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<sst xmlns="http://schemas.openxmlformats.org/spreadsheetml/2006/main" count="8083" uniqueCount="1212">
  <si>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</si>
  <si>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</si>
  <si>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</si>
  <si>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</si>
  <si>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</si>
  <si>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</si>
  <si>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</si>
  <si>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</si>
  <si>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</si>
  <si>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</si>
  <si>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</si>
  <si>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</si>
  <si>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</si>
  <si>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</si>
  <si>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</si>
  <si>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</si>
  <si>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</si>
  <si>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</si>
  <si>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</si>
  <si>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</si>
  <si>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</si>
  <si>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</si>
  <si>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</si>
  <si>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</si>
  <si>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</si>
  <si>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</si>
  <si>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</si>
  <si>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</si>
  <si>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</si>
  <si>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</si>
  <si>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</si>
  <si>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</si>
  <si>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</si>
  <si>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</si>
  <si>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</si>
  <si>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</si>
  <si>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</si>
  <si>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</si>
  <si>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</si>
  <si>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</si>
  <si>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</si>
  <si>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</si>
  <si>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</si>
  <si>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</si>
  <si>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</si>
  <si>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</si>
  <si>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</si>
  <si>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</si>
  <si>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</si>
  <si>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</si>
  <si>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</si>
  <si>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</si>
  <si>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</si>
  <si>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</si>
  <si>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</si>
  <si>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</si>
  <si>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</si>
  <si>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</si>
  <si>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</si>
  <si>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</si>
  <si>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</si>
  <si>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</si>
  <si>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</si>
  <si>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</si>
  <si>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</si>
  <si>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</si>
  <si>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</si>
  <si>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</si>
  <si>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</si>
  <si>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</si>
  <si>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</si>
  <si>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</si>
  <si>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</si>
  <si>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</si>
  <si>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</si>
  <si>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</si>
  <si>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</si>
  <si>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</si>
  <si>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</si>
  <si>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</si>
  <si>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</si>
  <si>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</si>
  <si>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</si>
  <si>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</si>
  <si>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</si>
  <si>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</si>
  <si>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</si>
  <si>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</si>
  <si>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</si>
  <si>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</si>
  <si>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</si>
  <si>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</si>
  <si>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</si>
  <si>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</si>
  <si>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</si>
  <si>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</si>
  <si>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</si>
  <si>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</si>
  <si>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</si>
  <si>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</si>
  <si>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</si>
  <si>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</si>
  <si>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</si>
  <si>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</si>
  <si>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</si>
  <si>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</si>
  <si>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</si>
  <si>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</si>
  <si>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</si>
  <si>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</si>
  <si>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</si>
  <si>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</si>
  <si>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</si>
  <si>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</si>
  <si>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</si>
  <si>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</si>
  <si>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</si>
  <si>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</si>
  <si>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</si>
  <si>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</si>
  <si>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</si>
  <si>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</si>
  <si>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</si>
  <si>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</si>
  <si>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</si>
  <si>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</si>
  <si>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</si>
  <si>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</si>
  <si>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</si>
  <si>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</si>
  <si>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</si>
  <si>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</si>
  <si>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</si>
  <si>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</si>
  <si>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</si>
  <si>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</si>
  <si>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</si>
  <si>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</si>
  <si>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</si>
  <si>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</si>
  <si>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</si>
  <si>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</si>
  <si>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</si>
  <si>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</si>
  <si>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</si>
  <si>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</si>
  <si>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</si>
  <si>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</si>
  <si>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</si>
  <si>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</si>
  <si>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</si>
  <si>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</si>
  <si>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</si>
  <si>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</si>
  <si>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</si>
  <si>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</si>
  <si>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</si>
  <si>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</si>
  <si>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</si>
  <si>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</si>
  <si>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</si>
  <si>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</si>
  <si>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</si>
  <si>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</si>
  <si>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</si>
  <si>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</si>
  <si>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</si>
  <si>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</si>
  <si>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</si>
  <si>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</si>
  <si>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</si>
  <si>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</si>
  <si>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</si>
  <si>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</si>
  <si>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</si>
  <si>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</si>
  <si>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</si>
  <si>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</si>
  <si>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</si>
  <si>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</si>
  <si>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</si>
  <si>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</si>
  <si>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</si>
  <si>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</si>
  <si>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</si>
  <si>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</si>
  <si>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</si>
  <si>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</si>
  <si>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</si>
  <si>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</si>
  <si>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</si>
  <si>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</si>
  <si>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</si>
  <si>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</si>
  <si>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</si>
  <si>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</si>
  <si>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</si>
  <si>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</si>
  <si>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</si>
  <si>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</si>
  <si>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</si>
  <si>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</si>
  <si>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</si>
  <si>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</si>
  <si>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</si>
  <si>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</si>
  <si>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</si>
  <si>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</si>
  <si>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</si>
  <si>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</si>
  <si>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</si>
  <si>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</si>
  <si>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</si>
  <si>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</si>
  <si>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</si>
  <si>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</si>
  <si>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</si>
  <si>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</si>
  <si>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</si>
  <si>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</si>
  <si>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</si>
  <si>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</si>
  <si>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</si>
  <si>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</si>
  <si>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</si>
  <si>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</si>
  <si>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</si>
  <si>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</si>
  <si>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</si>
  <si>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</si>
  <si>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</si>
  <si>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</si>
  <si>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</si>
  <si>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</si>
  <si>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</si>
  <si>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</si>
  <si>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</si>
  <si>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</si>
  <si>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</si>
  <si>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</si>
  <si>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</si>
  <si>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</si>
  <si>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</si>
  <si>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</si>
  <si>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</si>
  <si>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</si>
  <si>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</si>
  <si>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</si>
  <si>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</si>
  <si>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</si>
  <si>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</si>
  <si>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</si>
  <si>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</si>
  <si>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</si>
  <si>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</si>
  <si>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</si>
  <si>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</si>
  <si>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</si>
  <si>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</si>
  <si>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</si>
  <si>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</si>
  <si>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</si>
  <si>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</si>
  <si>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</si>
  <si>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</si>
  <si>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</si>
  <si>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</si>
  <si>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</si>
  <si>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</si>
  <si>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</si>
  <si>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</si>
  <si>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</si>
  <si>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</si>
  <si>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</si>
  <si>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</si>
  <si>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</si>
  <si>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</si>
  <si>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</si>
  <si>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</si>
  <si>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</si>
  <si>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</si>
  <si>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</si>
  <si>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</si>
  <si>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</si>
  <si>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</si>
  <si>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</si>
  <si>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</si>
  <si>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</si>
  <si>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</si>
  <si>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</si>
  <si>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</si>
  <si>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</si>
  <si>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</si>
  <si>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</si>
  <si>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</si>
  <si>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</si>
  <si>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</si>
  <si>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</si>
  <si>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</si>
  <si>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</si>
  <si>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</si>
  <si>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</si>
  <si>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</si>
  <si>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</si>
  <si>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</si>
  <si>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</si>
  <si>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</si>
  <si>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</si>
  <si>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</si>
  <si>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</si>
  <si>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</si>
  <si>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</si>
  <si>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</si>
  <si>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</si>
  <si>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</si>
  <si>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</si>
  <si>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</si>
  <si>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</si>
  <si>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</si>
  <si>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</si>
  <si>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</si>
  <si>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</si>
  <si>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</si>
  <si>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</si>
  <si>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</si>
  <si>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</si>
  <si>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</si>
  <si>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</si>
  <si>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</si>
  <si>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</si>
  <si>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</si>
  <si>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</si>
  <si>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</si>
  <si>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</si>
  <si>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</si>
  <si>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</si>
  <si>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</si>
  <si>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</si>
  <si>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</si>
  <si>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</si>
  <si>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</si>
  <si>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</si>
  <si>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</si>
  <si>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</si>
  <si>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</si>
  <si>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</si>
  <si>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</si>
  <si>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</si>
  <si>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</si>
  <si>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</si>
  <si>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</si>
  <si>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</si>
  <si>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</si>
  <si>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</si>
  <si>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</si>
  <si>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</si>
  <si>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</si>
  <si>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</si>
  <si>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</si>
  <si>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</si>
  <si>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</si>
  <si>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</si>
  <si>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</si>
  <si>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</si>
  <si>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</si>
  <si>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</si>
  <si>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</si>
  <si>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</si>
  <si>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</si>
  <si>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</si>
  <si>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</si>
  <si>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</si>
  <si>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</si>
  <si>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</si>
  <si>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</si>
  <si>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</si>
  <si>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</si>
  <si>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</si>
  <si>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</si>
  <si>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</si>
  <si>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</si>
  <si>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</si>
  <si>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</si>
  <si>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</si>
  <si>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</si>
  <si>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</si>
  <si>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</si>
  <si>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</si>
  <si>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</si>
  <si>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</si>
  <si>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</si>
  <si>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</si>
  <si>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</si>
  <si>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</si>
  <si>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</si>
  <si>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</si>
  <si>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</si>
  <si>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</si>
  <si>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</si>
  <si>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</si>
  <si>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</si>
  <si>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</si>
  <si>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</si>
  <si>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</si>
  <si>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</si>
  <si>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</si>
  <si>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</si>
  <si>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</si>
  <si>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</si>
  <si>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</si>
  <si>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</si>
  <si>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</si>
  <si>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</si>
  <si>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</si>
  <si>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</si>
  <si>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</si>
  <si>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</si>
  <si>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</si>
  <si>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</si>
  <si>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</si>
  <si>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</si>
  <si>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</si>
  <si>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</si>
  <si>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</si>
  <si>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</si>
  <si>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</si>
  <si>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</si>
  <si>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</si>
  <si>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</si>
  <si>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</si>
  <si>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</si>
  <si>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</si>
  <si>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</si>
  <si>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</si>
  <si>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</si>
  <si>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</si>
  <si>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</si>
  <si>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</si>
  <si>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</si>
  <si>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</si>
  <si>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</si>
  <si>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</si>
  <si>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</si>
  <si>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</si>
  <si>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</si>
  <si>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</si>
  <si>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</si>
  <si>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</si>
  <si>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</si>
  <si>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</si>
  <si>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</si>
  <si>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</si>
  <si>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</si>
  <si>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</si>
  <si>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</si>
  <si>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</si>
  <si>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</si>
  <si>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</si>
  <si>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</si>
  <si>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</si>
  <si>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</si>
  <si>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</si>
  <si>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</si>
  <si>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</si>
  <si>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</si>
  <si>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</si>
  <si>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</si>
  <si>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</si>
  <si>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</si>
  <si>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</si>
  <si>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</si>
  <si>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</si>
  <si>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</si>
  <si>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</si>
  <si>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</si>
  <si>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</si>
  <si>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</si>
  <si>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</si>
  <si>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</si>
  <si>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</si>
  <si>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</si>
  <si>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</si>
  <si>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</si>
  <si>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</si>
  <si>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</si>
  <si>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</si>
  <si>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</si>
  <si>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</si>
  <si>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</si>
  <si>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</si>
  <si>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</si>
  <si>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</si>
  <si>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</si>
  <si>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</si>
  <si>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</si>
  <si>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</si>
  <si>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</si>
  <si>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</si>
  <si>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</si>
  <si>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</si>
  <si>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</si>
  <si>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</si>
  <si>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</si>
  <si>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</si>
  <si>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</si>
  <si>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</si>
  <si>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</si>
  <si>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</si>
  <si>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</si>
  <si>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</si>
  <si>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</si>
  <si>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</si>
  <si>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</si>
  <si>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</si>
  <si>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</si>
  <si>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</si>
  <si>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</si>
  <si>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</si>
  <si>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</si>
  <si>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</si>
  <si>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</si>
  <si>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</si>
  <si>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</si>
  <si>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</si>
  <si>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</si>
  <si>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</si>
  <si>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</si>
  <si>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</si>
  <si>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</si>
  <si>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</si>
  <si>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</si>
  <si>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</si>
  <si>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</si>
  <si>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</si>
  <si>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</si>
  <si>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</si>
  <si>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</si>
  <si>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</si>
  <si>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</si>
  <si>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</si>
  <si>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</si>
  <si>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</si>
  <si>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</si>
  <si>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</si>
  <si>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</si>
  <si>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</si>
  <si>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</si>
  <si>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</si>
  <si>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</si>
  <si>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</si>
  <si>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</si>
  <si>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</si>
  <si>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</si>
  <si>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</si>
  <si>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</si>
  <si>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</si>
  <si>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</si>
  <si>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</si>
  <si>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</si>
  <si>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</si>
  <si>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</si>
  <si>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</si>
  <si>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</si>
  <si>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</si>
  <si>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</si>
  <si>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</si>
  <si>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</si>
  <si>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</si>
  <si>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</si>
  <si>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</si>
  <si>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</si>
  <si>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</si>
  <si>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</si>
  <si>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</si>
  <si>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</si>
  <si>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</si>
  <si>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</si>
  <si>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</si>
  <si>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</si>
  <si>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</si>
  <si>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</si>
  <si>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</si>
  <si>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</si>
  <si>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</si>
  <si>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</si>
  <si>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</si>
  <si>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</si>
  <si>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</si>
  <si>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</si>
  <si>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</si>
  <si>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</si>
  <si>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</si>
  <si>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</si>
  <si>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</si>
  <si>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</si>
  <si>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</si>
  <si>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</si>
  <si>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</si>
  <si>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</si>
  <si>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</si>
  <si>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</si>
  <si>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</si>
  <si>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</si>
  <si>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</si>
  <si>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</si>
  <si>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</si>
  <si>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</si>
  <si>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</si>
  <si>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</si>
  <si>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</si>
  <si>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</si>
  <si>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</si>
  <si>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</si>
  <si>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</si>
  <si>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</si>
  <si>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</si>
  <si>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</si>
  <si>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</si>
  <si>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</si>
  <si>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</si>
  <si>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</si>
  <si>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</si>
  <si>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</si>
  <si>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</si>
  <si>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</si>
  <si>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</si>
  <si>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</si>
  <si>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</si>
  <si>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</si>
  <si>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</si>
  <si>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</si>
  <si>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</si>
  <si>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</si>
  <si>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</si>
  <si>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</si>
  <si>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</si>
  <si>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</si>
  <si>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</si>
  <si>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</si>
  <si>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</si>
  <si>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</si>
  <si>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</si>
  <si>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</si>
  <si>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</si>
  <si>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</si>
  <si>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</si>
  <si>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</si>
  <si>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</si>
  <si>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</si>
  <si>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</si>
  <si>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</si>
  <si>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</si>
  <si>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</si>
  <si>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</si>
  <si>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</si>
  <si>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</si>
  <si>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</si>
  <si>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</si>
  <si>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</si>
  <si>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</si>
  <si>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</si>
  <si>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</si>
  <si>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</si>
  <si>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</si>
  <si>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</si>
  <si>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</si>
  <si>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</si>
  <si>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</si>
  <si>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</si>
  <si>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</si>
  <si>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</si>
  <si>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</si>
  <si>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</si>
  <si>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</si>
  <si>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</si>
  <si>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</si>
  <si>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</si>
  <si>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</si>
  <si>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</si>
  <si>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</si>
  <si>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</si>
  <si>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</si>
  <si>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</si>
  <si>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</si>
  <si>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</si>
  <si>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</si>
  <si>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</si>
  <si>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</si>
  <si>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</si>
  <si>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</si>
  <si>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</si>
  <si>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</si>
  <si>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</si>
  <si>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</si>
  <si>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</si>
  <si>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</si>
  <si>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</si>
  <si>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</si>
  <si>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</si>
  <si>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</si>
  <si>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</si>
  <si>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</si>
  <si>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</si>
  <si>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</si>
  <si>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</si>
  <si>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</si>
  <si>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</si>
  <si>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</si>
  <si>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</si>
  <si>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</si>
  <si>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</si>
  <si>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</si>
  <si>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</si>
  <si>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</si>
  <si>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</si>
  <si>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</si>
  <si>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</si>
  <si>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</si>
  <si>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</si>
  <si>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</si>
  <si>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</si>
  <si>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</si>
  <si>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</si>
  <si>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</si>
  <si>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</si>
  <si>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</si>
  <si>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</si>
  <si>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</si>
  <si>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</si>
  <si>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</si>
  <si>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</si>
  <si>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</si>
  <si>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</si>
  <si>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</si>
  <si>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</si>
  <si>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</si>
  <si>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</si>
  <si>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</si>
  <si>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</si>
  <si>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</si>
  <si>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</si>
  <si>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</si>
  <si>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</si>
  <si>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</si>
  <si>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</si>
  <si>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</si>
  <si>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</si>
  <si>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</si>
  <si>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</si>
  <si>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</si>
  <si>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</si>
  <si>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</si>
  <si>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</si>
  <si>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</si>
  <si>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</si>
  <si>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</si>
  <si>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</si>
  <si>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</si>
  <si>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</si>
  <si>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</si>
  <si>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</si>
  <si>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</si>
  <si>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</si>
  <si>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</si>
  <si>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</si>
  <si>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</si>
  <si>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</si>
  <si>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</si>
  <si>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</si>
  <si>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</si>
  <si>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</si>
  <si>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</si>
  <si>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</si>
  <si>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</si>
  <si>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</si>
  <si>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</si>
  <si>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</si>
  <si>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</si>
  <si>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</si>
  <si>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</si>
  <si>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</si>
  <si>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</si>
  <si>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</si>
  <si>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</si>
  <si>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</si>
  <si>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</si>
  <si>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</si>
  <si>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</si>
  <si>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</si>
  <si>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</si>
  <si>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</si>
  <si>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</si>
  <si>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</si>
  <si>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</si>
  <si>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</si>
  <si>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</si>
  <si>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</si>
  <si>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</si>
  <si>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</si>
  <si>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</si>
  <si>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</si>
  <si>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</si>
  <si>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</si>
  <si>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</si>
  <si>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</si>
  <si>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</si>
  <si>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</si>
  <si>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</si>
  <si>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</si>
  <si>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</si>
  <si>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</si>
  <si>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</si>
  <si>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</si>
  <si>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</si>
  <si>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</si>
  <si>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</si>
  <si>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</si>
  <si>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</si>
  <si>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</si>
  <si>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</si>
  <si>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</si>
  <si>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</si>
  <si>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</si>
  <si>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</si>
  <si>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</si>
  <si>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</si>
  <si>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</si>
  <si>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</si>
  <si>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</si>
  <si>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</si>
  <si>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</si>
  <si>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</si>
  <si>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</si>
  <si>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</si>
  <si>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</si>
  <si>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</si>
  <si>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</si>
  <si>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</si>
  <si>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</si>
  <si>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</si>
  <si>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</si>
  <si>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</si>
  <si>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</si>
  <si>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</si>
  <si>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</si>
  <si>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</si>
  <si>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</si>
  <si>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</si>
  <si>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</si>
  <si>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</si>
  <si>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</si>
  <si>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</si>
  <si>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</si>
  <si>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</si>
  <si>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</si>
  <si>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</si>
  <si>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</si>
  <si>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</si>
  <si>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</si>
  <si>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</si>
  <si>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</si>
  <si>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</si>
  <si>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</si>
  <si>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</si>
  <si>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</si>
  <si>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</si>
  <si>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</si>
  <si>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</si>
  <si>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</si>
  <si>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</si>
  <si>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</si>
  <si>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</si>
  <si>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</si>
  <si>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</si>
  <si>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</si>
  <si>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</si>
  <si>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</si>
  <si>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</si>
  <si>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</si>
  <si>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</si>
  <si>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</si>
  <si>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</si>
  <si>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</si>
  <si>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</si>
  <si>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</si>
  <si>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</si>
  <si>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</si>
  <si>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</si>
  <si>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</si>
  <si>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</si>
  <si>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</si>
  <si>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</si>
  <si>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</si>
  <si>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</si>
  <si>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</si>
  <si>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</si>
  <si>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</si>
  <si>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</si>
  <si>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</si>
  <si>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</si>
  <si>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</si>
  <si>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</si>
  <si>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</si>
  <si>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</si>
  <si>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</si>
  <si>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</si>
  <si>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</si>
  <si>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</si>
  <si>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</si>
  <si>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</si>
  <si>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</si>
  <si>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</si>
  <si>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</si>
  <si>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</si>
  <si>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</si>
  <si>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</si>
  <si>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</si>
  <si>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</si>
  <si>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</si>
  <si>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</si>
  <si>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</si>
  <si>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</si>
  <si>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</si>
  <si>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</si>
  <si>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</si>
  <si>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</si>
  <si>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</si>
  <si>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</si>
  <si>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</si>
  <si>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</si>
  <si>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</si>
  <si>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</si>
  <si>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</si>
  <si>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</si>
  <si>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</si>
  <si>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</si>
  <si>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</si>
  <si>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</si>
  <si>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</si>
  <si>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</si>
  <si>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</si>
  <si>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</si>
  <si>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</si>
  <si>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</si>
  <si>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</si>
  <si>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</si>
  <si>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</si>
  <si>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</si>
  <si>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</si>
  <si>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</si>
  <si>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</si>
  <si>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</si>
  <si>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</si>
  <si>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</si>
  <si>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</si>
  <si>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</si>
  <si>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</si>
  <si>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</si>
  <si>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</si>
  <si>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</si>
  <si>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</si>
  <si>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</si>
  <si>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</si>
  <si>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</si>
  <si>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</si>
  <si>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</si>
  <si>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</si>
  <si>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</si>
  <si>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</si>
  <si>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</si>
  <si>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</si>
  <si>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</si>
  <si>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</si>
  <si>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</si>
  <si>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</si>
  <si>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</si>
  <si>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</si>
  <si>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</si>
  <si>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</si>
  <si>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</si>
  <si>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</si>
  <si>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</si>
  <si>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</si>
  <si>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</si>
  <si>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</si>
  <si>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</si>
  <si>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</si>
  <si>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</si>
  <si>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</si>
  <si>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</si>
  <si>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</si>
  <si>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</si>
  <si>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</si>
  <si>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</si>
  <si>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</si>
  <si>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</si>
  <si>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</si>
  <si>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</si>
  <si>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</si>
  <si>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</si>
  <si>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</si>
  <si>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</si>
  <si>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</si>
  <si>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</si>
  <si>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</si>
  <si>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</si>
  <si>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</si>
  <si>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</si>
  <si>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</si>
  <si>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</si>
  <si>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</si>
  <si>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</si>
  <si>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</si>
  <si>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</si>
  <si>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</si>
  <si>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</si>
  <si>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</si>
  <si>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</si>
  <si>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</si>
  <si>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</si>
  <si>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</si>
  <si>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</si>
  <si>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</si>
  <si>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</si>
  <si>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</si>
  <si>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</si>
  <si>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</si>
  <si>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</si>
  <si>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</si>
  <si>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</si>
  <si>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</si>
  <si>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</si>
  <si>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</si>
  <si>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</si>
  <si>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</si>
  <si>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</si>
  <si>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</si>
  <si>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</si>
  <si>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</si>
  <si>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</si>
  <si>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</si>
  <si>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</si>
  <si>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</si>
  <si>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</si>
  <si>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</si>
  <si>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</si>
  <si>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</si>
  <si>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</si>
  <si>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</si>
  <si>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</si>
  <si>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</si>
  <si>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</si>
  <si>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</si>
  <si>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</si>
  <si>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</si>
  <si>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</si>
  <si>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</si>
  <si>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</si>
  <si>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</si>
  <si>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</si>
  <si>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</si>
  <si>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</si>
  <si>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</si>
  <si>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</si>
  <si>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</si>
  <si>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</si>
  <si>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</si>
  <si>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</si>
  <si>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</si>
  <si>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</si>
  <si>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</si>
  <si>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</si>
  <si>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</si>
  <si>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</si>
  <si>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</si>
  <si>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</si>
  <si>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</si>
  <si>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</si>
  <si>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</si>
  <si>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</si>
  <si>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</si>
  <si>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</si>
  <si>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</si>
  <si>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</si>
  <si>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</si>
  <si>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</si>
  <si>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</si>
  <si>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</si>
  <si>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</si>
  <si>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</si>
  <si>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</si>
  <si>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</si>
  <si>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</si>
  <si>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</si>
  <si>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</si>
  <si>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</si>
  <si>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</si>
  <si>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</si>
  <si>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</si>
  <si>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</si>
  <si>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</si>
  <si>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</si>
  <si>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</si>
  <si>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</si>
  <si>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</si>
  <si>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</si>
  <si>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</si>
  <si>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</si>
  <si>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</si>
  <si>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</si>
  <si>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</si>
  <si>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</si>
  <si>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</si>
  <si>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</si>
  <si>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</si>
  <si>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</si>
  <si>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</si>
  <si>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</si>
  <si>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</si>
  <si>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</si>
  <si>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</si>
  <si>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</si>
  <si>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</si>
  <si>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</si>
  <si>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</si>
  <si>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</si>
  <si>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</si>
  <si>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</si>
  <si>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</si>
  <si>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</si>
  <si>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</si>
  <si>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</si>
  <si>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</si>
  <si>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</si>
  <si>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</si>
  <si>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</si>
  <si>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</si>
  <si>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</si>
  <si>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</si>
  <si>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</si>
  <si>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</si>
  <si>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</si>
  <si>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</si>
  <si>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</si>
  <si>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</si>
  <si>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</si>
  <si>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</si>
  <si>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</si>
  <si>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</si>
  <si>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</si>
  <si>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</si>
  <si>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</si>
  <si>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</si>
  <si>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</si>
  <si>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</si>
  <si>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</si>
  <si>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</si>
  <si>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</si>
  <si>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</si>
  <si>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</si>
  <si>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</si>
  <si>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</si>
  <si>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</si>
  <si>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</si>
  <si>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</si>
  <si>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</si>
  <si>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</si>
  <si>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</si>
  <si>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</si>
  <si>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</si>
  <si>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</si>
  <si>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</si>
  <si>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</si>
  <si>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</si>
  <si>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</si>
  <si>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</si>
  <si>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</si>
  <si>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</si>
  <si>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</si>
  <si>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</si>
  <si>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</si>
  <si>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</si>
  <si>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</si>
  <si>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</si>
  <si>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</si>
  <si>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</si>
  <si>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</si>
  <si>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</si>
  <si>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</si>
  <si>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</si>
  <si>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</si>
  <si>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</si>
  <si>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</si>
  <si>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</si>
  <si>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</si>
  <si>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</si>
  <si>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</si>
  <si>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</si>
  <si>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</si>
  <si>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</si>
  <si>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</si>
  <si>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</si>
  <si>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</si>
  <si>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</si>
  <si>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</si>
  <si>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</si>
  <si>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WY</t>
  </si>
  <si>
    <t>Div by 0</t>
  </si>
  <si>
    <t>-15.4</t>
  </si>
  <si>
    <t>-4.76</t>
  </si>
  <si>
    <t>-32.5</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</si>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</sst>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14007</v>
      </c>
      <c r="D7" s="154" t="str">
        <f>IF($B7="N/A","N/A",IF(C7&gt;15,"No",IF(C7&lt;-15,"No","Yes")))</f>
        <v>N/A</v>
      </c>
      <c r="E7" s="150">
        <v>14034</v>
      </c>
      <c r="F7" s="154" t="str">
        <f>IF($B7="N/A","N/A",IF(E7&gt;15,"No",IF(E7&lt;-15,"No","Yes")))</f>
        <v>N/A</v>
      </c>
      <c r="G7" s="150">
        <v>14338</v>
      </c>
      <c r="H7" s="154" t="str">
        <f>IF($B7="N/A","N/A",IF(G7&gt;15,"No",IF(G7&lt;-15,"No","Yes")))</f>
        <v>N/A</v>
      </c>
      <c r="I7" s="155">
        <v>0.1928</v>
      </c>
      <c r="J7" s="155">
        <v>2.1659999999999999</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76" t="s">
        <v>1036</v>
      </c>
      <c r="B13" s="25" t="s">
        <v>49</v>
      </c>
      <c r="C13" s="26">
        <v>14007</v>
      </c>
      <c r="D13" s="30" t="str">
        <f>IF($B13="N/A","N/A",IF(C13&gt;15,"No",IF(C13&lt;-15,"No","Yes")))</f>
        <v>N/A</v>
      </c>
      <c r="E13" s="26">
        <v>14034</v>
      </c>
      <c r="F13" s="30" t="str">
        <f>IF($B13="N/A","N/A",IF(E13&gt;15,"No",IF(E13&lt;-15,"No","Yes")))</f>
        <v>N/A</v>
      </c>
      <c r="G13" s="26">
        <v>14338</v>
      </c>
      <c r="H13" s="30" t="str">
        <f>IF($B13="N/A","N/A",IF(G13&gt;15,"No",IF(G13&lt;-15,"No","Yes")))</f>
        <v>N/A</v>
      </c>
      <c r="I13" s="32">
        <v>0.1928</v>
      </c>
      <c r="J13" s="32">
        <v>2.1659999999999999</v>
      </c>
      <c r="K13" s="30" t="str">
        <f t="shared" si="0"/>
        <v>Yes</v>
      </c>
    </row>
    <row r="14" spans="1:12">
      <c r="A14" s="77" t="s">
        <v>633</v>
      </c>
      <c r="B14" s="25" t="s">
        <v>51</v>
      </c>
      <c r="C14" s="30">
        <v>15.028200185999999</v>
      </c>
      <c r="D14" s="30" t="str">
        <f>IF($B14="N/A","N/A",IF(C14&gt;20,"No",IF(C14&lt;5,"No","Yes")))</f>
        <v>Yes</v>
      </c>
      <c r="E14" s="30">
        <v>15.790223742</v>
      </c>
      <c r="F14" s="30" t="str">
        <f>IF($B14="N/A","N/A",IF(E14&gt;20,"No",IF(E14&lt;5,"No","Yes")))</f>
        <v>Yes</v>
      </c>
      <c r="G14" s="30">
        <v>15.734412052</v>
      </c>
      <c r="H14" s="30" t="str">
        <f>IF($B14="N/A","N/A",IF(G14&gt;20,"No",IF(G14&lt;5,"No","Yes")))</f>
        <v>Yes</v>
      </c>
      <c r="I14" s="32">
        <v>5.0709999999999997</v>
      </c>
      <c r="J14" s="32">
        <v>-0.35299999999999998</v>
      </c>
      <c r="K14" s="30" t="str">
        <f t="shared" si="0"/>
        <v>Yes</v>
      </c>
    </row>
    <row r="15" spans="1:12">
      <c r="A15" s="77" t="s">
        <v>1037</v>
      </c>
      <c r="B15" s="25" t="s">
        <v>49</v>
      </c>
      <c r="C15" s="30">
        <v>2.8200185621</v>
      </c>
      <c r="D15" s="30" t="str">
        <f>IF($B15="N/A","N/A",IF(C15&gt;15,"No",IF(C15&lt;-15,"No","Yes")))</f>
        <v>N/A</v>
      </c>
      <c r="E15" s="30">
        <v>3.2136240559</v>
      </c>
      <c r="F15" s="30" t="str">
        <f>IF($B15="N/A","N/A",IF(E15&gt;15,"No",IF(E15&lt;-15,"No","Yes")))</f>
        <v>N/A</v>
      </c>
      <c r="G15" s="30">
        <v>2.0086483469999998</v>
      </c>
      <c r="H15" s="30" t="str">
        <f>IF($B15="N/A","N/A",IF(G15&gt;15,"No",IF(G15&lt;-15,"No","Yes")))</f>
        <v>N/A</v>
      </c>
      <c r="I15" s="32">
        <v>13.96</v>
      </c>
      <c r="J15" s="32">
        <v>-37.5</v>
      </c>
      <c r="K15" s="30" t="str">
        <f t="shared" si="0"/>
        <v>No</v>
      </c>
    </row>
    <row r="16" spans="1:12">
      <c r="A16" s="77" t="s">
        <v>1038</v>
      </c>
      <c r="B16" s="25" t="s">
        <v>49</v>
      </c>
      <c r="C16" s="124">
        <v>10507.359494</v>
      </c>
      <c r="D16" s="30" t="str">
        <f>IF($B16="N/A","N/A",IF(C16&gt;15,"No",IF(C16&lt;-15,"No","Yes")))</f>
        <v>N/A</v>
      </c>
      <c r="E16" s="124">
        <v>28482.319289999999</v>
      </c>
      <c r="F16" s="30" t="str">
        <f>IF($B16="N/A","N/A",IF(E16&gt;15,"No",IF(E16&lt;-15,"No","Yes")))</f>
        <v>N/A</v>
      </c>
      <c r="G16" s="124">
        <v>18086.506944000001</v>
      </c>
      <c r="H16" s="30" t="str">
        <f>IF($B16="N/A","N/A",IF(G16&gt;15,"No",IF(G16&lt;-15,"No","Yes")))</f>
        <v>N/A</v>
      </c>
      <c r="I16" s="32">
        <v>171.1</v>
      </c>
      <c r="J16" s="32">
        <v>-36.5</v>
      </c>
      <c r="K16" s="30" t="str">
        <f t="shared" si="0"/>
        <v>No</v>
      </c>
    </row>
    <row r="17" spans="1:11" ht="12.75" customHeight="1">
      <c r="A17" s="51" t="s">
        <v>1039</v>
      </c>
      <c r="B17" s="25" t="s">
        <v>49</v>
      </c>
      <c r="C17" s="26">
        <v>253</v>
      </c>
      <c r="D17" s="25" t="s">
        <v>49</v>
      </c>
      <c r="E17" s="26">
        <v>214</v>
      </c>
      <c r="F17" s="25" t="s">
        <v>49</v>
      </c>
      <c r="G17" s="26">
        <v>238</v>
      </c>
      <c r="H17" s="30" t="str">
        <f>IF($B17="N/A","N/A",IF(G17&gt;15,"No",IF(G17&lt;-15,"No","Yes")))</f>
        <v>N/A</v>
      </c>
      <c r="I17" s="25" t="s">
        <v>1208</v>
      </c>
      <c r="J17" s="32">
        <v>11.21</v>
      </c>
      <c r="K17" s="30" t="str">
        <f t="shared" si="0"/>
        <v>Yes</v>
      </c>
    </row>
    <row r="18" spans="1:11" ht="25.5">
      <c r="A18" s="51" t="s">
        <v>1040</v>
      </c>
      <c r="B18" s="25" t="s">
        <v>49</v>
      </c>
      <c r="C18" s="78">
        <v>5376.5019763</v>
      </c>
      <c r="D18" s="30" t="str">
        <f>IF($B18="N/A","N/A",IF(C18&gt;60,"No",IF(C18&lt;15,"No","Yes")))</f>
        <v>N/A</v>
      </c>
      <c r="E18" s="78">
        <v>5271.1028036999996</v>
      </c>
      <c r="F18" s="30" t="str">
        <f>IF($B18="N/A","N/A",IF(E18&gt;60,"No",IF(E18&lt;15,"No","Yes")))</f>
        <v>N/A</v>
      </c>
      <c r="G18" s="78">
        <v>7213.3277311000002</v>
      </c>
      <c r="H18" s="30" t="str">
        <f>IF($B18="N/A","N/A",IF(G18&gt;60,"No",IF(G18&lt;15,"No","Yes")))</f>
        <v>N/A</v>
      </c>
      <c r="I18" s="32">
        <v>-1.96</v>
      </c>
      <c r="J18" s="32">
        <v>36.85</v>
      </c>
      <c r="K18" s="30" t="str">
        <f t="shared" si="0"/>
        <v>No</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11902</v>
      </c>
      <c r="D23" s="30" t="str">
        <f>IF($B23="N/A","N/A",IF(C23&gt;15,"No",IF(C23&lt;-15,"No","Yes")))</f>
        <v>N/A</v>
      </c>
      <c r="E23" s="26">
        <v>11818</v>
      </c>
      <c r="F23" s="30" t="str">
        <f>IF($B23="N/A","N/A",IF(E23&gt;15,"No",IF(E23&lt;-15,"No","Yes")))</f>
        <v>N/A</v>
      </c>
      <c r="G23" s="26">
        <v>12082</v>
      </c>
      <c r="H23" s="30" t="str">
        <f>IF($B23="N/A","N/A",IF(G23&gt;15,"No",IF(G23&lt;-15,"No","Yes")))</f>
        <v>N/A</v>
      </c>
      <c r="I23" s="32">
        <v>-0.70599999999999996</v>
      </c>
      <c r="J23" s="32">
        <v>2.234</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5210.2992774000004</v>
      </c>
      <c r="D26" s="30" t="str">
        <f>IF($B26="N/A","N/A",IF(C26&gt;7000,"No",IF(C26&lt;2000,"No","Yes")))</f>
        <v>Yes</v>
      </c>
      <c r="E26" s="124">
        <v>6159.8626671000002</v>
      </c>
      <c r="F26" s="30" t="str">
        <f>IF($B26="N/A","N/A",IF(E26&gt;7000,"No",IF(E26&lt;2000,"No","Yes")))</f>
        <v>Yes</v>
      </c>
      <c r="G26" s="124">
        <v>6496.3180764999997</v>
      </c>
      <c r="H26" s="30" t="str">
        <f>IF($B26="N/A","N/A",IF(G26&gt;7000,"No",IF(G26&lt;2000,"No","Yes")))</f>
        <v>Yes</v>
      </c>
      <c r="I26" s="32">
        <v>18.22</v>
      </c>
      <c r="J26" s="32">
        <v>5.4619999999999997</v>
      </c>
      <c r="K26" s="30" t="str">
        <f t="shared" si="6"/>
        <v>Yes</v>
      </c>
    </row>
    <row r="27" spans="1:11">
      <c r="A27" s="76" t="s">
        <v>176</v>
      </c>
      <c r="B27" s="25" t="s">
        <v>49</v>
      </c>
      <c r="C27" s="124">
        <v>1517.9541772</v>
      </c>
      <c r="D27" s="30" t="str">
        <f>IF($B27="N/A","N/A",IF(C27&gt;15,"No",IF(C27&lt;-15,"No","Yes")))</f>
        <v>N/A</v>
      </c>
      <c r="E27" s="124">
        <v>1612.7136178000001</v>
      </c>
      <c r="F27" s="30" t="str">
        <f>IF($B27="N/A","N/A",IF(E27&gt;15,"No",IF(E27&lt;-15,"No","Yes")))</f>
        <v>N/A</v>
      </c>
      <c r="G27" s="124">
        <v>1716.5714942</v>
      </c>
      <c r="H27" s="30" t="str">
        <f>IF($B27="N/A","N/A",IF(G27&gt;15,"No",IF(G27&lt;-15,"No","Yes")))</f>
        <v>N/A</v>
      </c>
      <c r="I27" s="32">
        <v>6.2430000000000003</v>
      </c>
      <c r="J27" s="32">
        <v>6.44</v>
      </c>
      <c r="K27" s="30" t="str">
        <f t="shared" si="6"/>
        <v>Yes</v>
      </c>
    </row>
    <row r="28" spans="1:11">
      <c r="A28" s="76" t="s">
        <v>1047</v>
      </c>
      <c r="B28" s="25" t="s">
        <v>14</v>
      </c>
      <c r="C28" s="30">
        <v>2.0836834145999998</v>
      </c>
      <c r="D28" s="30" t="str">
        <f>IF($B28="N/A","N/A",IF(C28&gt;10,"No",IF(C28&lt;=0,"No","Yes")))</f>
        <v>Yes</v>
      </c>
      <c r="E28" s="30">
        <v>1.7684887460000001</v>
      </c>
      <c r="F28" s="30" t="str">
        <f>IF($B28="N/A","N/A",IF(E28&gt;10,"No",IF(E28&lt;=0,"No","Yes")))</f>
        <v>Yes</v>
      </c>
      <c r="G28" s="30">
        <v>2.1767919219</v>
      </c>
      <c r="H28" s="30" t="str">
        <f>IF($B28="N/A","N/A",IF(G28&gt;10,"No",IF(G28&lt;=0,"No","Yes")))</f>
        <v>Yes</v>
      </c>
      <c r="I28" s="32">
        <v>-15.1</v>
      </c>
      <c r="J28" s="32">
        <v>23.09</v>
      </c>
      <c r="K28" s="30" t="str">
        <f t="shared" si="6"/>
        <v>Yes</v>
      </c>
    </row>
    <row r="29" spans="1:11">
      <c r="A29" s="76" t="s">
        <v>1048</v>
      </c>
      <c r="B29" s="25" t="s">
        <v>49</v>
      </c>
      <c r="C29" s="124">
        <v>2885.3387097</v>
      </c>
      <c r="D29" s="30" t="str">
        <f>IF($B29="N/A","N/A",IF(C29&gt;15,"No",IF(C29&lt;-15,"No","Yes")))</f>
        <v>N/A</v>
      </c>
      <c r="E29" s="124">
        <v>2526.4832535999999</v>
      </c>
      <c r="F29" s="30" t="str">
        <f>IF($B29="N/A","N/A",IF(E29&gt;15,"No",IF(E29&lt;-15,"No","Yes")))</f>
        <v>N/A</v>
      </c>
      <c r="G29" s="124">
        <v>2493.4866919999999</v>
      </c>
      <c r="H29" s="30" t="str">
        <f>IF($B29="N/A","N/A",IF(G29&gt;15,"No",IF(G29&lt;-15,"No","Yes")))</f>
        <v>N/A</v>
      </c>
      <c r="I29" s="32">
        <v>-12.4</v>
      </c>
      <c r="J29" s="32">
        <v>-1.31</v>
      </c>
      <c r="K29" s="30" t="str">
        <f t="shared" si="6"/>
        <v>Yes</v>
      </c>
    </row>
    <row r="30" spans="1:11">
      <c r="A30" s="76" t="s">
        <v>1049</v>
      </c>
      <c r="B30" s="25" t="s">
        <v>52</v>
      </c>
      <c r="C30" s="32">
        <v>99.764745421000001</v>
      </c>
      <c r="D30" s="30" t="str">
        <f>IF($B30="N/A","N/A",IF(C30&gt;100,"No",IF(C30&lt;95,"No","Yes")))</f>
        <v>Yes</v>
      </c>
      <c r="E30" s="32">
        <v>99.669994923000004</v>
      </c>
      <c r="F30" s="30" t="str">
        <f>IF($B30="N/A","N/A",IF(E30&gt;100,"No",IF(E30&lt;95,"No","Yes")))</f>
        <v>Yes</v>
      </c>
      <c r="G30" s="32">
        <v>99.677205760999996</v>
      </c>
      <c r="H30" s="30" t="str">
        <f>IF($B30="N/A","N/A",IF(G30&gt;100,"No",IF(G30&lt;95,"No","Yes")))</f>
        <v>Yes</v>
      </c>
      <c r="I30" s="32">
        <v>-9.5000000000000001E-2</v>
      </c>
      <c r="J30" s="32">
        <v>7.1999999999999998E-3</v>
      </c>
      <c r="K30" s="30" t="str">
        <f t="shared" si="6"/>
        <v>Yes</v>
      </c>
    </row>
    <row r="31" spans="1:11">
      <c r="A31" s="76" t="s">
        <v>178</v>
      </c>
      <c r="B31" s="25" t="s">
        <v>122</v>
      </c>
      <c r="C31" s="32">
        <v>1.0732693279000001</v>
      </c>
      <c r="D31" s="30" t="str">
        <f>IF($B31="N/A","N/A",IF(C31&gt;1,"Yes","No"))</f>
        <v>Yes</v>
      </c>
      <c r="E31" s="32">
        <v>1.0753884031000001</v>
      </c>
      <c r="F31" s="30" t="str">
        <f>IF($B31="N/A","N/A",IF(E31&gt;1,"Yes","No"))</f>
        <v>Yes</v>
      </c>
      <c r="G31" s="32">
        <v>1.0878518641999999</v>
      </c>
      <c r="H31" s="30" t="str">
        <f>IF($B31="N/A","N/A",IF(G31&gt;1,"Yes","No"))</f>
        <v>Yes</v>
      </c>
      <c r="I31" s="32">
        <v>0.19739999999999999</v>
      </c>
      <c r="J31" s="32">
        <v>1.159</v>
      </c>
      <c r="K31" s="30" t="str">
        <f t="shared" si="6"/>
        <v>Yes</v>
      </c>
    </row>
    <row r="32" spans="1:11">
      <c r="A32" s="76" t="s">
        <v>1050</v>
      </c>
      <c r="B32" s="25" t="s">
        <v>52</v>
      </c>
      <c r="C32" s="32">
        <v>99.747941522000005</v>
      </c>
      <c r="D32" s="30" t="str">
        <f>IF($B32="N/A","N/A",IF(C32&gt;100,"No",IF(C32&lt;95,"No","Yes")))</f>
        <v>Yes</v>
      </c>
      <c r="E32" s="32">
        <v>99.788458284000001</v>
      </c>
      <c r="F32" s="30" t="str">
        <f>IF($B32="N/A","N/A",IF(E32&gt;100,"No",IF(E32&lt;95,"No","Yes")))</f>
        <v>Yes</v>
      </c>
      <c r="G32" s="32">
        <v>99.743419963999997</v>
      </c>
      <c r="H32" s="30" t="str">
        <f>IF($B32="N/A","N/A",IF(G32&gt;100,"No",IF(G32&lt;95,"No","Yes")))</f>
        <v>Yes</v>
      </c>
      <c r="I32" s="32">
        <v>4.0599999999999997E-2</v>
      </c>
      <c r="J32" s="32">
        <v>-4.4999999999999998E-2</v>
      </c>
      <c r="K32" s="30" t="str">
        <f t="shared" si="6"/>
        <v>Yes</v>
      </c>
    </row>
    <row r="33" spans="1:11">
      <c r="A33" s="76" t="s">
        <v>179</v>
      </c>
      <c r="B33" s="25" t="s">
        <v>123</v>
      </c>
      <c r="C33" s="32">
        <v>8.7760276279999996</v>
      </c>
      <c r="D33" s="30" t="str">
        <f>IF($B33="N/A","N/A",IF(C33&gt;3,"Yes","No"))</f>
        <v>Yes</v>
      </c>
      <c r="E33" s="32">
        <v>8.5933180700000005</v>
      </c>
      <c r="F33" s="30" t="str">
        <f>IF($B33="N/A","N/A",IF(E33&gt;3,"Yes","No"))</f>
        <v>Yes</v>
      </c>
      <c r="G33" s="32">
        <v>8.7066633473999993</v>
      </c>
      <c r="H33" s="30" t="str">
        <f>IF($B33="N/A","N/A",IF(G33&gt;3,"Yes","No"))</f>
        <v>Yes</v>
      </c>
      <c r="I33" s="32">
        <v>-2.08</v>
      </c>
      <c r="J33" s="32">
        <v>1.319</v>
      </c>
      <c r="K33" s="30" t="str">
        <f t="shared" si="6"/>
        <v>Yes</v>
      </c>
    </row>
    <row r="34" spans="1:11">
      <c r="A34" s="76" t="s">
        <v>767</v>
      </c>
      <c r="B34" s="25" t="s">
        <v>15</v>
      </c>
      <c r="C34" s="32">
        <v>3.4170727609</v>
      </c>
      <c r="D34" s="30" t="str">
        <f>IF($B34="N/A","N/A",IF(C34&gt;=8,"No",IF(C34&lt;2,"No","Yes")))</f>
        <v>Yes</v>
      </c>
      <c r="E34" s="32">
        <v>3.8112041972999999</v>
      </c>
      <c r="F34" s="30" t="str">
        <f>IF($B34="N/A","N/A",IF(E34&gt;=8,"No",IF(E34&lt;2,"No","Yes")))</f>
        <v>Yes</v>
      </c>
      <c r="G34" s="32">
        <v>3.7685430464</v>
      </c>
      <c r="H34" s="30" t="str">
        <f>IF($B34="N/A","N/A",IF(G34&gt;=8,"No",IF(G34&lt;2,"No","Yes")))</f>
        <v>Yes</v>
      </c>
      <c r="I34" s="32">
        <v>11.53</v>
      </c>
      <c r="J34" s="32">
        <v>-1.1200000000000001</v>
      </c>
      <c r="K34" s="30" t="str">
        <f t="shared" si="6"/>
        <v>Yes</v>
      </c>
    </row>
    <row r="35" spans="1:11">
      <c r="A35" s="76" t="s">
        <v>180</v>
      </c>
      <c r="B35" s="25" t="s">
        <v>15</v>
      </c>
      <c r="C35" s="32">
        <v>3.432448328</v>
      </c>
      <c r="D35" s="30" t="str">
        <f>IF($B35="N/A","N/A",IF(C35&gt;=8,"No",IF(C35&lt;2,"No","Yes")))</f>
        <v>Yes</v>
      </c>
      <c r="E35" s="32">
        <v>3.8192434627999998</v>
      </c>
      <c r="F35" s="30" t="str">
        <f>IF($B35="N/A","N/A",IF(E35&gt;=8,"No",IF(E35&lt;2,"No","Yes")))</f>
        <v>Yes</v>
      </c>
      <c r="G35" s="32">
        <v>3.7844727694000002</v>
      </c>
      <c r="H35" s="30" t="str">
        <f>IF($B35="N/A","N/A",IF(G35&gt;=8,"No",IF(G35&lt;2,"No","Yes")))</f>
        <v>Yes</v>
      </c>
      <c r="I35" s="32">
        <v>11.27</v>
      </c>
      <c r="J35" s="32">
        <v>-0.91</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99.823559066000001</v>
      </c>
      <c r="D37" s="30" t="str">
        <f>IF($B37="N/A","N/A",IF(C37&gt;100,"No",IF(C37&lt;95,"No","Yes")))</f>
        <v>Yes</v>
      </c>
      <c r="E37" s="32">
        <v>99.763073277999993</v>
      </c>
      <c r="F37" s="30" t="str">
        <f>IF($B37="N/A","N/A",IF(E37&gt;100,"No",IF(E37&lt;95,"No","Yes")))</f>
        <v>Yes</v>
      </c>
      <c r="G37" s="32">
        <v>99.726866412999996</v>
      </c>
      <c r="H37" s="30" t="str">
        <f>IF($B37="N/A","N/A",IF(G37&gt;100,"No",IF(G37&lt;95,"No","Yes")))</f>
        <v>Yes</v>
      </c>
      <c r="I37" s="32">
        <v>-6.0999999999999999E-2</v>
      </c>
      <c r="J37" s="32">
        <v>-3.5999999999999997E-2</v>
      </c>
      <c r="K37" s="30" t="str">
        <f t="shared" si="6"/>
        <v>Yes</v>
      </c>
    </row>
    <row r="38" spans="1:11">
      <c r="A38" s="76" t="s">
        <v>1052</v>
      </c>
      <c r="B38" s="25" t="s">
        <v>52</v>
      </c>
      <c r="C38" s="32">
        <v>97.277768441999996</v>
      </c>
      <c r="D38" s="30" t="str">
        <f>IF($B38="N/A","N/A",IF(C38&gt;100,"No",IF(C38&lt;95,"No","Yes")))</f>
        <v>Yes</v>
      </c>
      <c r="E38" s="32">
        <v>97.749196140999999</v>
      </c>
      <c r="F38" s="30" t="str">
        <f>IF($B38="N/A","N/A",IF(E38&gt;100,"No",IF(E38&lt;95,"No","Yes")))</f>
        <v>Yes</v>
      </c>
      <c r="G38" s="32">
        <v>97.715609998000005</v>
      </c>
      <c r="H38" s="30" t="str">
        <f>IF($B38="N/A","N/A",IF(G38&gt;100,"No",IF(G38&lt;95,"No","Yes")))</f>
        <v>Yes</v>
      </c>
      <c r="I38" s="32">
        <v>0.48459999999999998</v>
      </c>
      <c r="J38" s="32">
        <v>-3.4000000000000002E-2</v>
      </c>
      <c r="K38" s="30" t="str">
        <f t="shared" si="6"/>
        <v>Yes</v>
      </c>
    </row>
    <row r="39" spans="1:11">
      <c r="A39" s="76" t="s">
        <v>1053</v>
      </c>
      <c r="B39" s="25" t="s">
        <v>53</v>
      </c>
      <c r="C39" s="32">
        <v>2.7222315576999998</v>
      </c>
      <c r="D39" s="30" t="str">
        <f>IF($B39="N/A","N/A",IF(C39&gt;5,"No",IF(C39&lt;=0,"No","Yes")))</f>
        <v>Yes</v>
      </c>
      <c r="E39" s="32">
        <v>2.2508038584999999</v>
      </c>
      <c r="F39" s="30" t="str">
        <f>IF($B39="N/A","N/A",IF(E39&gt;5,"No",IF(E39&lt;=0,"No","Yes")))</f>
        <v>Yes</v>
      </c>
      <c r="G39" s="32">
        <v>2.2843900016999998</v>
      </c>
      <c r="H39" s="30" t="str">
        <f>IF($B39="N/A","N/A",IF(G39&gt;5,"No",IF(G39&lt;=0,"No","Yes")))</f>
        <v>Yes</v>
      </c>
      <c r="I39" s="32">
        <v>-17.3</v>
      </c>
      <c r="J39" s="32">
        <v>1.492</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3.7684422785999998</v>
      </c>
      <c r="D41" s="30" t="str">
        <f>IF($B41="N/A","N/A",IF(C41&gt;=2,"Yes","No"))</f>
        <v>Yes</v>
      </c>
      <c r="E41" s="32">
        <v>3.9252834659000002</v>
      </c>
      <c r="F41" s="30" t="str">
        <f>IF($B41="N/A","N/A",IF(E41&gt;=2,"Yes","No"))</f>
        <v>Yes</v>
      </c>
      <c r="G41" s="32">
        <v>4.1879655686000001</v>
      </c>
      <c r="H41" s="30" t="str">
        <f>IF($B41="N/A","N/A",IF(G41&gt;=2,"Yes","No"))</f>
        <v>Yes</v>
      </c>
      <c r="I41" s="32">
        <v>4.1619999999999999</v>
      </c>
      <c r="J41" s="32">
        <v>6.6920000000000002</v>
      </c>
      <c r="K41" s="30" t="str">
        <f t="shared" si="6"/>
        <v>Yes</v>
      </c>
    </row>
    <row r="42" spans="1:11">
      <c r="A42" s="76" t="s">
        <v>1055</v>
      </c>
      <c r="B42" s="25" t="s">
        <v>55</v>
      </c>
      <c r="C42" s="32">
        <v>5.4612670138999997</v>
      </c>
      <c r="D42" s="30" t="str">
        <f>IF($B42="N/A","N/A",IF(C42&gt;30,"No",IF(C42&lt;5,"No","Yes")))</f>
        <v>Yes</v>
      </c>
      <c r="E42" s="32">
        <v>5.5000846166999997</v>
      </c>
      <c r="F42" s="30" t="str">
        <f>IF($B42="N/A","N/A",IF(E42&gt;30,"No",IF(E42&lt;5,"No","Yes")))</f>
        <v>Yes</v>
      </c>
      <c r="G42" s="32">
        <v>5.0074490978000004</v>
      </c>
      <c r="H42" s="30" t="str">
        <f>IF($B42="N/A","N/A",IF(G42&gt;30,"No",IF(G42&lt;5,"No","Yes")))</f>
        <v>Yes</v>
      </c>
      <c r="I42" s="32">
        <v>0.71079999999999999</v>
      </c>
      <c r="J42" s="32">
        <v>-8.9600000000000009</v>
      </c>
      <c r="K42" s="30" t="str">
        <f t="shared" si="6"/>
        <v>Yes</v>
      </c>
    </row>
    <row r="43" spans="1:11">
      <c r="A43" s="76" t="s">
        <v>1056</v>
      </c>
      <c r="B43" s="25" t="s">
        <v>9</v>
      </c>
      <c r="C43" s="32">
        <v>14.090068896</v>
      </c>
      <c r="D43" s="30" t="str">
        <f>IF($B43="N/A","N/A",IF(C43&gt;75,"No",IF(C43&lt;15,"No","Yes")))</f>
        <v>No</v>
      </c>
      <c r="E43" s="32">
        <v>13.970214926000001</v>
      </c>
      <c r="F43" s="30" t="str">
        <f>IF($B43="N/A","N/A",IF(E43&gt;75,"No",IF(E43&lt;15,"No","Yes")))</f>
        <v>No</v>
      </c>
      <c r="G43" s="32">
        <v>15.187882801000001</v>
      </c>
      <c r="H43" s="30" t="str">
        <f>IF($B43="N/A","N/A",IF(G43&gt;75,"No",IF(G43&lt;15,"No","Yes")))</f>
        <v>Yes</v>
      </c>
      <c r="I43" s="32">
        <v>-0.85099999999999998</v>
      </c>
      <c r="J43" s="32">
        <v>8.7159999999999993</v>
      </c>
      <c r="K43" s="30" t="str">
        <f t="shared" si="6"/>
        <v>Yes</v>
      </c>
    </row>
    <row r="44" spans="1:11">
      <c r="A44" s="76" t="s">
        <v>1057</v>
      </c>
      <c r="B44" s="25" t="s">
        <v>10</v>
      </c>
      <c r="C44" s="32">
        <v>80.448664089999994</v>
      </c>
      <c r="D44" s="30" t="str">
        <f>IF($B44="N/A","N/A",IF(C44&gt;70,"No",IF(C44&lt;25,"No","Yes")))</f>
        <v>No</v>
      </c>
      <c r="E44" s="32">
        <v>80.529700457000004</v>
      </c>
      <c r="F44" s="30" t="str">
        <f>IF($B44="N/A","N/A",IF(E44&gt;70,"No",IF(E44&lt;25,"No","Yes")))</f>
        <v>No</v>
      </c>
      <c r="G44" s="32">
        <v>79.804668101000004</v>
      </c>
      <c r="H44" s="30" t="str">
        <f>IF($B44="N/A","N/A",IF(G44&gt;70,"No",IF(G44&lt;25,"No","Yes")))</f>
        <v>No</v>
      </c>
      <c r="I44" s="32">
        <v>0.1007</v>
      </c>
      <c r="J44" s="32">
        <v>-0.9</v>
      </c>
      <c r="K44" s="30" t="str">
        <f t="shared" si="6"/>
        <v>Yes</v>
      </c>
    </row>
    <row r="45" spans="1:11">
      <c r="A45" s="76" t="s">
        <v>1058</v>
      </c>
      <c r="B45" s="25" t="s">
        <v>17</v>
      </c>
      <c r="C45" s="32">
        <v>57.309695849000001</v>
      </c>
      <c r="D45" s="30" t="str">
        <f>IF($B45="N/A","N/A",IF(C45&gt;70,"No",IF(C45&lt;35,"No","Yes")))</f>
        <v>Yes</v>
      </c>
      <c r="E45" s="32">
        <v>57.725503469000003</v>
      </c>
      <c r="F45" s="30" t="str">
        <f>IF($B45="N/A","N/A",IF(E45&gt;70,"No",IF(E45&lt;35,"No","Yes")))</f>
        <v>Yes</v>
      </c>
      <c r="G45" s="32">
        <v>60.677040224999999</v>
      </c>
      <c r="H45" s="30" t="str">
        <f>IF($B45="N/A","N/A",IF(G45&gt;70,"No",IF(G45&lt;35,"No","Yes")))</f>
        <v>Yes</v>
      </c>
      <c r="I45" s="32">
        <v>0.72550000000000003</v>
      </c>
      <c r="J45" s="32">
        <v>5.1130000000000004</v>
      </c>
      <c r="K45" s="30" t="str">
        <f t="shared" si="6"/>
        <v>Yes</v>
      </c>
    </row>
    <row r="46" spans="1:11">
      <c r="A46" s="76" t="s">
        <v>188</v>
      </c>
      <c r="B46" s="25" t="s">
        <v>122</v>
      </c>
      <c r="C46" s="32">
        <v>2.1001319454999998</v>
      </c>
      <c r="D46" s="30" t="str">
        <f>IF($B46="N/A","N/A",IF(C46&gt;1,"Yes","No"))</f>
        <v>Yes</v>
      </c>
      <c r="E46" s="32">
        <v>2.1125769568999999</v>
      </c>
      <c r="F46" s="30" t="str">
        <f>IF($B46="N/A","N/A",IF(E46&gt;1,"Yes","No"))</f>
        <v>Yes</v>
      </c>
      <c r="G46" s="32">
        <v>2.2006547537999999</v>
      </c>
      <c r="H46" s="30" t="str">
        <f>IF($B46="N/A","N/A",IF(G46&gt;1,"Yes","No"))</f>
        <v>Yes</v>
      </c>
      <c r="I46" s="32">
        <v>0.59260000000000002</v>
      </c>
      <c r="J46" s="32">
        <v>4.1689999999999996</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100</v>
      </c>
      <c r="F48" s="30" t="str">
        <f>IF($B48="N/A","N/A",IF(E48&gt;15,"No",IF(E48&lt;-15,"No","Yes")))</f>
        <v>N/A</v>
      </c>
      <c r="G48" s="32">
        <v>100</v>
      </c>
      <c r="H48" s="30" t="str">
        <f>IF($B48="N/A","N/A",IF(G48&gt;15,"No",IF(G48&lt;-15,"No","Yes")))</f>
        <v>N/A</v>
      </c>
      <c r="I48" s="32">
        <v>0</v>
      </c>
      <c r="J48" s="32">
        <v>0</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99.986359296000003</v>
      </c>
      <c r="H50" s="30" t="str">
        <f>IF($B50="N/A","N/A",IF(G50&gt;15,"No",IF(G50&lt;-15,"No","Yes")))</f>
        <v>N/A</v>
      </c>
      <c r="I50" s="32">
        <v>0</v>
      </c>
      <c r="J50" s="32">
        <v>-1.4E-2</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27.995294908000002</v>
      </c>
      <c r="D52" s="30" t="str">
        <f>IF($B52="N/A","N/A",IF(C52&gt;15,"No",IF(C52&lt;-15,"No","Yes")))</f>
        <v>N/A</v>
      </c>
      <c r="E52" s="32">
        <v>27.407344728000002</v>
      </c>
      <c r="F52" s="30" t="str">
        <f>IF($B52="N/A","N/A",IF(E52&gt;15,"No",IF(E52&lt;-15,"No","Yes")))</f>
        <v>N/A</v>
      </c>
      <c r="G52" s="32">
        <v>26.998841251000002</v>
      </c>
      <c r="H52" s="30" t="str">
        <f>IF($B52="N/A","N/A",IF(G52&gt;15,"No",IF(G52&lt;-15,"No","Yes")))</f>
        <v>N/A</v>
      </c>
      <c r="I52" s="32">
        <v>-2.1</v>
      </c>
      <c r="J52" s="32">
        <v>-1.49</v>
      </c>
      <c r="K52" s="30" t="str">
        <f t="shared" si="6"/>
        <v>Yes</v>
      </c>
    </row>
    <row r="53" spans="1:11" ht="25.5">
      <c r="A53" s="76" t="s">
        <v>1065</v>
      </c>
      <c r="B53" s="25" t="s">
        <v>49</v>
      </c>
      <c r="C53" s="32">
        <v>29.348008738000001</v>
      </c>
      <c r="D53" s="30" t="str">
        <f>IF($B53="N/A","N/A",IF(C53&gt;15,"No",IF(C53&lt;-15,"No","Yes")))</f>
        <v>N/A</v>
      </c>
      <c r="E53" s="32">
        <v>28.795058386000001</v>
      </c>
      <c r="F53" s="30" t="str">
        <f>IF($B53="N/A","N/A",IF(E53&gt;15,"No",IF(E53&lt;-15,"No","Yes")))</f>
        <v>N/A</v>
      </c>
      <c r="G53" s="32">
        <v>28.347955635999998</v>
      </c>
      <c r="H53" s="30" t="str">
        <f>IF($B53="N/A","N/A",IF(G53&gt;15,"No",IF(G53&lt;-15,"No","Yes")))</f>
        <v>N/A</v>
      </c>
      <c r="I53" s="32">
        <v>-1.88</v>
      </c>
      <c r="J53" s="32">
        <v>-1.55</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91.740883885000002</v>
      </c>
      <c r="D55" s="30" t="str">
        <f>IF($B55="N/A","N/A",IF(C55&gt;90,"No",IF(C55&lt;75,"No","Yes")))</f>
        <v>No</v>
      </c>
      <c r="E55" s="32">
        <v>91.572178034000004</v>
      </c>
      <c r="F55" s="30" t="str">
        <f>IF($B55="N/A","N/A",IF(E55&gt;90,"No",IF(E55&lt;75,"No","Yes")))</f>
        <v>No</v>
      </c>
      <c r="G55" s="32">
        <v>90.953484521999997</v>
      </c>
      <c r="H55" s="30" t="str">
        <f>IF($B55="N/A","N/A",IF(G55&gt;90,"No",IF(G55&lt;75,"No","Yes")))</f>
        <v>No</v>
      </c>
      <c r="I55" s="32">
        <v>-0.184</v>
      </c>
      <c r="J55" s="32">
        <v>-0.67600000000000005</v>
      </c>
      <c r="K55" s="30" t="str">
        <f>IF(J55="Div by 0", "N/A", IF(J55="N/A","N/A", IF(J55&gt;30, "No", IF(J55&lt;-30, "No", "Yes"))))</f>
        <v>Yes</v>
      </c>
    </row>
    <row r="56" spans="1:11">
      <c r="A56" s="76" t="s">
        <v>637</v>
      </c>
      <c r="B56" s="25" t="s">
        <v>124</v>
      </c>
      <c r="C56" s="32">
        <v>5.4444631153999996</v>
      </c>
      <c r="D56" s="30" t="str">
        <f>IF($B56="N/A","N/A",IF(C56&gt;10,"No",IF(C56&lt;1,"No","Yes")))</f>
        <v>Yes</v>
      </c>
      <c r="E56" s="32">
        <v>5.2208495514999997</v>
      </c>
      <c r="F56" s="30" t="str">
        <f>IF($B56="N/A","N/A",IF(E56&gt;10,"No",IF(E56&lt;1,"No","Yes")))</f>
        <v>Yes</v>
      </c>
      <c r="G56" s="32">
        <v>5.5288859459999999</v>
      </c>
      <c r="H56" s="30" t="str">
        <f>IF($B56="N/A","N/A",IF(G56&gt;10,"No",IF(G56&lt;1,"No","Yes")))</f>
        <v>Yes</v>
      </c>
      <c r="I56" s="32">
        <v>-4.1100000000000003</v>
      </c>
      <c r="J56" s="32">
        <v>5.9</v>
      </c>
      <c r="K56" s="30" t="str">
        <f>IF(J56="Div by 0", "N/A", IF(J56="N/A","N/A", IF(J56&gt;30, "No", IF(J56&lt;-30, "No", "Yes"))))</f>
        <v>Yes</v>
      </c>
    </row>
    <row r="57" spans="1:11">
      <c r="A57" s="76" t="s">
        <v>638</v>
      </c>
      <c r="B57" s="25" t="s">
        <v>163</v>
      </c>
      <c r="C57" s="32">
        <v>1.6215762057000001</v>
      </c>
      <c r="D57" s="30" t="str">
        <f>IF($B57="N/A","N/A",IF(C57&gt;2,"No",IF(C57&lt;=0,"No","Yes")))</f>
        <v>Yes</v>
      </c>
      <c r="E57" s="32">
        <v>1.8954137756</v>
      </c>
      <c r="F57" s="30" t="str">
        <f>IF($B57="N/A","N/A",IF(E57&gt;2,"No",IF(E57&lt;=0,"No","Yes")))</f>
        <v>Yes</v>
      </c>
      <c r="G57" s="32">
        <v>1.8871047839999999</v>
      </c>
      <c r="H57" s="30" t="str">
        <f>IF($B57="N/A","N/A",IF(G57&gt;2,"No",IF(G57&lt;=0,"No","Yes")))</f>
        <v>Yes</v>
      </c>
      <c r="I57" s="32">
        <v>16.89</v>
      </c>
      <c r="J57" s="32">
        <v>-0.438</v>
      </c>
      <c r="K57" s="30" t="str">
        <f>IF(J57="Div by 0", "N/A", IF(J57="N/A","N/A", IF(J57&gt;30, "No", IF(J57&lt;-30, "No", "Yes"))))</f>
        <v>Yes</v>
      </c>
    </row>
    <row r="58" spans="1:11">
      <c r="A58" s="76" t="s">
        <v>639</v>
      </c>
      <c r="B58" s="25" t="s">
        <v>164</v>
      </c>
      <c r="C58" s="32">
        <v>0.57133254919999998</v>
      </c>
      <c r="D58" s="30" t="str">
        <f>IF($B58="N/A","N/A",IF(C58&gt;3,"No",IF(C58&lt;=0,"No","Yes")))</f>
        <v>Yes</v>
      </c>
      <c r="E58" s="32">
        <v>0.49923844979999998</v>
      </c>
      <c r="F58" s="30" t="str">
        <f>IF($B58="N/A","N/A",IF(E58&gt;3,"No",IF(E58&lt;=0,"No","Yes")))</f>
        <v>Yes</v>
      </c>
      <c r="G58" s="32">
        <v>0.51316007279999998</v>
      </c>
      <c r="H58" s="30" t="str">
        <f>IF($B58="N/A","N/A",IF(G58&gt;3,"No",IF(G58&lt;=0,"No","Yes")))</f>
        <v>Yes</v>
      </c>
      <c r="I58" s="32">
        <v>-12.6</v>
      </c>
      <c r="J58" s="32">
        <v>2.7890000000000001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2105</v>
      </c>
      <c r="D60" s="30" t="str">
        <f>IF($B60="N/A","N/A",IF(C60&gt;15,"No",IF(C60&lt;-15,"No","Yes")))</f>
        <v>N/A</v>
      </c>
      <c r="E60" s="26">
        <v>2216</v>
      </c>
      <c r="F60" s="30" t="str">
        <f>IF($B60="N/A","N/A",IF(E60&gt;15,"No",IF(E60&lt;-15,"No","Yes")))</f>
        <v>N/A</v>
      </c>
      <c r="G60" s="26">
        <v>2256</v>
      </c>
      <c r="H60" s="30" t="str">
        <f>IF($B60="N/A","N/A",IF(G60&gt;15,"No",IF(G60&lt;-15,"No","Yes")))</f>
        <v>N/A</v>
      </c>
      <c r="I60" s="32">
        <v>5.2729999999999997</v>
      </c>
      <c r="J60" s="32">
        <v>1.8049999999999999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1085.6194774000001</v>
      </c>
      <c r="D63" s="30" t="str">
        <f>IF($B63="N/A","N/A",IF(C63&gt;15,"No",IF(C63&lt;-15,"No","Yes")))</f>
        <v>N/A</v>
      </c>
      <c r="E63" s="124">
        <v>1124.6904331999999</v>
      </c>
      <c r="F63" s="30" t="str">
        <f>IF($B63="N/A","N/A",IF(E63&gt;15,"No",IF(E63&lt;-15,"No","Yes")))</f>
        <v>N/A</v>
      </c>
      <c r="G63" s="124">
        <v>1185.2149823</v>
      </c>
      <c r="H63" s="30" t="str">
        <f>IF($B63="N/A","N/A",IF(G63&gt;15,"No",IF(G63&lt;-15,"No","Yes")))</f>
        <v>N/A</v>
      </c>
      <c r="I63" s="32">
        <v>3.5990000000000002</v>
      </c>
      <c r="J63" s="32">
        <v>5.3810000000000002</v>
      </c>
      <c r="K63" s="30" t="str">
        <f t="shared" si="7"/>
        <v>Yes</v>
      </c>
    </row>
    <row r="64" spans="1:11">
      <c r="A64" s="76" t="s">
        <v>1047</v>
      </c>
      <c r="B64" s="25" t="s">
        <v>49</v>
      </c>
      <c r="C64" s="32">
        <v>0.2375296912</v>
      </c>
      <c r="D64" s="30" t="str">
        <f>IF($B64="N/A","N/A",IF(C64&gt;15,"No",IF(C64&lt;-15,"No","Yes")))</f>
        <v>N/A</v>
      </c>
      <c r="E64" s="32">
        <v>0.40613718409999999</v>
      </c>
      <c r="F64" s="30" t="str">
        <f>IF($B64="N/A","N/A",IF(E64&gt;15,"No",IF(E64&lt;-15,"No","Yes")))</f>
        <v>N/A</v>
      </c>
      <c r="G64" s="32">
        <v>0.4875886525</v>
      </c>
      <c r="H64" s="30" t="str">
        <f>IF($B64="N/A","N/A",IF(G64&gt;15,"No",IF(G64&lt;-15,"No","Yes")))</f>
        <v>N/A</v>
      </c>
      <c r="I64" s="32">
        <v>70.98</v>
      </c>
      <c r="J64" s="32">
        <v>20.059999999999999</v>
      </c>
      <c r="K64" s="30" t="str">
        <f t="shared" si="7"/>
        <v>Yes</v>
      </c>
    </row>
    <row r="65" spans="1:11">
      <c r="A65" s="76" t="s">
        <v>1048</v>
      </c>
      <c r="B65" s="25" t="s">
        <v>49</v>
      </c>
      <c r="C65" s="124">
        <v>927.4</v>
      </c>
      <c r="D65" s="30" t="str">
        <f>IF($B65="N/A","N/A",IF(C65&gt;15,"No",IF(C65&lt;-15,"No","Yes")))</f>
        <v>N/A</v>
      </c>
      <c r="E65" s="124">
        <v>547.77777777999995</v>
      </c>
      <c r="F65" s="30" t="str">
        <f>IF($B65="N/A","N/A",IF(E65&gt;15,"No",IF(E65&lt;-15,"No","Yes")))</f>
        <v>N/A</v>
      </c>
      <c r="G65" s="124">
        <v>648.27272727000002</v>
      </c>
      <c r="H65" s="30" t="str">
        <f>IF($B65="N/A","N/A",IF(G65&gt;15,"No",IF(G65&lt;-15,"No","Yes")))</f>
        <v>N/A</v>
      </c>
      <c r="I65" s="32">
        <v>-40.9</v>
      </c>
      <c r="J65" s="32">
        <v>18.350000000000001</v>
      </c>
      <c r="K65" s="30" t="str">
        <f t="shared" si="7"/>
        <v>Yes</v>
      </c>
    </row>
    <row r="66" spans="1:11">
      <c r="A66" s="76" t="s">
        <v>1049</v>
      </c>
      <c r="B66" s="25" t="s">
        <v>52</v>
      </c>
      <c r="C66" s="32">
        <v>99.809976246999994</v>
      </c>
      <c r="D66" s="30" t="str">
        <f>IF($B66="N/A","N/A",IF(C66&gt;100,"No",IF(C66&lt;95,"No","Yes")))</f>
        <v>Yes</v>
      </c>
      <c r="E66" s="32">
        <v>99.368231046999995</v>
      </c>
      <c r="F66" s="30" t="str">
        <f>IF($B66="N/A","N/A",IF(E66&gt;100,"No",IF(E66&lt;95,"No","Yes")))</f>
        <v>Yes</v>
      </c>
      <c r="G66" s="32">
        <v>99.734042552999995</v>
      </c>
      <c r="H66" s="30" t="str">
        <f>IF($B66="N/A","N/A",IF(G66&gt;100,"No",IF(G66&lt;95,"No","Yes")))</f>
        <v>Yes</v>
      </c>
      <c r="I66" s="32">
        <v>-0.443</v>
      </c>
      <c r="J66" s="32">
        <v>0.36809999999999998</v>
      </c>
      <c r="K66" s="30" t="str">
        <f t="shared" si="7"/>
        <v>Yes</v>
      </c>
    </row>
    <row r="67" spans="1:11">
      <c r="A67" s="76" t="s">
        <v>178</v>
      </c>
      <c r="B67" s="25" t="s">
        <v>122</v>
      </c>
      <c r="C67" s="32">
        <v>1.1323179437999999</v>
      </c>
      <c r="D67" s="30" t="str">
        <f>IF($B67="N/A","N/A",IF(C67&gt;1,"Yes","No"))</f>
        <v>Yes</v>
      </c>
      <c r="E67" s="32">
        <v>1.1403269755000001</v>
      </c>
      <c r="F67" s="30" t="str">
        <f>IF($B67="N/A","N/A",IF(E67&gt;1,"Yes","No"))</f>
        <v>Yes</v>
      </c>
      <c r="G67" s="32">
        <v>1.1453333333</v>
      </c>
      <c r="H67" s="30" t="str">
        <f>IF($B67="N/A","N/A",IF(G67&gt;1,"Yes","No"))</f>
        <v>Yes</v>
      </c>
      <c r="I67" s="32">
        <v>0.70730000000000004</v>
      </c>
      <c r="J67" s="32">
        <v>0.439</v>
      </c>
      <c r="K67" s="30" t="str">
        <f t="shared" si="7"/>
        <v>Yes</v>
      </c>
    </row>
    <row r="68" spans="1:11">
      <c r="A68" s="76" t="s">
        <v>1050</v>
      </c>
      <c r="B68" s="25" t="s">
        <v>52</v>
      </c>
      <c r="C68" s="32">
        <v>99.904988123999999</v>
      </c>
      <c r="D68" s="30" t="str">
        <f>IF($B68="N/A","N/A",IF(C68&gt;100,"No",IF(C68&lt;95,"No","Yes")))</f>
        <v>Yes</v>
      </c>
      <c r="E68" s="32">
        <v>99.909747292000006</v>
      </c>
      <c r="F68" s="30" t="str">
        <f>IF($B68="N/A","N/A",IF(E68&gt;100,"No",IF(E68&lt;95,"No","Yes")))</f>
        <v>Yes</v>
      </c>
      <c r="G68" s="32">
        <v>99.867021277000006</v>
      </c>
      <c r="H68" s="30" t="str">
        <f>IF($B68="N/A","N/A",IF(G68&gt;100,"No",IF(G68&lt;95,"No","Yes")))</f>
        <v>Yes</v>
      </c>
      <c r="I68" s="32">
        <v>4.7999999999999996E-3</v>
      </c>
      <c r="J68" s="32">
        <v>-4.2999999999999997E-2</v>
      </c>
      <c r="K68" s="30" t="str">
        <f t="shared" si="7"/>
        <v>Yes</v>
      </c>
    </row>
    <row r="69" spans="1:11">
      <c r="A69" s="76" t="s">
        <v>179</v>
      </c>
      <c r="B69" s="25" t="s">
        <v>123</v>
      </c>
      <c r="C69" s="32">
        <v>12.505943889999999</v>
      </c>
      <c r="D69" s="30" t="str">
        <f>IF($B69="N/A","N/A",IF(C69&gt;3,"Yes","No"))</f>
        <v>Yes</v>
      </c>
      <c r="E69" s="32">
        <v>12.037940379</v>
      </c>
      <c r="F69" s="30" t="str">
        <f>IF($B69="N/A","N/A",IF(E69&gt;3,"Yes","No"))</f>
        <v>Yes</v>
      </c>
      <c r="G69" s="32">
        <v>11.786506879999999</v>
      </c>
      <c r="H69" s="30" t="str">
        <f>IF($B69="N/A","N/A",IF(G69&gt;3,"Yes","No"))</f>
        <v>Yes</v>
      </c>
      <c r="I69" s="32">
        <v>-3.74</v>
      </c>
      <c r="J69" s="32">
        <v>-2.09</v>
      </c>
      <c r="K69" s="30" t="str">
        <f t="shared" si="7"/>
        <v>Yes</v>
      </c>
    </row>
    <row r="70" spans="1:11">
      <c r="A70" s="76" t="s">
        <v>767</v>
      </c>
      <c r="B70" s="25" t="s">
        <v>15</v>
      </c>
      <c r="C70" s="32">
        <v>4.8255703421999998</v>
      </c>
      <c r="D70" s="30" t="str">
        <f>IF($B70="N/A","N/A",IF(C70&gt;=8,"No",IF(C70&lt;2,"No","Yes")))</f>
        <v>Yes</v>
      </c>
      <c r="E70" s="32">
        <v>4.8975631769000003</v>
      </c>
      <c r="F70" s="30" t="str">
        <f>IF($B70="N/A","N/A",IF(E70&gt;=8,"No",IF(E70&lt;2,"No","Yes")))</f>
        <v>Yes</v>
      </c>
      <c r="G70" s="32">
        <v>4.6742021277000001</v>
      </c>
      <c r="H70" s="30" t="str">
        <f>IF($B70="N/A","N/A",IF(G70&gt;=8,"No",IF(G70&lt;2,"No","Yes")))</f>
        <v>Yes</v>
      </c>
      <c r="I70" s="32">
        <v>1.492</v>
      </c>
      <c r="J70" s="32">
        <v>-4.5599999999999996</v>
      </c>
      <c r="K70" s="30" t="str">
        <f t="shared" si="7"/>
        <v>Yes</v>
      </c>
    </row>
    <row r="71" spans="1:11">
      <c r="A71" s="76" t="s">
        <v>1051</v>
      </c>
      <c r="B71" s="25" t="s">
        <v>54</v>
      </c>
      <c r="C71" s="32" t="s">
        <v>49</v>
      </c>
      <c r="D71" s="30" t="str">
        <f>IF(OR($B71="N/A",$C71="N/A"),"N/A",IF(C71&gt;100,"No",IF(C71&lt;98,"No","Yes")))</f>
        <v>N/A</v>
      </c>
      <c r="E71" s="32">
        <v>99.909747292000006</v>
      </c>
      <c r="F71" s="30" t="str">
        <f>IF(OR($B71="N/A",$E71="N/A"),"N/A",IF(E71&gt;100,"No",IF(E71&lt;98,"No","Yes")))</f>
        <v>Yes</v>
      </c>
      <c r="G71" s="32">
        <v>100</v>
      </c>
      <c r="H71" s="30" t="str">
        <f>IF($B71="N/A","N/A",IF(G71&gt;100,"No",IF(G71&lt;98,"No","Yes")))</f>
        <v>Yes</v>
      </c>
      <c r="I71" s="32" t="s">
        <v>49</v>
      </c>
      <c r="J71" s="32">
        <v>9.0300000000000005E-2</v>
      </c>
      <c r="K71" s="30" t="str">
        <f t="shared" si="7"/>
        <v>Yes</v>
      </c>
    </row>
    <row r="72" spans="1:11">
      <c r="A72" s="76" t="s">
        <v>181</v>
      </c>
      <c r="B72" s="25" t="s">
        <v>52</v>
      </c>
      <c r="C72" s="32">
        <v>99.097387173000001</v>
      </c>
      <c r="D72" s="30" t="str">
        <f>IF($B72="N/A","N/A",IF(C72&gt;100,"No",IF(C72&lt;95,"No","Yes")))</f>
        <v>Yes</v>
      </c>
      <c r="E72" s="32">
        <v>99.729241877000007</v>
      </c>
      <c r="F72" s="30" t="str">
        <f>IF($B72="N/A","N/A",IF(E72&gt;100,"No",IF(E72&lt;95,"No","Yes")))</f>
        <v>Yes</v>
      </c>
      <c r="G72" s="32">
        <v>99.867021277000006</v>
      </c>
      <c r="H72" s="30" t="str">
        <f>IF($B72="N/A","N/A",IF(G72&gt;100,"No",IF(G72&lt;95,"No","Yes")))</f>
        <v>Yes</v>
      </c>
      <c r="I72" s="32">
        <v>0.63759999999999994</v>
      </c>
      <c r="J72" s="32">
        <v>0.13819999999999999</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7.4679334917000002</v>
      </c>
      <c r="D75" s="30" t="str">
        <f>IF($B75="N/A","N/A",IF(C75&gt;=2,"Yes","No"))</f>
        <v>Yes</v>
      </c>
      <c r="E75" s="32">
        <v>7.6281588447999997</v>
      </c>
      <c r="F75" s="30" t="str">
        <f>IF($B75="N/A","N/A",IF(E75&gt;=2,"Yes","No"))</f>
        <v>Yes</v>
      </c>
      <c r="G75" s="32">
        <v>7.7375886525000004</v>
      </c>
      <c r="H75" s="30" t="str">
        <f>IF($B75="N/A","N/A",IF(G75&gt;=2,"Yes","No"))</f>
        <v>Yes</v>
      </c>
      <c r="I75" s="32">
        <v>2.1459999999999999</v>
      </c>
      <c r="J75" s="32">
        <v>1.4350000000000001</v>
      </c>
      <c r="K75" s="30" t="str">
        <f t="shared" si="7"/>
        <v>Yes</v>
      </c>
    </row>
    <row r="76" spans="1:11">
      <c r="A76" s="76" t="s">
        <v>1055</v>
      </c>
      <c r="B76" s="25" t="s">
        <v>55</v>
      </c>
      <c r="C76" s="32">
        <v>8.8361045131000004</v>
      </c>
      <c r="D76" s="30" t="str">
        <f>IF($B76="N/A","N/A",IF(C76&gt;30,"No",IF(C76&lt;5,"No","Yes")))</f>
        <v>Yes</v>
      </c>
      <c r="E76" s="32">
        <v>8.9350180505000001</v>
      </c>
      <c r="F76" s="30" t="str">
        <f>IF($B76="N/A","N/A",IF(E76&gt;30,"No",IF(E76&lt;5,"No","Yes")))</f>
        <v>Yes</v>
      </c>
      <c r="G76" s="32">
        <v>8.5549645390000002</v>
      </c>
      <c r="H76" s="30" t="str">
        <f>IF($B76="N/A","N/A",IF(G76&gt;30,"No",IF(G76&lt;5,"No","Yes")))</f>
        <v>Yes</v>
      </c>
      <c r="I76" s="32">
        <v>1.119</v>
      </c>
      <c r="J76" s="32">
        <v>-4.25</v>
      </c>
      <c r="K76" s="30" t="str">
        <f t="shared" si="7"/>
        <v>Yes</v>
      </c>
    </row>
    <row r="77" spans="1:11">
      <c r="A77" s="76" t="s">
        <v>1056</v>
      </c>
      <c r="B77" s="25" t="s">
        <v>9</v>
      </c>
      <c r="C77" s="32">
        <v>35.771971495999999</v>
      </c>
      <c r="D77" s="30" t="str">
        <f>IF($B77="N/A","N/A",IF(C77&gt;75,"No",IF(C77&lt;15,"No","Yes")))</f>
        <v>Yes</v>
      </c>
      <c r="E77" s="32">
        <v>36.416967509000003</v>
      </c>
      <c r="F77" s="30" t="str">
        <f>IF($B77="N/A","N/A",IF(E77&gt;75,"No",IF(E77&lt;15,"No","Yes")))</f>
        <v>Yes</v>
      </c>
      <c r="G77" s="32">
        <v>38.076241134999997</v>
      </c>
      <c r="H77" s="30" t="str">
        <f>IF($B77="N/A","N/A",IF(G77&gt;75,"No",IF(G77&lt;15,"No","Yes")))</f>
        <v>Yes</v>
      </c>
      <c r="I77" s="32">
        <v>1.8029999999999999</v>
      </c>
      <c r="J77" s="32">
        <v>4.556</v>
      </c>
      <c r="K77" s="30" t="str">
        <f t="shared" si="7"/>
        <v>Yes</v>
      </c>
    </row>
    <row r="78" spans="1:11">
      <c r="A78" s="76" t="s">
        <v>1057</v>
      </c>
      <c r="B78" s="25" t="s">
        <v>10</v>
      </c>
      <c r="C78" s="32">
        <v>55.391923990000002</v>
      </c>
      <c r="D78" s="30" t="str">
        <f>IF($B78="N/A","N/A",IF(C78&gt;70,"No",IF(C78&lt;25,"No","Yes")))</f>
        <v>Yes</v>
      </c>
      <c r="E78" s="32">
        <v>54.648014439999997</v>
      </c>
      <c r="F78" s="30" t="str">
        <f>IF($B78="N/A","N/A",IF(E78&gt;70,"No",IF(E78&lt;25,"No","Yes")))</f>
        <v>Yes</v>
      </c>
      <c r="G78" s="32">
        <v>53.368794326</v>
      </c>
      <c r="H78" s="30" t="str">
        <f>IF($B78="N/A","N/A",IF(G78&gt;70,"No",IF(G78&lt;25,"No","Yes")))</f>
        <v>Yes</v>
      </c>
      <c r="I78" s="32">
        <v>-1.34</v>
      </c>
      <c r="J78" s="32">
        <v>-2.34</v>
      </c>
      <c r="K78" s="30" t="str">
        <f t="shared" si="7"/>
        <v>Yes</v>
      </c>
    </row>
    <row r="79" spans="1:11">
      <c r="A79" s="76" t="s">
        <v>1058</v>
      </c>
      <c r="B79" s="25" t="s">
        <v>17</v>
      </c>
      <c r="C79" s="32">
        <v>4.75059382E-2</v>
      </c>
      <c r="D79" s="30" t="str">
        <f>IF($B79="N/A","N/A",IF(C79&gt;70,"No",IF(C79&lt;35,"No","Yes")))</f>
        <v>No</v>
      </c>
      <c r="E79" s="32">
        <v>4.5126353799999998E-2</v>
      </c>
      <c r="F79" s="30" t="str">
        <f>IF($B79="N/A","N/A",IF(E79&gt;70,"No",IF(E79&lt;35,"No","Yes")))</f>
        <v>No</v>
      </c>
      <c r="G79" s="32">
        <v>4.4326241099999997E-2</v>
      </c>
      <c r="H79" s="30" t="str">
        <f>IF($B79="N/A","N/A",IF(G79&gt;70,"No",IF(G79&lt;35,"No","Yes")))</f>
        <v>No</v>
      </c>
      <c r="I79" s="32">
        <v>-5.01</v>
      </c>
      <c r="J79" s="32">
        <v>-1.77</v>
      </c>
      <c r="K79" s="30" t="str">
        <f t="shared" si="7"/>
        <v>Yes</v>
      </c>
    </row>
    <row r="80" spans="1:11">
      <c r="A80" s="76" t="s">
        <v>188</v>
      </c>
      <c r="B80" s="25" t="s">
        <v>122</v>
      </c>
      <c r="C80" s="32">
        <v>4</v>
      </c>
      <c r="D80" s="30" t="str">
        <f>IF($B80="N/A","N/A",IF(C80&gt;1,"Yes","No"))</f>
        <v>Yes</v>
      </c>
      <c r="E80" s="32">
        <v>1</v>
      </c>
      <c r="F80" s="30" t="str">
        <f>IF($B80="N/A","N/A",IF(E80&gt;1,"Yes","No"))</f>
        <v>No</v>
      </c>
      <c r="G80" s="32">
        <v>6</v>
      </c>
      <c r="H80" s="30" t="str">
        <f>IF($B80="N/A","N/A",IF(G80&gt;1,"Yes","No"))</f>
        <v>Yes</v>
      </c>
      <c r="I80" s="32">
        <v>-75</v>
      </c>
      <c r="J80" s="32">
        <v>500</v>
      </c>
      <c r="K80" s="30" t="str">
        <f t="shared" si="7"/>
        <v>No</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27332</v>
      </c>
      <c r="D7" s="154" t="str">
        <f>IF($B7="N/A","N/A",IF(C7&gt;15,"No",IF(C7&lt;-15,"No","Yes")))</f>
        <v>N/A</v>
      </c>
      <c r="E7" s="150">
        <v>26932</v>
      </c>
      <c r="F7" s="154" t="str">
        <f>IF($B7="N/A","N/A",IF(E7&gt;15,"No",IF(E7&lt;-15,"No","Yes")))</f>
        <v>N/A</v>
      </c>
      <c r="G7" s="150">
        <v>32349</v>
      </c>
      <c r="H7" s="154" t="str">
        <f>IF($B7="N/A","N/A",IF(G7&gt;15,"No",IF(G7&lt;-15,"No","Yes")))</f>
        <v>N/A</v>
      </c>
      <c r="I7" s="155">
        <v>-1.46</v>
      </c>
      <c r="J7" s="155">
        <v>20.11</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100</v>
      </c>
      <c r="H12" s="30" t="str">
        <f t="shared" si="3"/>
        <v>Yes</v>
      </c>
      <c r="I12" s="32" t="s">
        <v>49</v>
      </c>
      <c r="J12" s="32" t="s">
        <v>49</v>
      </c>
      <c r="K12" s="30" t="str">
        <f t="shared" si="0"/>
        <v>N/A</v>
      </c>
    </row>
    <row r="13" spans="1:12">
      <c r="A13" s="131" t="s">
        <v>46</v>
      </c>
      <c r="B13" s="25" t="s">
        <v>49</v>
      </c>
      <c r="C13" s="26">
        <v>27332</v>
      </c>
      <c r="D13" s="30" t="str">
        <f>IF($B13="N/A","N/A",IF(C13&gt;15,"No",IF(C13&lt;-15,"No","Yes")))</f>
        <v>N/A</v>
      </c>
      <c r="E13" s="26">
        <v>26932</v>
      </c>
      <c r="F13" s="30" t="str">
        <f>IF($B13="N/A","N/A",IF(E13&gt;15,"No",IF(E13&lt;-15,"No","Yes")))</f>
        <v>N/A</v>
      </c>
      <c r="G13" s="26">
        <v>32349</v>
      </c>
      <c r="H13" s="30" t="str">
        <f>IF($B13="N/A","N/A",IF(G13&gt;15,"No",IF(G13&lt;-15,"No","Yes")))</f>
        <v>N/A</v>
      </c>
      <c r="I13" s="32">
        <v>-1.46</v>
      </c>
      <c r="J13" s="32">
        <v>20.11</v>
      </c>
      <c r="K13" s="30" t="str">
        <f t="shared" si="0"/>
        <v>Yes</v>
      </c>
    </row>
    <row r="14" spans="1:12">
      <c r="A14" s="132" t="s">
        <v>633</v>
      </c>
      <c r="B14" s="25" t="s">
        <v>51</v>
      </c>
      <c r="C14" s="32">
        <v>3.1099078003999998</v>
      </c>
      <c r="D14" s="30" t="str">
        <f>IF($B14="N/A","N/A",IF(C14&gt;20,"No",IF(C14&lt;5,"No","Yes")))</f>
        <v>No</v>
      </c>
      <c r="E14" s="32">
        <v>3.4531412445999998</v>
      </c>
      <c r="F14" s="30" t="str">
        <f>IF($B14="N/A","N/A",IF(E14&gt;20,"No",IF(E14&lt;5,"No","Yes")))</f>
        <v>No</v>
      </c>
      <c r="G14" s="32">
        <v>3.08819438</v>
      </c>
      <c r="H14" s="30" t="str">
        <f>IF($B14="N/A","N/A",IF(G14&gt;20,"No",IF(G14&lt;5,"No","Yes")))</f>
        <v>No</v>
      </c>
      <c r="I14" s="32">
        <v>11.04</v>
      </c>
      <c r="J14" s="32">
        <v>-10.6</v>
      </c>
      <c r="K14" s="30" t="str">
        <f t="shared" si="0"/>
        <v>Yes</v>
      </c>
    </row>
    <row r="15" spans="1:12">
      <c r="A15" s="132" t="s">
        <v>634</v>
      </c>
      <c r="B15" s="25" t="s">
        <v>50</v>
      </c>
      <c r="C15" s="32">
        <v>41.603248938999997</v>
      </c>
      <c r="D15" s="30" t="str">
        <f>IF($B15="N/A","N/A",IF(C15&gt;1,"Yes","No"))</f>
        <v>Yes</v>
      </c>
      <c r="E15" s="32">
        <v>39.135600771999997</v>
      </c>
      <c r="F15" s="30" t="str">
        <f>IF($B15="N/A","N/A",IF(E15&gt;1,"Yes","No"))</f>
        <v>Yes</v>
      </c>
      <c r="G15" s="32">
        <v>39.219141241000003</v>
      </c>
      <c r="H15" s="30" t="str">
        <f>IF($B15="N/A","N/A",IF(G15&gt;1,"Yes","No"))</f>
        <v>Yes</v>
      </c>
      <c r="I15" s="32">
        <v>-5.93</v>
      </c>
      <c r="J15" s="32">
        <v>0.2135</v>
      </c>
      <c r="K15" s="30" t="str">
        <f t="shared" si="0"/>
        <v>Yes</v>
      </c>
    </row>
    <row r="16" spans="1:12">
      <c r="A16" s="132" t="s">
        <v>635</v>
      </c>
      <c r="B16" s="25" t="s">
        <v>49</v>
      </c>
      <c r="C16" s="133">
        <v>3288.7735467000002</v>
      </c>
      <c r="D16" s="30" t="str">
        <f>IF($B16="N/A","N/A",IF(C16&gt;15,"No",IF(C16&lt;-15,"No","Yes")))</f>
        <v>N/A</v>
      </c>
      <c r="E16" s="133">
        <v>3547.1096773999998</v>
      </c>
      <c r="F16" s="30" t="str">
        <f>IF($B16="N/A","N/A",IF(E16&gt;15,"No",IF(E16&lt;-15,"No","Yes")))</f>
        <v>N/A</v>
      </c>
      <c r="G16" s="133">
        <v>3126.3007803</v>
      </c>
      <c r="H16" s="30" t="str">
        <f>IF($B16="N/A","N/A",IF(G16&gt;15,"No",IF(G16&lt;-15,"No","Yes")))</f>
        <v>N/A</v>
      </c>
      <c r="I16" s="32">
        <v>7.8550000000000004</v>
      </c>
      <c r="J16" s="32">
        <v>-11.9</v>
      </c>
      <c r="K16" s="30" t="str">
        <f t="shared" si="0"/>
        <v>Yes</v>
      </c>
    </row>
    <row r="17" spans="1:11">
      <c r="A17" s="51" t="s">
        <v>770</v>
      </c>
      <c r="B17" s="25" t="s">
        <v>49</v>
      </c>
      <c r="C17" s="26">
        <v>78</v>
      </c>
      <c r="D17" s="25" t="s">
        <v>49</v>
      </c>
      <c r="E17" s="26">
        <v>73</v>
      </c>
      <c r="F17" s="25" t="s">
        <v>49</v>
      </c>
      <c r="G17" s="26">
        <v>64</v>
      </c>
      <c r="H17" s="30" t="str">
        <f>IF($B17="N/A","N/A",IF(G17&gt;15,"No",IF(G17&lt;-15,"No","Yes")))</f>
        <v>N/A</v>
      </c>
      <c r="I17" s="32">
        <v>-6.41</v>
      </c>
      <c r="J17" s="32">
        <v>-12.3</v>
      </c>
      <c r="K17" s="30" t="str">
        <f t="shared" si="0"/>
        <v>Yes</v>
      </c>
    </row>
    <row r="18" spans="1:11" ht="25.5">
      <c r="A18" s="51" t="s">
        <v>771</v>
      </c>
      <c r="B18" s="25" t="s">
        <v>49</v>
      </c>
      <c r="C18" s="133">
        <v>2683.9358974000002</v>
      </c>
      <c r="D18" s="30" t="str">
        <f>IF($B18="N/A","N/A",IF(C18&gt;60,"No",IF(C18&lt;15,"No","Yes")))</f>
        <v>N/A</v>
      </c>
      <c r="E18" s="133">
        <v>3309.3287670999998</v>
      </c>
      <c r="F18" s="30" t="str">
        <f>IF($B18="N/A","N/A",IF(E18&gt;60,"No",IF(E18&lt;15,"No","Yes")))</f>
        <v>N/A</v>
      </c>
      <c r="G18" s="133">
        <v>3182.34375</v>
      </c>
      <c r="H18" s="30" t="str">
        <f>IF($B18="N/A","N/A",IF(G18&gt;60,"No",IF(G18&lt;15,"No","Yes")))</f>
        <v>N/A</v>
      </c>
      <c r="I18" s="32">
        <v>23.3</v>
      </c>
      <c r="J18" s="32">
        <v>-3.84</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26482</v>
      </c>
      <c r="D23" s="30" t="str">
        <f>IF($B23="N/A","N/A",IF(C23&gt;15,"No",IF(C23&lt;-15,"No","Yes")))</f>
        <v>N/A</v>
      </c>
      <c r="E23" s="26">
        <v>26002</v>
      </c>
      <c r="F23" s="30" t="str">
        <f>IF($B23="N/A","N/A",IF(E23&gt;15,"No",IF(E23&lt;-15,"No","Yes")))</f>
        <v>N/A</v>
      </c>
      <c r="G23" s="26">
        <v>31350</v>
      </c>
      <c r="H23" s="30" t="str">
        <f>IF($B23="N/A","N/A",IF(G23&gt;15,"No",IF(G23&lt;-15,"No","Yes")))</f>
        <v>N/A</v>
      </c>
      <c r="I23" s="32">
        <v>-1.81</v>
      </c>
      <c r="J23" s="32">
        <v>20.57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121.03028163</v>
      </c>
      <c r="D27" s="30" t="str">
        <f>IF($B27="N/A","N/A",IF(C27&gt;100,"No",IF(C27&lt;50,"No","Yes")))</f>
        <v>No</v>
      </c>
      <c r="E27" s="78">
        <v>126.67495107000001</v>
      </c>
      <c r="F27" s="30" t="str">
        <f>IF($B27="N/A","N/A",IF(E27&gt;100,"No",IF(E27&lt;50,"No","Yes")))</f>
        <v>No</v>
      </c>
      <c r="G27" s="78">
        <v>130.01783992</v>
      </c>
      <c r="H27" s="30" t="str">
        <f>IF($B27="N/A","N/A",IF(G27&gt;100,"No",IF(G27&lt;50,"No","Yes")))</f>
        <v>No</v>
      </c>
      <c r="I27" s="32">
        <v>4.6639999999999997</v>
      </c>
      <c r="J27" s="32">
        <v>2.6389999999999998</v>
      </c>
      <c r="K27" s="30" t="str">
        <f>IF(J27="Div by 0", "N/A", IF(J27="N/A","N/A", IF(J27&gt;30, "No", IF(J27&lt;-30, "No", "Yes"))))</f>
        <v>Yes</v>
      </c>
    </row>
    <row r="28" spans="1:11">
      <c r="A28" s="131" t="s">
        <v>194</v>
      </c>
      <c r="B28" s="25" t="s">
        <v>49</v>
      </c>
      <c r="C28" s="78">
        <v>309.55865154999998</v>
      </c>
      <c r="D28" s="30" t="str">
        <f>IF($B28="N/A","N/A",IF(C28&gt;15,"No",IF(C28&lt;-15,"No","Yes")))</f>
        <v>N/A</v>
      </c>
      <c r="E28" s="78">
        <v>288.96052120000002</v>
      </c>
      <c r="F28" s="30" t="str">
        <f>IF($B28="N/A","N/A",IF(E28&gt;15,"No",IF(E28&lt;-15,"No","Yes")))</f>
        <v>N/A</v>
      </c>
      <c r="G28" s="78">
        <v>326.88586457000002</v>
      </c>
      <c r="H28" s="30" t="str">
        <f>IF($B28="N/A","N/A",IF(G28&gt;15,"No",IF(G28&lt;-15,"No","Yes")))</f>
        <v>N/A</v>
      </c>
      <c r="I28" s="32">
        <v>-6.65</v>
      </c>
      <c r="J28" s="32">
        <v>13.12</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v>91.9375</v>
      </c>
      <c r="H29" s="30" t="str">
        <f>IF($B29="N/A","N/A",IF(G29&gt;15,"No",IF(G29&lt;-15,"No","Yes")))</f>
        <v>N/A</v>
      </c>
      <c r="I29" s="32" t="s">
        <v>1207</v>
      </c>
      <c r="J29" s="32" t="s">
        <v>1207</v>
      </c>
      <c r="K29" s="30" t="str">
        <f>IF(J29="Div by 0", "N/A", IF(J29="N/A","N/A", IF(J29&gt;30, "No", IF(J29&lt;-30, "No", "Yes"))))</f>
        <v>N/A</v>
      </c>
    </row>
    <row r="30" spans="1:11">
      <c r="A30" s="131" t="s">
        <v>762</v>
      </c>
      <c r="B30" s="25" t="s">
        <v>49</v>
      </c>
      <c r="C30" s="78">
        <v>271.67930760000002</v>
      </c>
      <c r="D30" s="30" t="str">
        <f>IF($B30="N/A","N/A",IF(C30&gt;15,"No",IF(C30&lt;-15,"No","Yes")))</f>
        <v>N/A</v>
      </c>
      <c r="E30" s="78">
        <v>287.54140215000001</v>
      </c>
      <c r="F30" s="30" t="str">
        <f>IF($B30="N/A","N/A",IF(E30&gt;15,"No",IF(E30&lt;-15,"No","Yes")))</f>
        <v>N/A</v>
      </c>
      <c r="G30" s="78">
        <v>300.18406555000001</v>
      </c>
      <c r="H30" s="30" t="str">
        <f>IF($B30="N/A","N/A",IF(G30&gt;15,"No",IF(G30&lt;-15,"No","Yes")))</f>
        <v>N/A</v>
      </c>
      <c r="I30" s="32">
        <v>5.8390000000000004</v>
      </c>
      <c r="J30" s="32">
        <v>4.3970000000000002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79.790046068999999</v>
      </c>
      <c r="D32" s="30" t="str">
        <f>IF($B32="N/A","N/A",IF(C32&gt;99,"No",IF(C32&lt;75,"No","Yes")))</f>
        <v>Yes</v>
      </c>
      <c r="E32" s="32">
        <v>78.063225906</v>
      </c>
      <c r="F32" s="30" t="str">
        <f>IF($B32="N/A","N/A",IF(E32&gt;99,"No",IF(E32&lt;75,"No","Yes")))</f>
        <v>Yes</v>
      </c>
      <c r="G32" s="32">
        <v>82.395534290000001</v>
      </c>
      <c r="H32" s="30" t="str">
        <f>IF($B32="N/A","N/A",IF(G32&gt;99,"No",IF(G32&lt;75,"No","Yes")))</f>
        <v>Yes</v>
      </c>
      <c r="I32" s="32">
        <v>-2.16</v>
      </c>
      <c r="J32" s="32">
        <v>5.55</v>
      </c>
      <c r="K32" s="30" t="str">
        <f t="shared" ref="K32:K43" si="7">IF(J32="Div by 0", "N/A", IF(J32="N/A","N/A", IF(J32&gt;30, "No", IF(J32&lt;-30, "No", "Yes"))))</f>
        <v>Yes</v>
      </c>
    </row>
    <row r="33" spans="1:11">
      <c r="A33" s="131" t="s">
        <v>111</v>
      </c>
      <c r="B33" s="25" t="s">
        <v>49</v>
      </c>
      <c r="C33" s="30">
        <v>99.995267392000002</v>
      </c>
      <c r="D33" s="30" t="str">
        <f>IF($B33="N/A","N/A",IF(C33&gt;15,"No",IF(C33&lt;-15,"No","Yes")))</f>
        <v>N/A</v>
      </c>
      <c r="E33" s="30">
        <v>99.990146812000006</v>
      </c>
      <c r="F33" s="30" t="str">
        <f>IF($B33="N/A","N/A",IF(E33&gt;15,"No",IF(E33&lt;-15,"No","Yes")))</f>
        <v>N/A</v>
      </c>
      <c r="G33" s="30">
        <v>100</v>
      </c>
      <c r="H33" s="30" t="str">
        <f>IF($B33="N/A","N/A",IF(G33&gt;15,"No",IF(G33&lt;-15,"No","Yes")))</f>
        <v>N/A</v>
      </c>
      <c r="I33" s="32">
        <v>-5.0000000000000001E-3</v>
      </c>
      <c r="J33" s="32">
        <v>9.9000000000000008E-3</v>
      </c>
      <c r="K33" s="30" t="str">
        <f t="shared" si="7"/>
        <v>Yes</v>
      </c>
    </row>
    <row r="34" spans="1:11">
      <c r="A34" s="131" t="s">
        <v>113</v>
      </c>
      <c r="B34" s="25" t="s">
        <v>49</v>
      </c>
      <c r="C34" s="26">
        <v>25.461829713</v>
      </c>
      <c r="D34" s="30" t="str">
        <f>IF($B34="N/A","N/A",IF(C34&gt;15,"No",IF(C34&lt;-15,"No","Yes")))</f>
        <v>N/A</v>
      </c>
      <c r="E34" s="134">
        <v>26.584942846000001</v>
      </c>
      <c r="F34" s="30" t="str">
        <f>IF($B34="N/A","N/A",IF(E34&gt;15,"No",IF(E34&lt;-15,"No","Yes")))</f>
        <v>N/A</v>
      </c>
      <c r="G34" s="134">
        <v>22.435949053000002</v>
      </c>
      <c r="H34" s="30" t="str">
        <f>IF($B34="N/A","N/A",IF(G34&gt;15,"No",IF(G34&lt;-15,"No","Yes")))</f>
        <v>N/A</v>
      </c>
      <c r="I34" s="32">
        <v>4.4109999999999996</v>
      </c>
      <c r="J34" s="32">
        <v>-15.6</v>
      </c>
      <c r="K34" s="30" t="str">
        <f t="shared" si="7"/>
        <v>Yes</v>
      </c>
    </row>
    <row r="35" spans="1:11">
      <c r="A35" s="131" t="s">
        <v>196</v>
      </c>
      <c r="B35" s="80" t="s">
        <v>61</v>
      </c>
      <c r="C35" s="30">
        <v>4.1915263198000003</v>
      </c>
      <c r="D35" s="30" t="str">
        <f>IF($B35="N/A","N/A",IF(C35&gt;20,"No",IF(C35&lt;=0,"No","Yes")))</f>
        <v>Yes</v>
      </c>
      <c r="E35" s="30">
        <v>3.9150834551</v>
      </c>
      <c r="F35" s="30" t="str">
        <f>IF($B35="N/A","N/A",IF(E35&gt;20,"No",IF(E35&lt;=0,"No","Yes")))</f>
        <v>Yes</v>
      </c>
      <c r="G35" s="30">
        <v>3.3237639553</v>
      </c>
      <c r="H35" s="30" t="str">
        <f>IF($B35="N/A","N/A",IF(G35&gt;20,"No",IF(G35&lt;=0,"No","Yes")))</f>
        <v>Yes</v>
      </c>
      <c r="I35" s="32">
        <v>-6.6</v>
      </c>
      <c r="J35" s="32">
        <v>-15.1</v>
      </c>
      <c r="K35" s="30" t="str">
        <f t="shared" si="7"/>
        <v>Yes</v>
      </c>
    </row>
    <row r="36" spans="1:11">
      <c r="A36" s="131" t="s">
        <v>112</v>
      </c>
      <c r="B36" s="25" t="s">
        <v>49</v>
      </c>
      <c r="C36" s="30">
        <v>100</v>
      </c>
      <c r="D36" s="30" t="str">
        <f>IF($B36="N/A","N/A",IF(C36&gt;15,"No",IF(C36&lt;-15,"No","Yes")))</f>
        <v>N/A</v>
      </c>
      <c r="E36" s="30">
        <v>99.901768172999994</v>
      </c>
      <c r="F36" s="30" t="str">
        <f>IF($B36="N/A","N/A",IF(E36&gt;15,"No",IF(E36&lt;-15,"No","Yes")))</f>
        <v>N/A</v>
      </c>
      <c r="G36" s="30">
        <v>100</v>
      </c>
      <c r="H36" s="30" t="str">
        <f>IF($B36="N/A","N/A",IF(G36&gt;15,"No",IF(G36&lt;-15,"No","Yes")))</f>
        <v>N/A</v>
      </c>
      <c r="I36" s="32">
        <v>-9.8000000000000004E-2</v>
      </c>
      <c r="J36" s="32">
        <v>9.8299999999999998E-2</v>
      </c>
      <c r="K36" s="30" t="str">
        <f t="shared" si="7"/>
        <v>Yes</v>
      </c>
    </row>
    <row r="37" spans="1:11">
      <c r="A37" s="131" t="s">
        <v>114</v>
      </c>
      <c r="B37" s="25" t="s">
        <v>49</v>
      </c>
      <c r="C37" s="134">
        <v>30.198198198</v>
      </c>
      <c r="D37" s="30" t="str">
        <f>IF($B37="N/A","N/A",IF(C37&gt;15,"No",IF(C37&lt;-15,"No","Yes")))</f>
        <v>N/A</v>
      </c>
      <c r="E37" s="134">
        <v>30.336283185999999</v>
      </c>
      <c r="F37" s="30" t="str">
        <f>IF($B37="N/A","N/A",IF(E37&gt;15,"No",IF(E37&lt;-15,"No","Yes")))</f>
        <v>N/A</v>
      </c>
      <c r="G37" s="134">
        <v>30.286948176999999</v>
      </c>
      <c r="H37" s="30" t="str">
        <f>IF($B37="N/A","N/A",IF(G37&gt;15,"No",IF(G37&lt;-15,"No","Yes")))</f>
        <v>N/A</v>
      </c>
      <c r="I37" s="32">
        <v>0.45729999999999998</v>
      </c>
      <c r="J37" s="32">
        <v>-0.16300000000000001</v>
      </c>
      <c r="K37" s="30" t="str">
        <f t="shared" si="7"/>
        <v>Yes</v>
      </c>
    </row>
    <row r="38" spans="1:11">
      <c r="A38" s="131" t="s">
        <v>759</v>
      </c>
      <c r="B38" s="80" t="s">
        <v>62</v>
      </c>
      <c r="C38" s="30">
        <v>0</v>
      </c>
      <c r="D38" s="30" t="str">
        <f>IF($B38="N/A","N/A",IF(C38&gt;10,"No",IF(C38&lt;=0,"No","Yes")))</f>
        <v>No</v>
      </c>
      <c r="E38" s="30">
        <v>0</v>
      </c>
      <c r="F38" s="30" t="str">
        <f>IF($B38="N/A","N/A",IF(E38&gt;10,"No",IF(E38&lt;=0,"No","Yes")))</f>
        <v>No</v>
      </c>
      <c r="G38" s="30">
        <v>6.3795852999999998E-3</v>
      </c>
      <c r="H38" s="30" t="str">
        <f>IF($B38="N/A","N/A",IF(G38&gt;10,"No",IF(G38&lt;=0,"No","Yes")))</f>
        <v>Yes</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v>100</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v>8</v>
      </c>
      <c r="H40" s="30" t="str">
        <f>IF($B40="N/A","N/A",IF(G40&gt;15,"No",IF(G40&lt;-15,"No","Yes")))</f>
        <v>N/A</v>
      </c>
      <c r="I40" s="32" t="s">
        <v>1207</v>
      </c>
      <c r="J40" s="32" t="s">
        <v>1207</v>
      </c>
      <c r="K40" s="30" t="str">
        <f t="shared" si="7"/>
        <v>N/A</v>
      </c>
    </row>
    <row r="41" spans="1:11">
      <c r="A41" s="131" t="s">
        <v>763</v>
      </c>
      <c r="B41" s="80" t="s">
        <v>53</v>
      </c>
      <c r="C41" s="30">
        <v>16.018427611</v>
      </c>
      <c r="D41" s="30" t="str">
        <f>IF($B41="N/A","N/A",IF(C41&gt;5,"No",IF(C41&lt;=0,"No","Yes")))</f>
        <v>No</v>
      </c>
      <c r="E41" s="30">
        <v>18.021690638999999</v>
      </c>
      <c r="F41" s="30" t="str">
        <f>IF($B41="N/A","N/A",IF(E41&gt;5,"No",IF(E41&lt;=0,"No","Yes")))</f>
        <v>No</v>
      </c>
      <c r="G41" s="30">
        <v>14.274322169</v>
      </c>
      <c r="H41" s="30" t="str">
        <f>IF($B41="N/A","N/A",IF(G41&gt;5,"No",IF(G41&lt;=0,"No","Yes")))</f>
        <v>No</v>
      </c>
      <c r="I41" s="32">
        <v>12.51</v>
      </c>
      <c r="J41" s="32">
        <v>-20.8</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20.128241396</v>
      </c>
      <c r="D43" s="30" t="str">
        <f>IF($B43="N/A","N/A",IF(C43&gt;15,"No",IF(C43&lt;-15,"No","Yes")))</f>
        <v>N/A</v>
      </c>
      <c r="E43" s="134">
        <v>20.169014085000001</v>
      </c>
      <c r="F43" s="30" t="str">
        <f>IF($B43="N/A","N/A",IF(E43&gt;15,"No",IF(E43&lt;-15,"No","Yes")))</f>
        <v>N/A</v>
      </c>
      <c r="G43" s="134">
        <v>19.389497207000002</v>
      </c>
      <c r="H43" s="30" t="str">
        <f>IF($B43="N/A","N/A",IF(G43&gt;15,"No",IF(G43&lt;-15,"No","Yes")))</f>
        <v>N/A</v>
      </c>
      <c r="I43" s="32">
        <v>0.2026</v>
      </c>
      <c r="J43" s="32">
        <v>-3.86</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2.2770183520999998</v>
      </c>
      <c r="D45" s="30" t="str">
        <f>IF($B45="N/A","N/A",IF(C45&gt;20,"No",IF(C45&lt;1,"No","Yes")))</f>
        <v>Yes</v>
      </c>
      <c r="E45" s="30">
        <v>2.1459887701000002</v>
      </c>
      <c r="F45" s="30" t="str">
        <f>IF($B45="N/A","N/A",IF(E45&gt;20,"No",IF(E45&lt;1,"No","Yes")))</f>
        <v>Yes</v>
      </c>
      <c r="G45" s="30">
        <v>1.8086124401999999</v>
      </c>
      <c r="H45" s="30" t="str">
        <f>IF($B45="N/A","N/A",IF(G45&gt;20,"No",IF(G45&lt;1,"No","Yes")))</f>
        <v>Yes</v>
      </c>
      <c r="I45" s="32">
        <v>-5.75</v>
      </c>
      <c r="J45" s="32">
        <v>-15.7</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99.882939355000005</v>
      </c>
      <c r="D47" s="30" t="str">
        <f>IF($B47="N/A","N/A",IF(C47&gt;100,"No",IF(C47&lt;95,"No","Yes")))</f>
        <v>Yes</v>
      </c>
      <c r="E47" s="30">
        <v>100</v>
      </c>
      <c r="F47" s="30" t="str">
        <f>IF($B47="N/A","N/A",IF(E47&gt;100,"No",IF(E47&lt;95,"No","Yes")))</f>
        <v>Yes</v>
      </c>
      <c r="G47" s="30">
        <v>100</v>
      </c>
      <c r="H47" s="30" t="str">
        <f>IF($B47="N/A","N/A",IF(G47&gt;100,"No",IF(G47&lt;95,"No","Yes")))</f>
        <v>Yes</v>
      </c>
      <c r="I47" s="32">
        <v>0.1172</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99.916924703999996</v>
      </c>
      <c r="D49" s="30" t="str">
        <f>IF($B49="N/A","N/A",IF(C49&gt;100,"No",IF(C49&lt;95,"No","Yes")))</f>
        <v>Yes</v>
      </c>
      <c r="E49" s="30">
        <v>99.996154141999995</v>
      </c>
      <c r="F49" s="30" t="str">
        <f>IF($B49="N/A","N/A",IF(E49&gt;100,"No",IF(E49&lt;95,"No","Yes")))</f>
        <v>Yes</v>
      </c>
      <c r="G49" s="30">
        <v>100</v>
      </c>
      <c r="H49" s="30" t="str">
        <f>IF($B49="N/A","N/A",IF(G49&gt;100,"No",IF(G49&lt;95,"No","Yes")))</f>
        <v>Yes</v>
      </c>
      <c r="I49" s="32">
        <v>7.9299999999999995E-2</v>
      </c>
      <c r="J49" s="32">
        <v>3.8E-3</v>
      </c>
      <c r="K49" s="30" t="str">
        <f>IF(J49="Div by 0", "N/A", IF(J49="N/A","N/A", IF(J49&gt;30, "No", IF(J49&lt;-30, "No", "Yes"))))</f>
        <v>Yes</v>
      </c>
    </row>
    <row r="50" spans="1:11">
      <c r="A50" s="131" t="s">
        <v>185</v>
      </c>
      <c r="B50" s="25" t="s">
        <v>55</v>
      </c>
      <c r="C50" s="30">
        <v>12.910052909999999</v>
      </c>
      <c r="D50" s="30" t="str">
        <f>IF($B50="N/A","N/A",IF(C50&gt;30,"No",IF(C50&lt;5,"No","Yes")))</f>
        <v>Yes</v>
      </c>
      <c r="E50" s="30">
        <v>12.726433599</v>
      </c>
      <c r="F50" s="30" t="str">
        <f>IF($B50="N/A","N/A",IF(E50&gt;30,"No",IF(E50&lt;5,"No","Yes")))</f>
        <v>Yes</v>
      </c>
      <c r="G50" s="30">
        <v>12.070175439</v>
      </c>
      <c r="H50" s="30" t="str">
        <f>IF($B50="N/A","N/A",IF(G50&gt;30,"No",IF(G50&lt;5,"No","Yes")))</f>
        <v>Yes</v>
      </c>
      <c r="I50" s="32">
        <v>-1.42</v>
      </c>
      <c r="J50" s="32">
        <v>-5.16</v>
      </c>
      <c r="K50" s="30" t="str">
        <f>IF(J50="Div by 0", "N/A", IF(J50="N/A","N/A", IF(J50&gt;30, "No", IF(J50&lt;-30, "No", "Yes"))))</f>
        <v>Yes</v>
      </c>
    </row>
    <row r="51" spans="1:11">
      <c r="A51" s="131" t="s">
        <v>186</v>
      </c>
      <c r="B51" s="25" t="s">
        <v>9</v>
      </c>
      <c r="C51" s="30">
        <v>49.172335601</v>
      </c>
      <c r="D51" s="30" t="str">
        <f>IF($B51="N/A","N/A",IF(C51&gt;75,"No",IF(C51&lt;15,"No","Yes")))</f>
        <v>Yes</v>
      </c>
      <c r="E51" s="30">
        <v>47.613553324999998</v>
      </c>
      <c r="F51" s="30" t="str">
        <f>IF($B51="N/A","N/A",IF(E51&gt;75,"No",IF(E51&lt;15,"No","Yes")))</f>
        <v>Yes</v>
      </c>
      <c r="G51" s="30">
        <v>48.073365230999997</v>
      </c>
      <c r="H51" s="30" t="str">
        <f>IF($B51="N/A","N/A",IF(G51&gt;75,"No",IF(G51&lt;15,"No","Yes")))</f>
        <v>Yes</v>
      </c>
      <c r="I51" s="32">
        <v>-3.17</v>
      </c>
      <c r="J51" s="32">
        <v>0.9657</v>
      </c>
      <c r="K51" s="30" t="str">
        <f>IF(J51="Div by 0", "N/A", IF(J51="N/A","N/A", IF(J51&gt;30, "No", IF(J51&lt;-30, "No", "Yes"))))</f>
        <v>Yes</v>
      </c>
    </row>
    <row r="52" spans="1:11">
      <c r="A52" s="131" t="s">
        <v>187</v>
      </c>
      <c r="B52" s="25" t="s">
        <v>10</v>
      </c>
      <c r="C52" s="30">
        <v>37.917611489000002</v>
      </c>
      <c r="D52" s="30" t="str">
        <f>IF($B52="N/A","N/A",IF(C52&gt;70,"No",IF(C52&lt;25,"No","Yes")))</f>
        <v>Yes</v>
      </c>
      <c r="E52" s="30">
        <v>39.660013075999998</v>
      </c>
      <c r="F52" s="30" t="str">
        <f>IF($B52="N/A","N/A",IF(E52&gt;70,"No",IF(E52&lt;25,"No","Yes")))</f>
        <v>Yes</v>
      </c>
      <c r="G52" s="30">
        <v>39.85645933</v>
      </c>
      <c r="H52" s="30" t="str">
        <f>IF($B52="N/A","N/A",IF(G52&gt;70,"No",IF(G52&lt;25,"No","Yes")))</f>
        <v>Yes</v>
      </c>
      <c r="I52" s="32">
        <v>4.5949999999999998</v>
      </c>
      <c r="J52" s="32">
        <v>0.49530000000000002</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99.976924851999996</v>
      </c>
      <c r="F54" s="30" t="str">
        <f>IF($B54="N/A","N/A",IF(E54&gt;100,"No",IF(E54&lt;95,"No","Yes")))</f>
        <v>Yes</v>
      </c>
      <c r="G54" s="30">
        <v>99.958532695000002</v>
      </c>
      <c r="H54" s="30" t="str">
        <f>IF($B54="N/A","N/A",IF(G54&gt;100,"No",IF(G54&lt;95,"No","Yes")))</f>
        <v>Yes</v>
      </c>
      <c r="I54" s="32">
        <v>-2.3E-2</v>
      </c>
      <c r="J54" s="32">
        <v>-1.7999999999999999E-2</v>
      </c>
      <c r="K54" s="30" t="str">
        <f>IF(J54="Div by 0", "N/A", IF(J54="N/A","N/A", IF(J54&gt;30, "No", IF(J54&lt;-30, "No", "Yes"))))</f>
        <v>Yes</v>
      </c>
    </row>
    <row r="55" spans="1:11">
      <c r="A55" s="131" t="s">
        <v>636</v>
      </c>
      <c r="B55" s="25" t="s">
        <v>64</v>
      </c>
      <c r="C55" s="30">
        <v>1.7408050750999999</v>
      </c>
      <c r="D55" s="30" t="str">
        <f>IF($B55="N/A","N/A",IF(C55&gt;5,"No",IF(C55&lt;1,"No","Yes")))</f>
        <v>Yes</v>
      </c>
      <c r="E55" s="30">
        <v>1.9498500114999999</v>
      </c>
      <c r="F55" s="30" t="str">
        <f>IF($B55="N/A","N/A",IF(E55&gt;5,"No",IF(E55&lt;1,"No","Yes")))</f>
        <v>Yes</v>
      </c>
      <c r="G55" s="30">
        <v>1.5183413078000001</v>
      </c>
      <c r="H55" s="30" t="str">
        <f>IF($B55="N/A","N/A",IF(G55&gt;5,"No",IF(G55&lt;1,"No","Yes")))</f>
        <v>Yes</v>
      </c>
      <c r="I55" s="32">
        <v>12.01</v>
      </c>
      <c r="J55" s="32">
        <v>-22.1</v>
      </c>
      <c r="K55" s="30" t="str">
        <f>IF(J55="Div by 0", "N/A", IF(J55="N/A","N/A", IF(J55&gt;30, "No", IF(J55&lt;-30, "No", "Yes"))))</f>
        <v>Yes</v>
      </c>
    </row>
    <row r="56" spans="1:11">
      <c r="A56" s="131" t="s">
        <v>638</v>
      </c>
      <c r="B56" s="25" t="s">
        <v>65</v>
      </c>
      <c r="C56" s="30">
        <v>96.201193262999993</v>
      </c>
      <c r="D56" s="30" t="str">
        <f>IF($B56="N/A","N/A",IF(C56&gt;98,"No",IF(C56&lt;8,"No","Yes")))</f>
        <v>Yes</v>
      </c>
      <c r="E56" s="30">
        <v>96.004153527</v>
      </c>
      <c r="F56" s="30" t="str">
        <f>IF($B56="N/A","N/A",IF(E56&gt;98,"No",IF(E56&lt;8,"No","Yes")))</f>
        <v>Yes</v>
      </c>
      <c r="G56" s="30">
        <v>96.586921849999996</v>
      </c>
      <c r="H56" s="30" t="str">
        <f>IF($B56="N/A","N/A",IF(G56&gt;98,"No",IF(G56&lt;8,"No","Yes")))</f>
        <v>Yes</v>
      </c>
      <c r="I56" s="32">
        <v>-0.20499999999999999</v>
      </c>
      <c r="J56" s="32">
        <v>0.60699999999999998</v>
      </c>
      <c r="K56" s="30" t="str">
        <f>IF(J56="Div by 0", "N/A", IF(J56="N/A","N/A", IF(J56&gt;30, "No", IF(J56&lt;-30, "No", "Yes"))))</f>
        <v>Yes</v>
      </c>
    </row>
    <row r="57" spans="1:11">
      <c r="A57" s="131" t="s">
        <v>639</v>
      </c>
      <c r="B57" s="80" t="s">
        <v>53</v>
      </c>
      <c r="C57" s="30">
        <v>1.0195604562</v>
      </c>
      <c r="D57" s="30" t="str">
        <f>IF($B57="N/A","N/A",IF(C57&gt;5,"No",IF(C57&lt;=0,"No","Yes")))</f>
        <v>Yes</v>
      </c>
      <c r="E57" s="30">
        <v>1.042227521</v>
      </c>
      <c r="F57" s="30" t="str">
        <f>IF($B57="N/A","N/A",IF(E57&gt;5,"No",IF(E57&lt;=0,"No","Yes")))</f>
        <v>Yes</v>
      </c>
      <c r="G57" s="30">
        <v>0.99840510370000002</v>
      </c>
      <c r="H57" s="30" t="str">
        <f>IF($B57="N/A","N/A",IF(G57&gt;5,"No",IF(G57&lt;=0,"No","Yes")))</f>
        <v>Yes</v>
      </c>
      <c r="I57" s="32">
        <v>2.2229999999999999</v>
      </c>
      <c r="J57" s="32">
        <v>-4.2</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850</v>
      </c>
      <c r="D59" s="30" t="str">
        <f>IF($B59="N/A","N/A",IF(C59&gt;15,"No",IF(C59&lt;-15,"No","Yes")))</f>
        <v>N/A</v>
      </c>
      <c r="E59" s="26">
        <v>930</v>
      </c>
      <c r="F59" s="30" t="str">
        <f>IF($B59="N/A","N/A",IF(E59&gt;15,"No",IF(E59&lt;-15,"No","Yes")))</f>
        <v>N/A</v>
      </c>
      <c r="G59" s="26">
        <v>999</v>
      </c>
      <c r="H59" s="30" t="str">
        <f>IF($B59="N/A","N/A",IF(G59&gt;15,"No",IF(G59&lt;-15,"No","Yes")))</f>
        <v>N/A</v>
      </c>
      <c r="I59" s="32">
        <v>9.4120000000000008</v>
      </c>
      <c r="J59" s="32">
        <v>7.4189999999999996</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1806.8764705999999</v>
      </c>
      <c r="D62" s="30" t="str">
        <f>IF($B62="N/A","N/A",IF(C62&gt;15,"No",IF(C62&lt;-15,"No","Yes")))</f>
        <v>N/A</v>
      </c>
      <c r="E62" s="78">
        <v>1817.8247312000001</v>
      </c>
      <c r="F62" s="30" t="str">
        <f>IF($B62="N/A","N/A",IF(E62&gt;15,"No",IF(E62&lt;-15,"No","Yes")))</f>
        <v>N/A</v>
      </c>
      <c r="G62" s="78">
        <v>1822.6156156</v>
      </c>
      <c r="H62" s="30" t="str">
        <f>IF($B62="N/A","N/A",IF(G62&gt;15,"No",IF(G62&lt;-15,"No","Yes")))</f>
        <v>N/A</v>
      </c>
      <c r="I62" s="32">
        <v>0.60589999999999999</v>
      </c>
      <c r="J62" s="32">
        <v>0.2636</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98</v>
      </c>
      <c r="D64" s="30" t="str">
        <f>IF($B64="N/A","N/A",IF(C64&gt;99,"No",IF(C64&lt;75,"No","Yes")))</f>
        <v>Yes</v>
      </c>
      <c r="E64" s="32">
        <v>98.387096774</v>
      </c>
      <c r="F64" s="30" t="str">
        <f>IF($B64="N/A","N/A",IF(E64&gt;99,"No",IF(E64&lt;75,"No","Yes")))</f>
        <v>Yes</v>
      </c>
      <c r="G64" s="32">
        <v>95.895895895999999</v>
      </c>
      <c r="H64" s="30" t="str">
        <f>IF($B64="N/A","N/A",IF(G64&gt;99,"No",IF(G64&lt;75,"No","Yes")))</f>
        <v>Yes</v>
      </c>
      <c r="I64" s="32">
        <v>0.39500000000000002</v>
      </c>
      <c r="J64" s="32">
        <v>-2.5299999999999998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2</v>
      </c>
      <c r="D66" s="30" t="str">
        <f>IF($B66="N/A","N/A",IF(C66&gt;10,"No",IF(C66&lt;=0,"No","Yes")))</f>
        <v>Yes</v>
      </c>
      <c r="E66" s="30">
        <v>1.6129032258</v>
      </c>
      <c r="F66" s="30" t="str">
        <f>IF($B66="N/A","N/A",IF(E66&gt;10,"No",IF(E66&lt;=0,"No","Yes")))</f>
        <v>Yes</v>
      </c>
      <c r="G66" s="30">
        <v>4.1041041041000001</v>
      </c>
      <c r="H66" s="30" t="str">
        <f>IF($B66="N/A","N/A",IF(G66&gt;10,"No",IF(G66&lt;=0,"No","Yes")))</f>
        <v>Yes</v>
      </c>
      <c r="I66" s="32">
        <v>-19.399999999999999</v>
      </c>
      <c r="J66" s="32">
        <v>154.5</v>
      </c>
      <c r="K66" s="30" t="str">
        <f>IF(J66="Div by 0", "N/A", IF(J66="N/A","N/A", IF(J66&gt;30, "No", IF(J66&lt;-30, "No", "Yes"))))</f>
        <v>No</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13.764705881999999</v>
      </c>
      <c r="D72" s="30" t="str">
        <f>IF($B72="N/A","N/A",IF(C72&gt;30,"No",IF(C72&lt;5,"No","Yes")))</f>
        <v>Yes</v>
      </c>
      <c r="E72" s="30">
        <v>12.795698925</v>
      </c>
      <c r="F72" s="30" t="str">
        <f>IF($B72="N/A","N/A",IF(E72&gt;30,"No",IF(E72&lt;5,"No","Yes")))</f>
        <v>Yes</v>
      </c>
      <c r="G72" s="30">
        <v>13.913913914</v>
      </c>
      <c r="H72" s="30" t="str">
        <f>IF($B72="N/A","N/A",IF(G72&gt;30,"No",IF(G72&lt;5,"No","Yes")))</f>
        <v>Yes</v>
      </c>
      <c r="I72" s="32">
        <v>-7.04</v>
      </c>
      <c r="J72" s="32">
        <v>8.7390000000000008</v>
      </c>
      <c r="K72" s="30" t="str">
        <f>IF(J72="Div by 0", "N/A", IF(J72="N/A","N/A", IF(J72&gt;30, "No", IF(J72&lt;-30, "No", "Yes"))))</f>
        <v>Yes</v>
      </c>
    </row>
    <row r="73" spans="1:11">
      <c r="A73" s="131" t="s">
        <v>186</v>
      </c>
      <c r="B73" s="25" t="s">
        <v>9</v>
      </c>
      <c r="C73" s="30">
        <v>38.705882353</v>
      </c>
      <c r="D73" s="30" t="str">
        <f>IF($B73="N/A","N/A",IF(C73&gt;75,"No",IF(C73&lt;15,"No","Yes")))</f>
        <v>Yes</v>
      </c>
      <c r="E73" s="30">
        <v>43.225806452</v>
      </c>
      <c r="F73" s="30" t="str">
        <f>IF($B73="N/A","N/A",IF(E73&gt;75,"No",IF(E73&lt;15,"No","Yes")))</f>
        <v>Yes</v>
      </c>
      <c r="G73" s="30">
        <v>36.836836837</v>
      </c>
      <c r="H73" s="30" t="str">
        <f>IF($B73="N/A","N/A",IF(G73&gt;75,"No",IF(G73&lt;15,"No","Yes")))</f>
        <v>Yes</v>
      </c>
      <c r="I73" s="32">
        <v>11.68</v>
      </c>
      <c r="J73" s="32">
        <v>-14.8</v>
      </c>
      <c r="K73" s="30" t="str">
        <f>IF(J73="Div by 0", "N/A", IF(J73="N/A","N/A", IF(J73&gt;30, "No", IF(J73&lt;-30, "No", "Yes"))))</f>
        <v>Yes</v>
      </c>
    </row>
    <row r="74" spans="1:11">
      <c r="A74" s="131" t="s">
        <v>187</v>
      </c>
      <c r="B74" s="25" t="s">
        <v>10</v>
      </c>
      <c r="C74" s="30">
        <v>47.529411764999999</v>
      </c>
      <c r="D74" s="30" t="str">
        <f>IF($B74="N/A","N/A",IF(C74&gt;70,"No",IF(C74&lt;25,"No","Yes")))</f>
        <v>Yes</v>
      </c>
      <c r="E74" s="30">
        <v>43.978494624</v>
      </c>
      <c r="F74" s="30" t="str">
        <f>IF($B74="N/A","N/A",IF(E74&gt;70,"No",IF(E74&lt;25,"No","Yes")))</f>
        <v>Yes</v>
      </c>
      <c r="G74" s="30">
        <v>49.249249249000002</v>
      </c>
      <c r="H74" s="30" t="str">
        <f>IF($B74="N/A","N/A",IF(G74&gt;70,"No",IF(G74&lt;25,"No","Yes")))</f>
        <v>Yes</v>
      </c>
      <c r="I74" s="32">
        <v>-7.47</v>
      </c>
      <c r="J74" s="32">
        <v>11.98</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99.784946237</v>
      </c>
      <c r="F76" s="30" t="str">
        <f>IF($B76="N/A","N/A",IF(E76&gt;100,"No",IF(E76&lt;95,"No","Yes")))</f>
        <v>Yes</v>
      </c>
      <c r="G76" s="30">
        <v>99.899899899999994</v>
      </c>
      <c r="H76" s="30" t="str">
        <f>IF($B76="N/A","N/A",IF(G76&gt;100,"No",IF(G76&lt;95,"No","Yes")))</f>
        <v>Yes</v>
      </c>
      <c r="I76" s="32">
        <v>-0.215</v>
      </c>
      <c r="J76" s="32">
        <v>0.1152</v>
      </c>
      <c r="K76" s="30" t="str">
        <f>IF(J76="Div by 0", "N/A", IF(J76="N/A","N/A", IF(J76&gt;30, "No", IF(J76&lt;-30, "No", "Yes"))))</f>
        <v>Yes</v>
      </c>
    </row>
    <row r="77" spans="1:11">
      <c r="A77" s="131" t="s">
        <v>636</v>
      </c>
      <c r="B77" s="25" t="s">
        <v>64</v>
      </c>
      <c r="C77" s="30">
        <v>11.294117647</v>
      </c>
      <c r="D77" s="30" t="str">
        <f>IF($B77="N/A","N/A",IF(C77&gt;5,"No",IF(C77&lt;1,"No","Yes")))</f>
        <v>No</v>
      </c>
      <c r="E77" s="30">
        <v>10.752688171999999</v>
      </c>
      <c r="F77" s="30" t="str">
        <f>IF($B77="N/A","N/A",IF(E77&gt;5,"No",IF(E77&lt;1,"No","Yes")))</f>
        <v>No</v>
      </c>
      <c r="G77" s="30">
        <v>14.914914915000001</v>
      </c>
      <c r="H77" s="30" t="str">
        <f>IF($B77="N/A","N/A",IF(G77&gt;5,"No",IF(G77&lt;1,"No","Yes")))</f>
        <v>No</v>
      </c>
      <c r="I77" s="32">
        <v>-4.79</v>
      </c>
      <c r="J77" s="32">
        <v>38.71</v>
      </c>
      <c r="K77" s="30" t="str">
        <f>IF(J77="Div by 0", "N/A", IF(J77="N/A","N/A", IF(J77&gt;30, "No", IF(J77&lt;-30, "No", "Yes"))))</f>
        <v>No</v>
      </c>
    </row>
    <row r="78" spans="1:11">
      <c r="A78" s="131" t="s">
        <v>638</v>
      </c>
      <c r="B78" s="25" t="s">
        <v>65</v>
      </c>
      <c r="C78" s="30">
        <v>71.411764706</v>
      </c>
      <c r="D78" s="30" t="str">
        <f>IF($B78="N/A","N/A",IF(C78&gt;98,"No",IF(C78&lt;8,"No","Yes")))</f>
        <v>Yes</v>
      </c>
      <c r="E78" s="30">
        <v>74.838709676999997</v>
      </c>
      <c r="F78" s="30" t="str">
        <f>IF($B78="N/A","N/A",IF(E78&gt;98,"No",IF(E78&lt;8,"No","Yes")))</f>
        <v>Yes</v>
      </c>
      <c r="G78" s="30">
        <v>71.271271271000003</v>
      </c>
      <c r="H78" s="30" t="str">
        <f>IF($B78="N/A","N/A",IF(G78&gt;98,"No",IF(G78&lt;8,"No","Yes")))</f>
        <v>Yes</v>
      </c>
      <c r="I78" s="32">
        <v>4.7990000000000004</v>
      </c>
      <c r="J78" s="32">
        <v>-4.7699999999999996</v>
      </c>
      <c r="K78" s="30" t="str">
        <f>IF(J78="Div by 0", "N/A", IF(J78="N/A","N/A", IF(J78&gt;30, "No", IF(J78&lt;-30, "No", "Yes"))))</f>
        <v>Yes</v>
      </c>
    </row>
    <row r="79" spans="1:11">
      <c r="A79" s="131" t="s">
        <v>639</v>
      </c>
      <c r="B79" s="80" t="s">
        <v>53</v>
      </c>
      <c r="C79" s="30">
        <v>2.3529411764999999</v>
      </c>
      <c r="D79" s="30" t="str">
        <f>IF($B79="N/A","N/A",IF(C79&gt;5,"No",IF(C79&lt;=0,"No","Yes")))</f>
        <v>Yes</v>
      </c>
      <c r="E79" s="30">
        <v>2.9032258065000001</v>
      </c>
      <c r="F79" s="30" t="str">
        <f>IF($B79="N/A","N/A",IF(E79&gt;5,"No",IF(E79&lt;=0,"No","Yes")))</f>
        <v>Yes</v>
      </c>
      <c r="G79" s="30">
        <v>1.9019019019000001</v>
      </c>
      <c r="H79" s="30" t="str">
        <f>IF($B79="N/A","N/A",IF(G79&gt;5,"No",IF(G79&lt;=0,"No","Yes")))</f>
        <v>Yes</v>
      </c>
      <c r="I79" s="32">
        <v>23.39</v>
      </c>
      <c r="J79" s="32">
        <v>-34.5</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191" activePane="bottomRight" state="frozen"/>
      <selection activeCell="E6" sqref="E6"/>
      <selection pane="topRight" activeCell="E6" sqref="E6"/>
      <selection pane="bottomLeft" activeCell="E6" sqref="E6"/>
      <selection pane="bottomRight" activeCell="I279" sqref="I279"/>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1966758</v>
      </c>
      <c r="D7" s="154" t="str">
        <f>IF($B7="N/A","N/A",IF(C7&gt;15,"No",IF(C7&lt;-15,"No","Yes")))</f>
        <v>N/A</v>
      </c>
      <c r="E7" s="150">
        <v>2110993</v>
      </c>
      <c r="F7" s="154" t="str">
        <f>IF($B7="N/A","N/A",IF(E7&gt;15,"No",IF(E7&lt;-15,"No","Yes")))</f>
        <v>N/A</v>
      </c>
      <c r="G7" s="150">
        <v>2352747</v>
      </c>
      <c r="H7" s="154" t="str">
        <f>IF($B7="N/A","N/A",IF(G7&gt;15,"No",IF(G7&lt;-15,"No","Yes")))</f>
        <v>N/A</v>
      </c>
      <c r="I7" s="155">
        <v>7.3339999999999996</v>
      </c>
      <c r="J7" s="155">
        <v>11.45</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0</v>
      </c>
      <c r="D10" s="30" t="str">
        <f>IF($B10="N/A","N/A",IF(C10&gt;15,"No",IF(C10&lt;-15,"No","Yes")))</f>
        <v>N/A</v>
      </c>
      <c r="E10" s="30">
        <v>0</v>
      </c>
      <c r="F10" s="30" t="str">
        <f>IF($B10="N/A","N/A",IF(E10&gt;15,"No",IF(E10&lt;-15,"No","Yes")))</f>
        <v>N/A</v>
      </c>
      <c r="G10" s="30">
        <v>0</v>
      </c>
      <c r="H10" s="30" t="str">
        <f>IF($B10="N/A","N/A",IF(G10&gt;15,"No",IF(G10&lt;-15,"No","Yes")))</f>
        <v>N/A</v>
      </c>
      <c r="I10" s="32" t="s">
        <v>1207</v>
      </c>
      <c r="J10" s="32" t="s">
        <v>1207</v>
      </c>
      <c r="K10" s="30" t="str">
        <f t="shared" si="0"/>
        <v>N/A</v>
      </c>
    </row>
    <row r="11" spans="1:12">
      <c r="A11" s="5" t="s">
        <v>1200</v>
      </c>
      <c r="B11" s="115" t="s">
        <v>52</v>
      </c>
      <c r="C11" s="114" t="s">
        <v>49</v>
      </c>
      <c r="D11" s="30" t="str">
        <f>IF(OR($B11="N/A",$C11="N/A"),"N/A",IF(C11&gt;100,"No",IF(C11&lt;95,"No","Yes")))</f>
        <v>N/A</v>
      </c>
      <c r="E11" s="114" t="s">
        <v>49</v>
      </c>
      <c r="F11" s="30" t="str">
        <f>IF(OR($B11="N/A",$E11="N/A"),"N/A",IF(E11&gt;100,"No",IF(E11&lt;95,"No","Yes")))</f>
        <v>N/A</v>
      </c>
      <c r="G11" s="114">
        <v>94.667722454</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95.310205475000004</v>
      </c>
      <c r="H14" s="30" t="str">
        <f>IF($B14="N/A","N/A",IF(G14&gt;100,"No",IF(G14&lt;95,"No","Yes")))</f>
        <v>Yes</v>
      </c>
      <c r="I14" s="116" t="s">
        <v>49</v>
      </c>
      <c r="J14" s="116" t="s">
        <v>49</v>
      </c>
      <c r="K14" s="30" t="str">
        <f t="shared" si="0"/>
        <v>N/A</v>
      </c>
    </row>
    <row r="15" spans="1:12">
      <c r="A15" s="117" t="s">
        <v>1091</v>
      </c>
      <c r="B15" s="25" t="s">
        <v>49</v>
      </c>
      <c r="C15" s="112">
        <v>1966758</v>
      </c>
      <c r="D15" s="30" t="str">
        <f>IF($B15="N/A","N/A",IF(C15&gt;15,"No",IF(C15&lt;-15,"No","Yes")))</f>
        <v>N/A</v>
      </c>
      <c r="E15" s="26">
        <v>2110993</v>
      </c>
      <c r="F15" s="30" t="str">
        <f>IF($B15="N/A","N/A",IF(E15&gt;15,"No",IF(E15&lt;-15,"No","Yes")))</f>
        <v>N/A</v>
      </c>
      <c r="G15" s="26">
        <v>2352747</v>
      </c>
      <c r="H15" s="30" t="str">
        <f>IF($B15="N/A","N/A",IF(G15&gt;15,"No",IF(G15&lt;-15,"No","Yes")))</f>
        <v>N/A</v>
      </c>
      <c r="I15" s="32">
        <v>7.3339999999999996</v>
      </c>
      <c r="J15" s="32">
        <v>11.45</v>
      </c>
      <c r="K15" s="30" t="str">
        <f t="shared" si="0"/>
        <v>Yes</v>
      </c>
    </row>
    <row r="16" spans="1:12">
      <c r="A16" s="113" t="s">
        <v>633</v>
      </c>
      <c r="B16" s="25" t="s">
        <v>51</v>
      </c>
      <c r="C16" s="114">
        <v>17.780886108000001</v>
      </c>
      <c r="D16" s="30" t="str">
        <f>IF($B16="N/A","N/A",IF(C16&gt;20,"No",IF(C16&lt;5,"No","Yes")))</f>
        <v>Yes</v>
      </c>
      <c r="E16" s="30">
        <v>18.747385709</v>
      </c>
      <c r="F16" s="30" t="str">
        <f>IF($B16="N/A","N/A",IF(E16&gt;20,"No",IF(E16&lt;5,"No","Yes")))</f>
        <v>Yes</v>
      </c>
      <c r="G16" s="30">
        <v>18.008863681000001</v>
      </c>
      <c r="H16" s="30" t="str">
        <f>IF($B16="N/A","N/A",IF(G16&gt;20,"No",IF(G16&lt;5,"No","Yes")))</f>
        <v>Yes</v>
      </c>
      <c r="I16" s="32">
        <v>5.4359999999999999</v>
      </c>
      <c r="J16" s="32">
        <v>-3.94</v>
      </c>
      <c r="K16" s="30" t="str">
        <f t="shared" si="0"/>
        <v>Yes</v>
      </c>
    </row>
    <row r="17" spans="1:11">
      <c r="A17" s="113" t="s">
        <v>634</v>
      </c>
      <c r="B17" s="25" t="s">
        <v>165</v>
      </c>
      <c r="C17" s="114">
        <v>8.4729285454000003</v>
      </c>
      <c r="D17" s="30" t="str">
        <f>IF($B17="N/A","N/A",IF(C17&gt;1,"Yes","No"))</f>
        <v>Yes</v>
      </c>
      <c r="E17" s="30">
        <v>7.7958572103000003</v>
      </c>
      <c r="F17" s="30" t="str">
        <f>IF($B17="N/A","N/A",IF(E17&gt;1,"Yes","No"))</f>
        <v>Yes</v>
      </c>
      <c r="G17" s="30">
        <v>4.0322227591999997</v>
      </c>
      <c r="H17" s="30" t="str">
        <f>IF($B17="N/A","N/A",IF(G17&gt;1,"Yes","No"))</f>
        <v>Yes</v>
      </c>
      <c r="I17" s="32">
        <v>-7.99</v>
      </c>
      <c r="J17" s="32">
        <v>-48.3</v>
      </c>
      <c r="K17" s="30" t="str">
        <f t="shared" si="0"/>
        <v>No</v>
      </c>
    </row>
    <row r="18" spans="1:11">
      <c r="A18" s="113" t="s">
        <v>635</v>
      </c>
      <c r="B18" s="25" t="s">
        <v>49</v>
      </c>
      <c r="C18" s="118">
        <v>115.55312585999999</v>
      </c>
      <c r="D18" s="30" t="str">
        <f>IF($B18="N/A","N/A",IF(C18&gt;15,"No",IF(C18&lt;-15,"No","Yes")))</f>
        <v>N/A</v>
      </c>
      <c r="E18" s="78">
        <v>117.32625023</v>
      </c>
      <c r="F18" s="30" t="str">
        <f>IF($B18="N/A","N/A",IF(E18&gt;15,"No",IF(E18&lt;-15,"No","Yes")))</f>
        <v>N/A</v>
      </c>
      <c r="G18" s="78">
        <v>222.01445165999999</v>
      </c>
      <c r="H18" s="30" t="str">
        <f>IF($B18="N/A","N/A",IF(G18&gt;15,"No",IF(G18&lt;-15,"No","Yes")))</f>
        <v>N/A</v>
      </c>
      <c r="I18" s="32">
        <v>1.534</v>
      </c>
      <c r="J18" s="32">
        <v>89.23</v>
      </c>
      <c r="K18" s="30" t="str">
        <f t="shared" si="0"/>
        <v>No</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5289</v>
      </c>
      <c r="D25" s="25" t="s">
        <v>49</v>
      </c>
      <c r="E25" s="26">
        <v>5037</v>
      </c>
      <c r="F25" s="25" t="s">
        <v>49</v>
      </c>
      <c r="G25" s="26">
        <v>5855</v>
      </c>
      <c r="H25" s="30" t="str">
        <f>IF($B25="N/A","N/A",IF(G25&gt;15,"No",IF(G25&lt;-15,"No","Yes")))</f>
        <v>N/A</v>
      </c>
      <c r="I25" s="25" t="s">
        <v>1209</v>
      </c>
      <c r="J25" s="32">
        <v>16.239999999999998</v>
      </c>
      <c r="K25" s="30" t="str">
        <f t="shared" si="0"/>
        <v>Yes</v>
      </c>
    </row>
    <row r="26" spans="1:11" ht="25.5">
      <c r="A26" s="51" t="s">
        <v>771</v>
      </c>
      <c r="B26" s="25" t="s">
        <v>49</v>
      </c>
      <c r="C26" s="78">
        <v>95.969559462999996</v>
      </c>
      <c r="D26" s="25" t="s">
        <v>49</v>
      </c>
      <c r="E26" s="78">
        <v>114.24955331</v>
      </c>
      <c r="F26" s="25" t="s">
        <v>49</v>
      </c>
      <c r="G26" s="78">
        <v>119.78326217</v>
      </c>
      <c r="H26" s="25" t="s">
        <v>49</v>
      </c>
      <c r="I26" s="32">
        <v>19.05</v>
      </c>
      <c r="J26" s="32">
        <v>4.8440000000000003</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1617051</v>
      </c>
      <c r="D52" s="30" t="str">
        <f>IF($B52="N/A","N/A",IF(C52&gt;15,"No",IF(C52&lt;-15,"No","Yes")))</f>
        <v>N/A</v>
      </c>
      <c r="E52" s="26">
        <v>1715237</v>
      </c>
      <c r="F52" s="30" t="str">
        <f>IF($B52="N/A","N/A",IF(E52&gt;15,"No",IF(E52&lt;-15,"No","Yes")))</f>
        <v>N/A</v>
      </c>
      <c r="G52" s="26">
        <v>1929044</v>
      </c>
      <c r="H52" s="30" t="str">
        <f>IF($B52="N/A","N/A",IF(G52&gt;15,"No",IF(G52&lt;-15,"No","Yes")))</f>
        <v>N/A</v>
      </c>
      <c r="I52" s="32">
        <v>6.0720000000000001</v>
      </c>
      <c r="J52" s="32">
        <v>12.47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12.166777671</v>
      </c>
      <c r="D55" s="30" t="str">
        <f t="shared" ref="D55:D61" si="29">IF($B55="N/A","N/A",IF(C55&gt;15,"No",IF(C55&lt;-15,"No","Yes")))</f>
        <v>N/A</v>
      </c>
      <c r="E55" s="32">
        <v>12.073142079</v>
      </c>
      <c r="F55" s="30" t="str">
        <f t="shared" ref="F55:F61" si="30">IF($B55="N/A","N/A",IF(E55&gt;15,"No",IF(E55&lt;-15,"No","Yes")))</f>
        <v>N/A</v>
      </c>
      <c r="G55" s="32">
        <v>11.657743420999999</v>
      </c>
      <c r="H55" s="30" t="str">
        <f t="shared" ref="H55:H61" si="31">IF($B55="N/A","N/A",IF(G55&gt;15,"No",IF(G55&lt;-15,"No","Yes")))</f>
        <v>N/A</v>
      </c>
      <c r="I55" s="32">
        <v>-0.77</v>
      </c>
      <c r="J55" s="32">
        <v>-3.44</v>
      </c>
      <c r="K55" s="30" t="str">
        <f t="shared" si="28"/>
        <v>Yes</v>
      </c>
    </row>
    <row r="56" spans="1:11">
      <c r="A56" s="111" t="s">
        <v>204</v>
      </c>
      <c r="B56" s="25" t="s">
        <v>49</v>
      </c>
      <c r="C56" s="116">
        <v>19.251853860000001</v>
      </c>
      <c r="D56" s="30" t="str">
        <f t="shared" si="29"/>
        <v>N/A</v>
      </c>
      <c r="E56" s="32">
        <v>22.57501817</v>
      </c>
      <c r="F56" s="30" t="str">
        <f t="shared" si="30"/>
        <v>N/A</v>
      </c>
      <c r="G56" s="32">
        <v>23.940638932999999</v>
      </c>
      <c r="H56" s="30" t="str">
        <f t="shared" si="31"/>
        <v>N/A</v>
      </c>
      <c r="I56" s="32">
        <v>17.260000000000002</v>
      </c>
      <c r="J56" s="32">
        <v>6.0490000000000004</v>
      </c>
      <c r="K56" s="30" t="str">
        <f t="shared" si="28"/>
        <v>Yes</v>
      </c>
    </row>
    <row r="57" spans="1:11" ht="12.75" customHeight="1">
      <c r="A57" s="111" t="s">
        <v>205</v>
      </c>
      <c r="B57" s="25" t="s">
        <v>49</v>
      </c>
      <c r="C57" s="116">
        <v>98.843736907999997</v>
      </c>
      <c r="D57" s="30" t="str">
        <f t="shared" si="29"/>
        <v>N/A</v>
      </c>
      <c r="E57" s="32">
        <v>98.233276157999995</v>
      </c>
      <c r="F57" s="30" t="str">
        <f t="shared" si="30"/>
        <v>N/A</v>
      </c>
      <c r="G57" s="32">
        <v>96.165015374000006</v>
      </c>
      <c r="H57" s="30" t="str">
        <f t="shared" si="31"/>
        <v>N/A</v>
      </c>
      <c r="I57" s="32">
        <v>-0.61799999999999999</v>
      </c>
      <c r="J57" s="32">
        <v>-2.11</v>
      </c>
      <c r="K57" s="30" t="str">
        <f t="shared" si="28"/>
        <v>Yes</v>
      </c>
    </row>
    <row r="58" spans="1:11">
      <c r="A58" s="111" t="s">
        <v>206</v>
      </c>
      <c r="B58" s="25" t="s">
        <v>49</v>
      </c>
      <c r="C58" s="116">
        <v>11.091019955</v>
      </c>
      <c r="D58" s="30" t="str">
        <f t="shared" si="29"/>
        <v>N/A</v>
      </c>
      <c r="E58" s="32">
        <v>10.818799863000001</v>
      </c>
      <c r="F58" s="30" t="str">
        <f t="shared" si="30"/>
        <v>N/A</v>
      </c>
      <c r="G58" s="32">
        <v>10.373566713000001</v>
      </c>
      <c r="H58" s="30" t="str">
        <f t="shared" si="31"/>
        <v>N/A</v>
      </c>
      <c r="I58" s="32">
        <v>-2.4500000000000002</v>
      </c>
      <c r="J58" s="32">
        <v>-4.12</v>
      </c>
      <c r="K58" s="30" t="str">
        <f t="shared" si="28"/>
        <v>Yes</v>
      </c>
    </row>
    <row r="59" spans="1:11">
      <c r="A59" s="111" t="s">
        <v>798</v>
      </c>
      <c r="B59" s="25" t="s">
        <v>49</v>
      </c>
      <c r="C59" s="116">
        <v>66.267024370000001</v>
      </c>
      <c r="D59" s="30" t="str">
        <f t="shared" si="29"/>
        <v>N/A</v>
      </c>
      <c r="E59" s="32">
        <v>61.434953124000003</v>
      </c>
      <c r="F59" s="30" t="str">
        <f t="shared" si="30"/>
        <v>N/A</v>
      </c>
      <c r="G59" s="32">
        <v>60.520219654000002</v>
      </c>
      <c r="H59" s="30" t="str">
        <f t="shared" si="31"/>
        <v>N/A</v>
      </c>
      <c r="I59" s="32">
        <v>-7.29</v>
      </c>
      <c r="J59" s="32">
        <v>-1.49</v>
      </c>
      <c r="K59" s="30" t="str">
        <f t="shared" si="28"/>
        <v>Yes</v>
      </c>
    </row>
    <row r="60" spans="1:11">
      <c r="A60" s="111" t="s">
        <v>799</v>
      </c>
      <c r="B60" s="25" t="s">
        <v>49</v>
      </c>
      <c r="C60" s="116">
        <v>68.070243614000006</v>
      </c>
      <c r="D60" s="30" t="str">
        <f t="shared" si="29"/>
        <v>N/A</v>
      </c>
      <c r="E60" s="32">
        <v>63.286506549000002</v>
      </c>
      <c r="F60" s="30" t="str">
        <f t="shared" si="30"/>
        <v>N/A</v>
      </c>
      <c r="G60" s="32">
        <v>62.177913379000003</v>
      </c>
      <c r="H60" s="30" t="str">
        <f t="shared" si="31"/>
        <v>N/A</v>
      </c>
      <c r="I60" s="32">
        <v>-7.03</v>
      </c>
      <c r="J60" s="32">
        <v>-1.75</v>
      </c>
      <c r="K60" s="30" t="str">
        <f t="shared" si="28"/>
        <v>Yes</v>
      </c>
    </row>
    <row r="61" spans="1:11">
      <c r="A61" s="111" t="s">
        <v>868</v>
      </c>
      <c r="B61" s="25" t="s">
        <v>49</v>
      </c>
      <c r="C61" s="116">
        <v>42.210789888999997</v>
      </c>
      <c r="D61" s="30" t="str">
        <f t="shared" si="29"/>
        <v>N/A</v>
      </c>
      <c r="E61" s="32">
        <v>42.004632596</v>
      </c>
      <c r="F61" s="30" t="str">
        <f t="shared" si="30"/>
        <v>N/A</v>
      </c>
      <c r="G61" s="32">
        <v>41.066352037999998</v>
      </c>
      <c r="H61" s="30" t="str">
        <f t="shared" si="31"/>
        <v>N/A</v>
      </c>
      <c r="I61" s="32">
        <v>-0.48799999999999999</v>
      </c>
      <c r="J61" s="32">
        <v>-2.23</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96.015833762</v>
      </c>
      <c r="D63" s="30" t="str">
        <f>IF($B63="N/A","N/A",IF(C63&gt;95,"Yes","No"))</f>
        <v>Yes</v>
      </c>
      <c r="E63" s="32">
        <v>96.312404641000001</v>
      </c>
      <c r="F63" s="30" t="str">
        <f>IF($B63="N/A","N/A",IF(E63&gt;95,"Yes","No"))</f>
        <v>Yes</v>
      </c>
      <c r="G63" s="32">
        <v>96.150580286999997</v>
      </c>
      <c r="H63" s="30" t="str">
        <f>IF($B63="N/A","N/A",IF(G63&gt;95,"Yes","No"))</f>
        <v>Yes</v>
      </c>
      <c r="I63" s="32">
        <v>0.30890000000000001</v>
      </c>
      <c r="J63" s="32">
        <v>-0.16800000000000001</v>
      </c>
      <c r="K63" s="30" t="str">
        <f t="shared" ref="K63:K73" si="32">IF(J63="Div by 0", "N/A", IF(J63="N/A","N/A", IF(J63&gt;30, "No", IF(J63&lt;-30, "No", "Yes"))))</f>
        <v>Yes</v>
      </c>
    </row>
    <row r="64" spans="1:11">
      <c r="A64" s="111" t="s">
        <v>207</v>
      </c>
      <c r="B64" s="80" t="s">
        <v>84</v>
      </c>
      <c r="C64" s="116">
        <v>46.908724585999998</v>
      </c>
      <c r="D64" s="30" t="str">
        <f>IF($B64="N/A","N/A",IF(C64&gt;90,"No",IF(C64&lt;50,"No","Yes")))</f>
        <v>No</v>
      </c>
      <c r="E64" s="32">
        <v>46.433291726</v>
      </c>
      <c r="F64" s="30" t="str">
        <f>IF($B64="N/A","N/A",IF(E64&gt;90,"No",IF(E64&lt;50,"No","Yes")))</f>
        <v>No</v>
      </c>
      <c r="G64" s="32">
        <v>47.362579599</v>
      </c>
      <c r="H64" s="30" t="str">
        <f>IF($B64="N/A","N/A",IF(G64&gt;90,"No",IF(G64&lt;50,"No","Yes")))</f>
        <v>No</v>
      </c>
      <c r="I64" s="32">
        <v>-1.01</v>
      </c>
      <c r="J64" s="32">
        <v>2.0009999999999999</v>
      </c>
      <c r="K64" s="30" t="str">
        <f t="shared" si="32"/>
        <v>Yes</v>
      </c>
    </row>
    <row r="65" spans="1:11">
      <c r="A65" s="111" t="s">
        <v>208</v>
      </c>
      <c r="B65" s="80" t="s">
        <v>53</v>
      </c>
      <c r="C65" s="116">
        <v>10.11198781</v>
      </c>
      <c r="D65" s="30" t="str">
        <f t="shared" ref="D65:D70" si="33">IF($B65="N/A","N/A",IF(C65&gt;5,"No",IF(C65&lt;=0,"No","Yes")))</f>
        <v>No</v>
      </c>
      <c r="E65" s="32">
        <v>10.509451464</v>
      </c>
      <c r="F65" s="30" t="str">
        <f t="shared" ref="F65:F70" si="34">IF($B65="N/A","N/A",IF(E65&gt;5,"No",IF(E65&lt;=0,"No","Yes")))</f>
        <v>No</v>
      </c>
      <c r="G65" s="32">
        <v>10.422623849000001</v>
      </c>
      <c r="H65" s="30" t="str">
        <f t="shared" ref="H65:H70" si="35">IF($B65="N/A","N/A",IF(G65&gt;5,"No",IF(G65&lt;=0,"No","Yes")))</f>
        <v>No</v>
      </c>
      <c r="I65" s="32">
        <v>3.931</v>
      </c>
      <c r="J65" s="32">
        <v>-0.82599999999999996</v>
      </c>
      <c r="K65" s="30" t="str">
        <f t="shared" si="32"/>
        <v>Yes</v>
      </c>
    </row>
    <row r="66" spans="1:11">
      <c r="A66" s="111" t="s">
        <v>209</v>
      </c>
      <c r="B66" s="80" t="s">
        <v>53</v>
      </c>
      <c r="C66" s="116">
        <v>4.1321516761000003</v>
      </c>
      <c r="D66" s="30" t="str">
        <f t="shared" si="33"/>
        <v>Yes</v>
      </c>
      <c r="E66" s="32">
        <v>3.9642918151000002</v>
      </c>
      <c r="F66" s="30" t="str">
        <f t="shared" si="34"/>
        <v>Yes</v>
      </c>
      <c r="G66" s="32">
        <v>3.8547073057999999</v>
      </c>
      <c r="H66" s="30" t="str">
        <f t="shared" si="35"/>
        <v>Yes</v>
      </c>
      <c r="I66" s="32">
        <v>-4.0599999999999996</v>
      </c>
      <c r="J66" s="32">
        <v>-2.76</v>
      </c>
      <c r="K66" s="30" t="str">
        <f t="shared" si="32"/>
        <v>Yes</v>
      </c>
    </row>
    <row r="67" spans="1:11">
      <c r="A67" s="111" t="s">
        <v>210</v>
      </c>
      <c r="B67" s="80" t="s">
        <v>53</v>
      </c>
      <c r="C67" s="116">
        <v>4.9163569999999997E-2</v>
      </c>
      <c r="D67" s="30" t="str">
        <f t="shared" si="33"/>
        <v>Yes</v>
      </c>
      <c r="E67" s="32">
        <v>8.0397052999999996E-2</v>
      </c>
      <c r="F67" s="30" t="str">
        <f t="shared" si="34"/>
        <v>Yes</v>
      </c>
      <c r="G67" s="32">
        <v>6.7339054999999995E-2</v>
      </c>
      <c r="H67" s="30" t="str">
        <f t="shared" si="35"/>
        <v>Yes</v>
      </c>
      <c r="I67" s="32">
        <v>63.53</v>
      </c>
      <c r="J67" s="32">
        <v>-16.2</v>
      </c>
      <c r="K67" s="30" t="str">
        <f t="shared" si="32"/>
        <v>Yes</v>
      </c>
    </row>
    <row r="68" spans="1:11">
      <c r="A68" s="111" t="s">
        <v>800</v>
      </c>
      <c r="B68" s="25" t="s">
        <v>49</v>
      </c>
      <c r="C68" s="116">
        <v>9.4678522799999998E-2</v>
      </c>
      <c r="D68" s="30" t="str">
        <f t="shared" si="33"/>
        <v>N/A</v>
      </c>
      <c r="E68" s="32">
        <v>0.1319934213</v>
      </c>
      <c r="F68" s="30" t="str">
        <f t="shared" si="34"/>
        <v>N/A</v>
      </c>
      <c r="G68" s="32">
        <v>0.17708253409999999</v>
      </c>
      <c r="H68" s="30" t="str">
        <f t="shared" si="35"/>
        <v>N/A</v>
      </c>
      <c r="I68" s="32">
        <v>39.409999999999997</v>
      </c>
      <c r="J68" s="32">
        <v>34.159999999999997</v>
      </c>
      <c r="K68" s="30" t="str">
        <f t="shared" si="32"/>
        <v>No</v>
      </c>
    </row>
    <row r="69" spans="1:11">
      <c r="A69" s="111" t="s">
        <v>801</v>
      </c>
      <c r="B69" s="25" t="s">
        <v>49</v>
      </c>
      <c r="C69" s="116">
        <v>4.3103155099999999E-2</v>
      </c>
      <c r="D69" s="30" t="str">
        <f t="shared" si="33"/>
        <v>N/A</v>
      </c>
      <c r="E69" s="32">
        <v>4.0169376E-2</v>
      </c>
      <c r="F69" s="30" t="str">
        <f t="shared" si="34"/>
        <v>N/A</v>
      </c>
      <c r="G69" s="32">
        <v>3.8153613900000001E-2</v>
      </c>
      <c r="H69" s="30" t="str">
        <f t="shared" si="35"/>
        <v>N/A</v>
      </c>
      <c r="I69" s="32">
        <v>-6.81</v>
      </c>
      <c r="J69" s="32">
        <v>-5.0199999999999996</v>
      </c>
      <c r="K69" s="30" t="str">
        <f t="shared" si="32"/>
        <v>Yes</v>
      </c>
    </row>
    <row r="70" spans="1:11" ht="12.75" customHeight="1">
      <c r="A70" s="111" t="s">
        <v>802</v>
      </c>
      <c r="B70" s="25" t="s">
        <v>49</v>
      </c>
      <c r="C70" s="116">
        <v>4.6937295099999998E-2</v>
      </c>
      <c r="D70" s="30" t="str">
        <f t="shared" si="33"/>
        <v>N/A</v>
      </c>
      <c r="E70" s="32">
        <v>5.2878989899999999E-2</v>
      </c>
      <c r="F70" s="30" t="str">
        <f t="shared" si="34"/>
        <v>N/A</v>
      </c>
      <c r="G70" s="32">
        <v>0.1802965614</v>
      </c>
      <c r="H70" s="30" t="str">
        <f t="shared" si="35"/>
        <v>N/A</v>
      </c>
      <c r="I70" s="32">
        <v>12.66</v>
      </c>
      <c r="J70" s="32">
        <v>241</v>
      </c>
      <c r="K70" s="30" t="str">
        <f t="shared" si="32"/>
        <v>No</v>
      </c>
    </row>
    <row r="71" spans="1:11">
      <c r="A71" s="111" t="s">
        <v>211</v>
      </c>
      <c r="B71" s="25" t="s">
        <v>124</v>
      </c>
      <c r="C71" s="116">
        <v>3.6771258297</v>
      </c>
      <c r="D71" s="30" t="str">
        <f>IF($B71="N/A","N/A",IF(C71&gt;10,"No",IF(C71&lt;1,"No","Yes")))</f>
        <v>Yes</v>
      </c>
      <c r="E71" s="32">
        <v>3.6168179673999998</v>
      </c>
      <c r="F71" s="30" t="str">
        <f>IF($B71="N/A","N/A",IF(E71&gt;10,"No",IF(E71&lt;1,"No","Yes")))</f>
        <v>Yes</v>
      </c>
      <c r="G71" s="32">
        <v>3.5696956627</v>
      </c>
      <c r="H71" s="30" t="str">
        <f>IF($B71="N/A","N/A",IF(G71&gt;10,"No",IF(G71&lt;1,"No","Yes")))</f>
        <v>Yes</v>
      </c>
      <c r="I71" s="32">
        <v>-1.64</v>
      </c>
      <c r="J71" s="32">
        <v>-1.3</v>
      </c>
      <c r="K71" s="30" t="str">
        <f t="shared" si="32"/>
        <v>Yes</v>
      </c>
    </row>
    <row r="72" spans="1:11">
      <c r="A72" s="111" t="s">
        <v>212</v>
      </c>
      <c r="B72" s="122" t="s">
        <v>62</v>
      </c>
      <c r="C72" s="116">
        <v>21.364323078999998</v>
      </c>
      <c r="D72" s="30" t="str">
        <f>IF($B72="N/A","N/A",IF(C72&gt;10,"No",IF(C72&lt;=0,"No","Yes")))</f>
        <v>No</v>
      </c>
      <c r="E72" s="32">
        <v>21.919594785000001</v>
      </c>
      <c r="F72" s="30" t="str">
        <f>IF($B72="N/A","N/A",IF(E72&gt;10,"No",IF(E72&lt;=0,"No","Yes")))</f>
        <v>No</v>
      </c>
      <c r="G72" s="32">
        <v>21.548393918999999</v>
      </c>
      <c r="H72" s="30" t="str">
        <f>IF($B72="N/A","N/A",IF(G72&gt;10,"No",IF(G72&lt;=0,"No","Yes")))</f>
        <v>No</v>
      </c>
      <c r="I72" s="32">
        <v>2.5990000000000002</v>
      </c>
      <c r="J72" s="32">
        <v>-1.69</v>
      </c>
      <c r="K72" s="30" t="str">
        <f t="shared" si="32"/>
        <v>Yes</v>
      </c>
    </row>
    <row r="73" spans="1:11">
      <c r="A73" s="111" t="s">
        <v>213</v>
      </c>
      <c r="B73" s="80" t="s">
        <v>85</v>
      </c>
      <c r="C73" s="116">
        <v>3.9841662383999998</v>
      </c>
      <c r="D73" s="30" t="str">
        <f>IF($B73="N/A","N/A",IF(C73&gt;=5,"No",IF(C73&lt;0,"No","Yes")))</f>
        <v>Yes</v>
      </c>
      <c r="E73" s="32">
        <v>3.6875953584999999</v>
      </c>
      <c r="F73" s="30" t="str">
        <f>IF($B73="N/A","N/A",IF(E73&gt;=5,"No",IF(E73&lt;0,"No","Yes")))</f>
        <v>Yes</v>
      </c>
      <c r="G73" s="32">
        <v>3.8494197126</v>
      </c>
      <c r="H73" s="30" t="str">
        <f>IF($B73="N/A","N/A",IF(G73&gt;=5,"No",IF(G73&lt;0,"No","Yes")))</f>
        <v>Yes</v>
      </c>
      <c r="I73" s="32">
        <v>-7.44</v>
      </c>
      <c r="J73" s="32">
        <v>4.3879999999999999</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0.9119069219</v>
      </c>
      <c r="D75" s="30" t="str">
        <f>IF($B75="N/A","N/A",IF(C75&gt;15,"No",IF(C75&lt;=0,"No","Yes")))</f>
        <v>Yes</v>
      </c>
      <c r="E75" s="32">
        <v>0.84792946979999995</v>
      </c>
      <c r="F75" s="30" t="str">
        <f>IF($B75="N/A","N/A",IF(E75&gt;15,"No",IF(E75&lt;=0,"No","Yes")))</f>
        <v>Yes</v>
      </c>
      <c r="G75" s="32">
        <v>0.78909553129999999</v>
      </c>
      <c r="H75" s="30" t="str">
        <f>IF($B75="N/A","N/A",IF(G75&gt;15,"No",IF(G75&lt;=0,"No","Yes")))</f>
        <v>Yes</v>
      </c>
      <c r="I75" s="32">
        <v>-7.02</v>
      </c>
      <c r="J75" s="32">
        <v>-6.94</v>
      </c>
      <c r="K75" s="30" t="str">
        <f>IF(J75="Div by 0", "N/A", IF(J75="N/A","N/A", IF(J75&gt;30, "No", IF(J75&lt;-30, "No", "Yes"))))</f>
        <v>Yes</v>
      </c>
    </row>
    <row r="76" spans="1:11">
      <c r="A76" s="111" t="s">
        <v>177</v>
      </c>
      <c r="B76" s="25" t="s">
        <v>49</v>
      </c>
      <c r="C76" s="118">
        <v>81.515326189999996</v>
      </c>
      <c r="D76" s="30" t="str">
        <f>IF($B76="N/A","N/A",IF(C76&gt;15,"No",IF(C76&lt;-15,"No","Yes")))</f>
        <v>N/A</v>
      </c>
      <c r="E76" s="78">
        <v>88.570957096000001</v>
      </c>
      <c r="F76" s="30" t="str">
        <f>IF($B76="N/A","N/A",IF(E76&gt;15,"No",IF(E76&lt;-15,"No","Yes")))</f>
        <v>N/A</v>
      </c>
      <c r="G76" s="78">
        <v>98.829917225000003</v>
      </c>
      <c r="H76" s="30" t="str">
        <f>IF($B76="N/A","N/A",IF(G76&gt;15,"No",IF(G76&lt;-15,"No","Yes")))</f>
        <v>N/A</v>
      </c>
      <c r="I76" s="32">
        <v>8.6560000000000006</v>
      </c>
      <c r="J76" s="32">
        <v>11.58</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21.516761067000001</v>
      </c>
      <c r="D78" s="30" t="str">
        <f>IF($B78="N/A","N/A",IF(C78&gt;35,"No",IF(C78&lt;10,"No","Yes")))</f>
        <v>Yes</v>
      </c>
      <c r="E78" s="32">
        <v>20.668455729000001</v>
      </c>
      <c r="F78" s="30" t="str">
        <f>IF($B78="N/A","N/A",IF(E78&gt;35,"No",IF(E78&lt;10,"No","Yes")))</f>
        <v>Yes</v>
      </c>
      <c r="G78" s="32">
        <v>20.600670591</v>
      </c>
      <c r="H78" s="30" t="str">
        <f>IF($B78="N/A","N/A",IF(G78&gt;35,"No",IF(G78&lt;10,"No","Yes")))</f>
        <v>Yes</v>
      </c>
      <c r="I78" s="32">
        <v>-3.94</v>
      </c>
      <c r="J78" s="32">
        <v>-0.32800000000000001</v>
      </c>
      <c r="K78" s="30" t="str">
        <f t="shared" ref="K78:K103" si="36">IF(J78="Div by 0", "N/A", IF(J78="N/A","N/A", IF(J78&gt;30, "No", IF(J78&lt;-30, "No", "Yes"))))</f>
        <v>Yes</v>
      </c>
    </row>
    <row r="79" spans="1:11">
      <c r="A79" s="111" t="s">
        <v>215</v>
      </c>
      <c r="B79" s="25" t="s">
        <v>69</v>
      </c>
      <c r="C79" s="116">
        <v>10.201038805</v>
      </c>
      <c r="D79" s="30" t="str">
        <f>IF($B79="N/A","N/A",IF(C79&gt;20,"No",IF(C79&lt;2,"No","Yes")))</f>
        <v>Yes</v>
      </c>
      <c r="E79" s="32">
        <v>10.394073821999999</v>
      </c>
      <c r="F79" s="30" t="str">
        <f>IF($B79="N/A","N/A",IF(E79&gt;20,"No",IF(E79&lt;2,"No","Yes")))</f>
        <v>Yes</v>
      </c>
      <c r="G79" s="32">
        <v>10.742989791999999</v>
      </c>
      <c r="H79" s="30" t="str">
        <f>IF($B79="N/A","N/A",IF(G79&gt;20,"No",IF(G79&lt;2,"No","Yes")))</f>
        <v>Yes</v>
      </c>
      <c r="I79" s="32">
        <v>1.8919999999999999</v>
      </c>
      <c r="J79" s="32">
        <v>3.3570000000000002</v>
      </c>
      <c r="K79" s="30" t="str">
        <f t="shared" si="36"/>
        <v>Yes</v>
      </c>
    </row>
    <row r="80" spans="1:11">
      <c r="A80" s="111" t="s">
        <v>216</v>
      </c>
      <c r="B80" s="25" t="s">
        <v>88</v>
      </c>
      <c r="C80" s="116">
        <v>1.1002126711</v>
      </c>
      <c r="D80" s="30" t="str">
        <f>IF($B80="N/A","N/A",IF(C80&gt;8,"No",IF(C80&lt;0.5,"No","Yes")))</f>
        <v>Yes</v>
      </c>
      <c r="E80" s="32">
        <v>1.1605393307</v>
      </c>
      <c r="F80" s="30" t="str">
        <f>IF($B80="N/A","N/A",IF(E80&gt;8,"No",IF(E80&lt;0.5,"No","Yes")))</f>
        <v>Yes</v>
      </c>
      <c r="G80" s="32">
        <v>1.2120511507</v>
      </c>
      <c r="H80" s="30" t="str">
        <f>IF($B80="N/A","N/A",IF(G80&gt;8,"No",IF(G80&lt;0.5,"No","Yes")))</f>
        <v>Yes</v>
      </c>
      <c r="I80" s="32">
        <v>5.4829999999999997</v>
      </c>
      <c r="J80" s="32">
        <v>4.4390000000000001</v>
      </c>
      <c r="K80" s="30" t="str">
        <f t="shared" si="36"/>
        <v>Yes</v>
      </c>
    </row>
    <row r="81" spans="1:11">
      <c r="A81" s="111" t="s">
        <v>217</v>
      </c>
      <c r="B81" s="25" t="s">
        <v>70</v>
      </c>
      <c r="C81" s="116">
        <v>5.2455364734999996</v>
      </c>
      <c r="D81" s="30" t="str">
        <f>IF($B81="N/A","N/A",IF(C81&gt;25,"No",IF(C81&lt;3,"No","Yes")))</f>
        <v>Yes</v>
      </c>
      <c r="E81" s="32">
        <v>5.6149674943000001</v>
      </c>
      <c r="F81" s="30" t="str">
        <f>IF($B81="N/A","N/A",IF(E81&gt;25,"No",IF(E81&lt;3,"No","Yes")))</f>
        <v>Yes</v>
      </c>
      <c r="G81" s="32">
        <v>5.6274506958000003</v>
      </c>
      <c r="H81" s="30" t="str">
        <f>IF($B81="N/A","N/A",IF(G81&gt;25,"No",IF(G81&lt;3,"No","Yes")))</f>
        <v>Yes</v>
      </c>
      <c r="I81" s="32">
        <v>7.0430000000000001</v>
      </c>
      <c r="J81" s="32">
        <v>0.2223</v>
      </c>
      <c r="K81" s="30" t="str">
        <f t="shared" si="36"/>
        <v>Yes</v>
      </c>
    </row>
    <row r="82" spans="1:11">
      <c r="A82" s="111" t="s">
        <v>218</v>
      </c>
      <c r="B82" s="25" t="s">
        <v>71</v>
      </c>
      <c r="C82" s="116">
        <v>3.9852175348999999</v>
      </c>
      <c r="D82" s="30" t="str">
        <f>IF($B82="N/A","N/A",IF(C82&gt;25,"No",IF(C82&lt;2,"No","Yes")))</f>
        <v>Yes</v>
      </c>
      <c r="E82" s="32">
        <v>3.7334199297000001</v>
      </c>
      <c r="F82" s="30" t="str">
        <f>IF($B82="N/A","N/A",IF(E82&gt;25,"No",IF(E82&lt;2,"No","Yes")))</f>
        <v>Yes</v>
      </c>
      <c r="G82" s="32">
        <v>3.6045834102000001</v>
      </c>
      <c r="H82" s="30" t="str">
        <f>IF($B82="N/A","N/A",IF(G82&gt;25,"No",IF(G82&lt;2,"No","Yes")))</f>
        <v>Yes</v>
      </c>
      <c r="I82" s="32">
        <v>-6.32</v>
      </c>
      <c r="J82" s="32">
        <v>-3.45</v>
      </c>
      <c r="K82" s="30" t="str">
        <f t="shared" si="36"/>
        <v>Yes</v>
      </c>
    </row>
    <row r="83" spans="1:11">
      <c r="A83" s="111" t="s">
        <v>219</v>
      </c>
      <c r="B83" s="25" t="s">
        <v>72</v>
      </c>
      <c r="C83" s="116">
        <v>0.73807195940000003</v>
      </c>
      <c r="D83" s="30" t="str">
        <f>IF($B83="N/A","N/A",IF(C83&gt;25,"No",IF(C83&lt;=0,"No","Yes")))</f>
        <v>Yes</v>
      </c>
      <c r="E83" s="32">
        <v>0.67978944019999998</v>
      </c>
      <c r="F83" s="30" t="str">
        <f>IF($B83="N/A","N/A",IF(E83&gt;25,"No",IF(E83&lt;=0,"No","Yes")))</f>
        <v>Yes</v>
      </c>
      <c r="G83" s="32">
        <v>0.6069327605</v>
      </c>
      <c r="H83" s="30" t="str">
        <f>IF($B83="N/A","N/A",IF(G83&gt;25,"No",IF(G83&lt;=0,"No","Yes")))</f>
        <v>Yes</v>
      </c>
      <c r="I83" s="32">
        <v>-7.9</v>
      </c>
      <c r="J83" s="32">
        <v>-10.7</v>
      </c>
      <c r="K83" s="30" t="str">
        <f t="shared" si="36"/>
        <v>Yes</v>
      </c>
    </row>
    <row r="84" spans="1:11">
      <c r="A84" s="111" t="s">
        <v>220</v>
      </c>
      <c r="B84" s="25" t="s">
        <v>74</v>
      </c>
      <c r="C84" s="116">
        <v>20.849558857000002</v>
      </c>
      <c r="D84" s="30" t="str">
        <f>IF($B84="N/A","N/A",IF(C84&gt;20,"No",IF(C84&lt;4,"No","Yes")))</f>
        <v>No</v>
      </c>
      <c r="E84" s="32">
        <v>20.632775529</v>
      </c>
      <c r="F84" s="30" t="str">
        <f>IF($B84="N/A","N/A",IF(E84&gt;20,"No",IF(E84&lt;4,"No","Yes")))</f>
        <v>No</v>
      </c>
      <c r="G84" s="32">
        <v>20.551630756000002</v>
      </c>
      <c r="H84" s="30" t="str">
        <f>IF($B84="N/A","N/A",IF(G84&gt;20,"No",IF(G84&lt;4,"No","Yes")))</f>
        <v>No</v>
      </c>
      <c r="I84" s="32">
        <v>-1.04</v>
      </c>
      <c r="J84" s="32">
        <v>-0.39300000000000002</v>
      </c>
      <c r="K84" s="30" t="str">
        <f t="shared" si="36"/>
        <v>Yes</v>
      </c>
    </row>
    <row r="85" spans="1:11">
      <c r="A85" s="111" t="s">
        <v>221</v>
      </c>
      <c r="B85" s="25" t="s">
        <v>75</v>
      </c>
      <c r="C85" s="116">
        <v>0.15936417589999999</v>
      </c>
      <c r="D85" s="30" t="str">
        <f>IF($B85="N/A","N/A",IF(C85&gt;=3,"No",IF(C85&lt;0,"No","Yes")))</f>
        <v>Yes</v>
      </c>
      <c r="E85" s="32">
        <v>0.1599195913</v>
      </c>
      <c r="F85" s="30" t="str">
        <f>IF($B85="N/A","N/A",IF(E85&gt;=3,"No",IF(E85&lt;0,"No","Yes")))</f>
        <v>Yes</v>
      </c>
      <c r="G85" s="32">
        <v>0</v>
      </c>
      <c r="H85" s="30" t="str">
        <f>IF($B85="N/A","N/A",IF(G85&gt;=3,"No",IF(G85&lt;0,"No","Yes")))</f>
        <v>Yes</v>
      </c>
      <c r="I85" s="32">
        <v>0.34849999999999998</v>
      </c>
      <c r="J85" s="32">
        <v>-100</v>
      </c>
      <c r="K85" s="30" t="str">
        <f t="shared" si="36"/>
        <v>No</v>
      </c>
    </row>
    <row r="86" spans="1:11">
      <c r="A86" s="111" t="s">
        <v>222</v>
      </c>
      <c r="B86" s="25" t="s">
        <v>76</v>
      </c>
      <c r="C86" s="116">
        <v>13.586460786</v>
      </c>
      <c r="D86" s="30" t="str">
        <f>IF($B86="N/A","N/A",IF(C86&gt;=25,"No",IF(C86&lt;0,"No","Yes")))</f>
        <v>Yes</v>
      </c>
      <c r="E86" s="32">
        <v>14.018412616000001</v>
      </c>
      <c r="F86" s="30" t="str">
        <f>IF($B86="N/A","N/A",IF(E86&gt;=25,"No",IF(E86&lt;0,"No","Yes")))</f>
        <v>Yes</v>
      </c>
      <c r="G86" s="32">
        <v>12.46767829</v>
      </c>
      <c r="H86" s="30" t="str">
        <f>IF($B86="N/A","N/A",IF(G86&gt;=25,"No",IF(G86&lt;0,"No","Yes")))</f>
        <v>Yes</v>
      </c>
      <c r="I86" s="32">
        <v>3.1789999999999998</v>
      </c>
      <c r="J86" s="32">
        <v>-11.1</v>
      </c>
      <c r="K86" s="30" t="str">
        <f t="shared" si="36"/>
        <v>Yes</v>
      </c>
    </row>
    <row r="87" spans="1:11">
      <c r="A87" s="111" t="s">
        <v>223</v>
      </c>
      <c r="B87" s="25" t="s">
        <v>123</v>
      </c>
      <c r="C87" s="116">
        <v>3.6107704703999999</v>
      </c>
      <c r="D87" s="30" t="str">
        <f>IF($B87="N/A","N/A",IF(C87&gt;3,"Yes","No"))</f>
        <v>Yes</v>
      </c>
      <c r="E87" s="32">
        <v>3.822154023</v>
      </c>
      <c r="F87" s="30" t="str">
        <f>IF($B87="N/A","N/A",IF(E87&gt;3,"Yes","No"))</f>
        <v>Yes</v>
      </c>
      <c r="G87" s="32">
        <v>3.8388445260999999</v>
      </c>
      <c r="H87" s="30" t="str">
        <f>IF($B87="N/A","N/A",IF(G87&gt;3,"Yes","No"))</f>
        <v>Yes</v>
      </c>
      <c r="I87" s="32">
        <v>5.8540000000000001</v>
      </c>
      <c r="J87" s="32">
        <v>0.43669999999999998</v>
      </c>
      <c r="K87" s="30" t="str">
        <f t="shared" si="36"/>
        <v>Yes</v>
      </c>
    </row>
    <row r="88" spans="1:11">
      <c r="A88" s="111" t="s">
        <v>224</v>
      </c>
      <c r="B88" s="25" t="s">
        <v>122</v>
      </c>
      <c r="C88" s="116">
        <v>0.62212014339999999</v>
      </c>
      <c r="D88" s="30" t="str">
        <f>IF($B88="N/A","N/A",IF(C88&gt;1,"Yes","No"))</f>
        <v>No</v>
      </c>
      <c r="E88" s="32">
        <v>0.63542239349999996</v>
      </c>
      <c r="F88" s="30" t="str">
        <f>IF($B88="N/A","N/A",IF(E88&gt;1,"Yes","No"))</f>
        <v>No</v>
      </c>
      <c r="G88" s="32">
        <v>0.58687100969999995</v>
      </c>
      <c r="H88" s="30" t="str">
        <f>IF($B88="N/A","N/A",IF(G88&gt;1,"Yes","No"))</f>
        <v>No</v>
      </c>
      <c r="I88" s="32">
        <v>2.1379999999999999</v>
      </c>
      <c r="J88" s="32">
        <v>-7.64</v>
      </c>
      <c r="K88" s="30" t="str">
        <f t="shared" si="36"/>
        <v>Yes</v>
      </c>
    </row>
    <row r="89" spans="1:11">
      <c r="A89" s="111" t="s">
        <v>225</v>
      </c>
      <c r="B89" s="25" t="s">
        <v>49</v>
      </c>
      <c r="C89" s="116">
        <v>1.19353069E-2</v>
      </c>
      <c r="D89" s="30" t="str">
        <f>IF($B89="N/A","N/A",IF(C89&gt;15,"No",IF(C89&lt;-15,"No","Yes")))</f>
        <v>N/A</v>
      </c>
      <c r="E89" s="32">
        <v>1.2184905100000001E-2</v>
      </c>
      <c r="F89" s="30" t="str">
        <f>IF($B89="N/A","N/A",IF(E89&gt;15,"No",IF(E89&lt;-15,"No","Yes")))</f>
        <v>N/A</v>
      </c>
      <c r="G89" s="32">
        <v>9.5902425999999999E-3</v>
      </c>
      <c r="H89" s="30" t="str">
        <f>IF($B89="N/A","N/A",IF(G89&gt;15,"No",IF(G89&lt;-15,"No","Yes")))</f>
        <v>N/A</v>
      </c>
      <c r="I89" s="32">
        <v>2.0910000000000002</v>
      </c>
      <c r="J89" s="32">
        <v>-21.3</v>
      </c>
      <c r="K89" s="30" t="str">
        <f t="shared" si="36"/>
        <v>Yes</v>
      </c>
    </row>
    <row r="90" spans="1:11">
      <c r="A90" s="111" t="s">
        <v>226</v>
      </c>
      <c r="B90" s="25" t="s">
        <v>49</v>
      </c>
      <c r="C90" s="116">
        <v>0</v>
      </c>
      <c r="D90" s="30" t="str">
        <f>IF($B90="N/A","N/A",IF(C90&gt;15,"No",IF(C90&lt;-15,"No","Yes")))</f>
        <v>N/A</v>
      </c>
      <c r="E90" s="32">
        <v>5.8301000000000003E-5</v>
      </c>
      <c r="F90" s="30" t="str">
        <f>IF($B90="N/A","N/A",IF(E90&gt;15,"No",IF(E90&lt;-15,"No","Yes")))</f>
        <v>N/A</v>
      </c>
      <c r="G90" s="32">
        <v>5.1839100000000003E-5</v>
      </c>
      <c r="H90" s="30" t="str">
        <f>IF($B90="N/A","N/A",IF(G90&gt;15,"No",IF(G90&lt;-15,"No","Yes")))</f>
        <v>N/A</v>
      </c>
      <c r="I90" s="32" t="s">
        <v>1207</v>
      </c>
      <c r="J90" s="32">
        <v>-11.1</v>
      </c>
      <c r="K90" s="30" t="str">
        <f t="shared" si="36"/>
        <v>Yes</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1.2914867866999999</v>
      </c>
      <c r="D92" s="30" t="str">
        <f>IF($B92="N/A","N/A",IF(C92&gt;0,"Yes","No"))</f>
        <v>Yes</v>
      </c>
      <c r="E92" s="32">
        <v>1.243035219</v>
      </c>
      <c r="F92" s="30" t="str">
        <f>IF($B92="N/A","N/A",IF(E92&gt;0,"Yes","No"))</f>
        <v>Yes</v>
      </c>
      <c r="G92" s="32">
        <v>1.3787140159</v>
      </c>
      <c r="H92" s="30" t="str">
        <f>IF($B92="N/A","N/A",IF(G92&gt;0,"Yes","No"))</f>
        <v>Yes</v>
      </c>
      <c r="I92" s="32">
        <v>-3.75</v>
      </c>
      <c r="J92" s="32">
        <v>10.92</v>
      </c>
      <c r="K92" s="30" t="str">
        <f t="shared" si="36"/>
        <v>Yes</v>
      </c>
    </row>
    <row r="93" spans="1:11">
      <c r="A93" s="111" t="s">
        <v>229</v>
      </c>
      <c r="B93" s="25" t="s">
        <v>73</v>
      </c>
      <c r="C93" s="116">
        <v>3.5791697354999998</v>
      </c>
      <c r="D93" s="30" t="str">
        <f>IF($B93="N/A","N/A",IF(C93&gt;0,"Yes","No"))</f>
        <v>Yes</v>
      </c>
      <c r="E93" s="32">
        <v>3.5879006807999998</v>
      </c>
      <c r="F93" s="30" t="str">
        <f>IF($B93="N/A","N/A",IF(E93&gt;0,"Yes","No"))</f>
        <v>Yes</v>
      </c>
      <c r="G93" s="32">
        <v>3.6433072547999998</v>
      </c>
      <c r="H93" s="30" t="str">
        <f>IF($B93="N/A","N/A",IF(G93&gt;0,"Yes","No"))</f>
        <v>Yes</v>
      </c>
      <c r="I93" s="32">
        <v>0.24390000000000001</v>
      </c>
      <c r="J93" s="32">
        <v>1.544</v>
      </c>
      <c r="K93" s="30" t="str">
        <f t="shared" si="36"/>
        <v>Yes</v>
      </c>
    </row>
    <row r="94" spans="1:11">
      <c r="A94" s="111" t="s">
        <v>230</v>
      </c>
      <c r="B94" s="25" t="s">
        <v>122</v>
      </c>
      <c r="C94" s="116">
        <v>5.7017373000000003E-2</v>
      </c>
      <c r="D94" s="30" t="str">
        <f>IF($B94="N/A","N/A",IF(C94&gt;1,"Yes","No"))</f>
        <v>No</v>
      </c>
      <c r="E94" s="32">
        <v>4.92060281E-2</v>
      </c>
      <c r="F94" s="30" t="str">
        <f>IF($B94="N/A","N/A",IF(E94&gt;1,"Yes","No"))</f>
        <v>No</v>
      </c>
      <c r="G94" s="32">
        <v>5.3083288899999997E-2</v>
      </c>
      <c r="H94" s="30" t="str">
        <f>IF($B94="N/A","N/A",IF(G94&gt;1,"Yes","No"))</f>
        <v>No</v>
      </c>
      <c r="I94" s="32">
        <v>-13.7</v>
      </c>
      <c r="J94" s="32">
        <v>7.88</v>
      </c>
      <c r="K94" s="30" t="str">
        <f t="shared" si="36"/>
        <v>Yes</v>
      </c>
    </row>
    <row r="95" spans="1:11">
      <c r="A95" s="111" t="s">
        <v>231</v>
      </c>
      <c r="B95" s="25" t="s">
        <v>73</v>
      </c>
      <c r="C95" s="116">
        <v>1.7933880900000001E-2</v>
      </c>
      <c r="D95" s="30" t="str">
        <f>IF($B95="N/A","N/A",IF(C95&gt;0,"Yes","No"))</f>
        <v>Yes</v>
      </c>
      <c r="E95" s="32">
        <v>3.5213792600000002E-2</v>
      </c>
      <c r="F95" s="30" t="str">
        <f>IF($B95="N/A","N/A",IF(E95&gt;0,"Yes","No"))</f>
        <v>Yes</v>
      </c>
      <c r="G95" s="32">
        <v>4.5411094800000003E-2</v>
      </c>
      <c r="H95" s="30" t="str">
        <f>IF($B95="N/A","N/A",IF(G95&gt;0,"Yes","No"))</f>
        <v>Yes</v>
      </c>
      <c r="I95" s="32">
        <v>96.35</v>
      </c>
      <c r="J95" s="32">
        <v>28.96</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1.4392248606</v>
      </c>
      <c r="D97" s="30" t="str">
        <f>IF($B97="N/A","N/A",IF(C97&gt;15,"No",IF(C97&lt;-15,"No","Yes")))</f>
        <v>N/A</v>
      </c>
      <c r="E97" s="32">
        <v>1.4669109866000001</v>
      </c>
      <c r="F97" s="30" t="str">
        <f>IF($B97="N/A","N/A",IF(E97&gt;15,"No",IF(E97&lt;-15,"No","Yes")))</f>
        <v>N/A</v>
      </c>
      <c r="G97" s="32">
        <v>1.4483858326000001</v>
      </c>
      <c r="H97" s="30" t="str">
        <f>IF($B97="N/A","N/A",IF(G97&gt;15,"No",IF(G97&lt;-15,"No","Yes")))</f>
        <v>N/A</v>
      </c>
      <c r="I97" s="32">
        <v>1.9239999999999999</v>
      </c>
      <c r="J97" s="32">
        <v>-1.26</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2.6372699438999998</v>
      </c>
      <c r="D100" s="30" t="str">
        <f>IF($B100="N/A","N/A",IF(C100&gt;15,"No",IF(C100&lt;-15,"No","Yes")))</f>
        <v>N/A</v>
      </c>
      <c r="E100" s="32">
        <v>2.5994658463999998</v>
      </c>
      <c r="F100" s="30" t="str">
        <f>IF($B100="N/A","N/A",IF(E100&gt;15,"No",IF(E100&lt;-15,"No","Yes")))</f>
        <v>N/A</v>
      </c>
      <c r="G100" s="32">
        <v>2.4180371209999998</v>
      </c>
      <c r="H100" s="30" t="str">
        <f>IF($B100="N/A","N/A",IF(G100&gt;15,"No",IF(G100&lt;-15,"No","Yes")))</f>
        <v>N/A</v>
      </c>
      <c r="I100" s="32">
        <v>-1.43</v>
      </c>
      <c r="J100" s="32">
        <v>-6.98</v>
      </c>
      <c r="K100" s="30" t="str">
        <f t="shared" si="36"/>
        <v>Yes</v>
      </c>
    </row>
    <row r="101" spans="1:11">
      <c r="A101" s="111" t="s">
        <v>237</v>
      </c>
      <c r="B101" s="25" t="s">
        <v>122</v>
      </c>
      <c r="C101" s="116">
        <v>9.3194957982000002</v>
      </c>
      <c r="D101" s="30" t="str">
        <f>IF($B101="N/A","N/A",IF(C101&gt;1,"Yes","No"))</f>
        <v>Yes</v>
      </c>
      <c r="E101" s="32">
        <v>9.4605585117000004</v>
      </c>
      <c r="F101" s="30" t="str">
        <f>IF($B101="N/A","N/A",IF(E101&gt;1,"Yes","No"))</f>
        <v>Yes</v>
      </c>
      <c r="G101" s="32">
        <v>9.5851105521999997</v>
      </c>
      <c r="H101" s="30" t="str">
        <f>IF($B101="N/A","N/A",IF(G101&gt;1,"Yes","No"))</f>
        <v>Yes</v>
      </c>
      <c r="I101" s="32">
        <v>1.514</v>
      </c>
      <c r="J101" s="32">
        <v>1.3169999999999999</v>
      </c>
      <c r="K101" s="30" t="str">
        <f t="shared" si="36"/>
        <v>Yes</v>
      </c>
    </row>
    <row r="102" spans="1:11">
      <c r="A102" s="111" t="s">
        <v>238</v>
      </c>
      <c r="B102" s="25" t="s">
        <v>73</v>
      </c>
      <c r="C102" s="116">
        <v>2.73337081E-2</v>
      </c>
      <c r="D102" s="30" t="str">
        <f>IF($B102="N/A","N/A",IF(C102&gt;0,"Yes","No"))</f>
        <v>Yes</v>
      </c>
      <c r="E102" s="32">
        <v>2.4719616E-2</v>
      </c>
      <c r="F102" s="30" t="str">
        <f>IF($B102="N/A","N/A",IF(E102&gt;0,"Yes","No"))</f>
        <v>Yes</v>
      </c>
      <c r="G102" s="32">
        <v>1.5786057757</v>
      </c>
      <c r="H102" s="30" t="str">
        <f>IF($B102="N/A","N/A",IF(G102&gt;0,"Yes","No"))</f>
        <v>Yes</v>
      </c>
      <c r="I102" s="32">
        <v>-9.56</v>
      </c>
      <c r="J102" s="32">
        <v>6286</v>
      </c>
      <c r="K102" s="30" t="str">
        <f t="shared" si="36"/>
        <v>No</v>
      </c>
    </row>
    <row r="103" spans="1:11">
      <c r="A103" s="111" t="s">
        <v>239</v>
      </c>
      <c r="B103" s="25" t="s">
        <v>77</v>
      </c>
      <c r="C103" s="116">
        <v>4.0196629999999997E-3</v>
      </c>
      <c r="D103" s="30" t="str">
        <f>IF($B103="N/A","N/A",IF(C103&gt;=1,"No",IF(C103&lt;0,"No","Yes")))</f>
        <v>Yes</v>
      </c>
      <c r="E103" s="32">
        <v>8.1621370000000001E-4</v>
      </c>
      <c r="F103" s="30" t="str">
        <f>IF($B103="N/A","N/A",IF(E103&gt;=1,"No",IF(E103&lt;0,"No","Yes")))</f>
        <v>Yes</v>
      </c>
      <c r="G103" s="32">
        <v>0</v>
      </c>
      <c r="H103" s="30" t="str">
        <f>IF($B103="N/A","N/A",IF(G103&gt;=1,"No",IF(G103&lt;0,"No","Yes")))</f>
        <v>Yes</v>
      </c>
      <c r="I103" s="32">
        <v>-79.7</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142.75264849000001</v>
      </c>
      <c r="D105" s="30" t="str">
        <f>IF($B105="N/A","N/A",IF(C105&gt;15,"No",IF(C105&lt;-15,"No","Yes")))</f>
        <v>N/A</v>
      </c>
      <c r="E105" s="78">
        <v>145.75992647000001</v>
      </c>
      <c r="F105" s="30" t="str">
        <f>IF($B105="N/A","N/A",IF(E105&gt;15,"No",IF(E105&lt;-15,"No","Yes")))</f>
        <v>N/A</v>
      </c>
      <c r="G105" s="78">
        <v>140.51430189999999</v>
      </c>
      <c r="H105" s="30" t="str">
        <f>IF($B105="N/A","N/A",IF(G105&gt;15,"No",IF(G105&lt;-15,"No","Yes")))</f>
        <v>N/A</v>
      </c>
      <c r="I105" s="32">
        <v>2.1070000000000002</v>
      </c>
      <c r="J105" s="32">
        <v>-3.6</v>
      </c>
      <c r="K105" s="30" t="str">
        <f t="shared" ref="K105:K124" si="37">IF(J105="Div by 0", "N/A", IF(J105="N/A","N/A", IF(J105&gt;30, "No", IF(J105&lt;-30, "No", "Yes"))))</f>
        <v>Yes</v>
      </c>
    </row>
    <row r="106" spans="1:11">
      <c r="A106" s="113" t="s">
        <v>214</v>
      </c>
      <c r="B106" s="25" t="s">
        <v>78</v>
      </c>
      <c r="C106" s="118">
        <v>113.97926348999999</v>
      </c>
      <c r="D106" s="30" t="str">
        <f>IF($B106="N/A","N/A",IF(C106&gt;90,"No",IF(C106&lt;20,"No","Yes")))</f>
        <v>No</v>
      </c>
      <c r="E106" s="78">
        <v>117.87878583</v>
      </c>
      <c r="F106" s="30" t="str">
        <f>IF($B106="N/A","N/A",IF(E106&gt;90,"No",IF(E106&lt;20,"No","Yes")))</f>
        <v>No</v>
      </c>
      <c r="G106" s="78">
        <v>122.54208396999999</v>
      </c>
      <c r="H106" s="30" t="str">
        <f>IF($B106="N/A","N/A",IF(G106&gt;90,"No",IF(G106&lt;20,"No","Yes")))</f>
        <v>No</v>
      </c>
      <c r="I106" s="32">
        <v>3.4209999999999998</v>
      </c>
      <c r="J106" s="32">
        <v>3.956</v>
      </c>
      <c r="K106" s="30" t="str">
        <f t="shared" si="37"/>
        <v>Yes</v>
      </c>
    </row>
    <row r="107" spans="1:11">
      <c r="A107" s="113" t="s">
        <v>215</v>
      </c>
      <c r="B107" s="25" t="s">
        <v>79</v>
      </c>
      <c r="C107" s="118">
        <v>58.759408569999998</v>
      </c>
      <c r="D107" s="30" t="str">
        <f>IF($B107="N/A","N/A",IF(C107&gt;60,"No",IF(C107&lt;10,"No","Yes")))</f>
        <v>Yes</v>
      </c>
      <c r="E107" s="78">
        <v>62.145577537000001</v>
      </c>
      <c r="F107" s="30" t="str">
        <f>IF($B107="N/A","N/A",IF(E107&gt;60,"No",IF(E107&lt;10,"No","Yes")))</f>
        <v>No</v>
      </c>
      <c r="G107" s="78">
        <v>60.405694928999999</v>
      </c>
      <c r="H107" s="30" t="str">
        <f>IF($B107="N/A","N/A",IF(G107&gt;60,"No",IF(G107&lt;10,"No","Yes")))</f>
        <v>No</v>
      </c>
      <c r="I107" s="32">
        <v>5.7629999999999999</v>
      </c>
      <c r="J107" s="32">
        <v>-2.8</v>
      </c>
      <c r="K107" s="30" t="str">
        <f t="shared" si="37"/>
        <v>Yes</v>
      </c>
    </row>
    <row r="108" spans="1:11">
      <c r="A108" s="113" t="s">
        <v>216</v>
      </c>
      <c r="B108" s="25" t="s">
        <v>80</v>
      </c>
      <c r="C108" s="118">
        <v>85.822213478999998</v>
      </c>
      <c r="D108" s="30" t="str">
        <f>IF($B108="N/A","N/A",IF(C108&gt;100,"No",IF(C108&lt;10,"No","Yes")))</f>
        <v>Yes</v>
      </c>
      <c r="E108" s="78">
        <v>85.974530291999997</v>
      </c>
      <c r="F108" s="30" t="str">
        <f>IF($B108="N/A","N/A",IF(E108&gt;100,"No",IF(E108&lt;10,"No","Yes")))</f>
        <v>Yes</v>
      </c>
      <c r="G108" s="78">
        <v>81.159146315000001</v>
      </c>
      <c r="H108" s="30" t="str">
        <f>IF($B108="N/A","N/A",IF(G108&gt;100,"No",IF(G108&lt;10,"No","Yes")))</f>
        <v>Yes</v>
      </c>
      <c r="I108" s="32">
        <v>0.17749999999999999</v>
      </c>
      <c r="J108" s="32">
        <v>-5.6</v>
      </c>
      <c r="K108" s="30" t="str">
        <f t="shared" si="37"/>
        <v>Yes</v>
      </c>
    </row>
    <row r="109" spans="1:11">
      <c r="A109" s="113" t="s">
        <v>217</v>
      </c>
      <c r="B109" s="25" t="s">
        <v>81</v>
      </c>
      <c r="C109" s="118">
        <v>119.00543485</v>
      </c>
      <c r="D109" s="30" t="str">
        <f>IF($B109="N/A","N/A",IF(C109&gt;100,"No",IF(C109&lt;20,"No","Yes")))</f>
        <v>No</v>
      </c>
      <c r="E109" s="78">
        <v>116.74638148</v>
      </c>
      <c r="F109" s="30" t="str">
        <f>IF($B109="N/A","N/A",IF(E109&gt;100,"No",IF(E109&lt;20,"No","Yes")))</f>
        <v>No</v>
      </c>
      <c r="G109" s="78">
        <v>127.13034747</v>
      </c>
      <c r="H109" s="30" t="str">
        <f>IF($B109="N/A","N/A",IF(G109&gt;100,"No",IF(G109&lt;20,"No","Yes")))</f>
        <v>No</v>
      </c>
      <c r="I109" s="32">
        <v>-1.9</v>
      </c>
      <c r="J109" s="32">
        <v>8.8940000000000001</v>
      </c>
      <c r="K109" s="30" t="str">
        <f t="shared" si="37"/>
        <v>Yes</v>
      </c>
    </row>
    <row r="110" spans="1:11">
      <c r="A110" s="113" t="s">
        <v>218</v>
      </c>
      <c r="B110" s="25" t="s">
        <v>81</v>
      </c>
      <c r="C110" s="118">
        <v>232.41545242000001</v>
      </c>
      <c r="D110" s="30" t="str">
        <f>IF($B110="N/A","N/A",IF(C110&gt;100,"No",IF(C110&lt;20,"No","Yes")))</f>
        <v>No</v>
      </c>
      <c r="E110" s="78">
        <v>237.48384528</v>
      </c>
      <c r="F110" s="30" t="str">
        <f>IF($B110="N/A","N/A",IF(E110&gt;100,"No",IF(E110&lt;20,"No","Yes")))</f>
        <v>No</v>
      </c>
      <c r="G110" s="78">
        <v>249.17552563999999</v>
      </c>
      <c r="H110" s="30" t="str">
        <f>IF($B110="N/A","N/A",IF(G110&gt;100,"No",IF(G110&lt;20,"No","Yes")))</f>
        <v>No</v>
      </c>
      <c r="I110" s="32">
        <v>2.181</v>
      </c>
      <c r="J110" s="32">
        <v>4.923</v>
      </c>
      <c r="K110" s="30" t="str">
        <f t="shared" si="37"/>
        <v>Yes</v>
      </c>
    </row>
    <row r="111" spans="1:11">
      <c r="A111" s="113" t="s">
        <v>219</v>
      </c>
      <c r="B111" s="25" t="s">
        <v>49</v>
      </c>
      <c r="C111" s="118">
        <v>148.73782990999999</v>
      </c>
      <c r="D111" s="30" t="str">
        <f>IF($B111="N/A","N/A",IF(C111&gt;15,"No",IF(C111&lt;-15,"No","Yes")))</f>
        <v>N/A</v>
      </c>
      <c r="E111" s="78">
        <v>154.48902229999999</v>
      </c>
      <c r="F111" s="30" t="str">
        <f>IF($B111="N/A","N/A",IF(E111&gt;15,"No",IF(E111&lt;-15,"No","Yes")))</f>
        <v>N/A</v>
      </c>
      <c r="G111" s="78">
        <v>160.03715407999999</v>
      </c>
      <c r="H111" s="30" t="str">
        <f>IF($B111="N/A","N/A",IF(G111&gt;15,"No",IF(G111&lt;-15,"No","Yes")))</f>
        <v>N/A</v>
      </c>
      <c r="I111" s="32">
        <v>3.867</v>
      </c>
      <c r="J111" s="32">
        <v>3.5910000000000002</v>
      </c>
      <c r="K111" s="30" t="str">
        <f t="shared" si="37"/>
        <v>Yes</v>
      </c>
    </row>
    <row r="112" spans="1:11">
      <c r="A112" s="113" t="s">
        <v>220</v>
      </c>
      <c r="B112" s="25" t="s">
        <v>82</v>
      </c>
      <c r="C112" s="118">
        <v>37.253476218000003</v>
      </c>
      <c r="D112" s="30" t="str">
        <f>IF($B112="N/A","N/A",IF(C112&gt;60,"No",IF(C112&lt;10,"No","Yes")))</f>
        <v>Yes</v>
      </c>
      <c r="E112" s="78">
        <v>38.075224427000002</v>
      </c>
      <c r="F112" s="30" t="str">
        <f>IF($B112="N/A","N/A",IF(E112&gt;60,"No",IF(E112&lt;10,"No","Yes")))</f>
        <v>Yes</v>
      </c>
      <c r="G112" s="78">
        <v>39.914831630999998</v>
      </c>
      <c r="H112" s="30" t="str">
        <f>IF($B112="N/A","N/A",IF(G112&gt;60,"No",IF(G112&lt;10,"No","Yes")))</f>
        <v>Yes</v>
      </c>
      <c r="I112" s="32">
        <v>2.206</v>
      </c>
      <c r="J112" s="32">
        <v>4.8319999999999999</v>
      </c>
      <c r="K112" s="30" t="str">
        <f t="shared" si="37"/>
        <v>Yes</v>
      </c>
    </row>
    <row r="113" spans="1:11">
      <c r="A113" s="113" t="s">
        <v>221</v>
      </c>
      <c r="B113" s="25" t="s">
        <v>82</v>
      </c>
      <c r="C113" s="118">
        <v>147.77609623999999</v>
      </c>
      <c r="D113" s="30" t="str">
        <f>IF($B113="N/A","N/A",IF(C113&gt;60,"No",IF(C113&lt;10,"No","Yes")))</f>
        <v>No</v>
      </c>
      <c r="E113" s="78">
        <v>80.236237696000003</v>
      </c>
      <c r="F113" s="30" t="str">
        <f>IF($B113="N/A","N/A",IF(E113&gt;60,"No",IF(E113&lt;10,"No","Yes")))</f>
        <v>No</v>
      </c>
      <c r="G113" s="78" t="s">
        <v>1207</v>
      </c>
      <c r="H113" s="30" t="str">
        <f>IF($B113="N/A","N/A",IF(G113&gt;60,"No",IF(G113&lt;10,"No","Yes")))</f>
        <v>No</v>
      </c>
      <c r="I113" s="32">
        <v>-45.7</v>
      </c>
      <c r="J113" s="32" t="s">
        <v>1207</v>
      </c>
      <c r="K113" s="30" t="str">
        <f t="shared" si="37"/>
        <v>N/A</v>
      </c>
    </row>
    <row r="114" spans="1:11">
      <c r="A114" s="113" t="s">
        <v>222</v>
      </c>
      <c r="B114" s="25" t="s">
        <v>49</v>
      </c>
      <c r="C114" s="118">
        <v>264.53840692</v>
      </c>
      <c r="D114" s="30" t="str">
        <f t="shared" ref="D114:D124" si="38">IF($B114="N/A","N/A",IF(C114&gt;15,"No",IF(C114&lt;-15,"No","Yes")))</f>
        <v>N/A</v>
      </c>
      <c r="E114" s="78">
        <v>258.19864088000003</v>
      </c>
      <c r="F114" s="30" t="str">
        <f>IF($B114="N/A","N/A",IF(E114&gt;15,"No",IF(E114&lt;-15,"No","Yes")))</f>
        <v>N/A</v>
      </c>
      <c r="G114" s="78">
        <v>185.08243834999999</v>
      </c>
      <c r="H114" s="30" t="str">
        <f>IF($B114="N/A","N/A",IF(G114&gt;15,"No",IF(G114&lt;-15,"No","Yes")))</f>
        <v>N/A</v>
      </c>
      <c r="I114" s="32">
        <v>-2.4</v>
      </c>
      <c r="J114" s="32">
        <v>-28.3</v>
      </c>
      <c r="K114" s="30" t="str">
        <f t="shared" si="37"/>
        <v>Yes</v>
      </c>
    </row>
    <row r="115" spans="1:11">
      <c r="A115" s="113" t="s">
        <v>223</v>
      </c>
      <c r="B115" s="25" t="s">
        <v>49</v>
      </c>
      <c r="C115" s="118">
        <v>115.46213263</v>
      </c>
      <c r="D115" s="30" t="str">
        <f t="shared" si="38"/>
        <v>N/A</v>
      </c>
      <c r="E115" s="78">
        <v>122.91843987999999</v>
      </c>
      <c r="F115" s="30" t="str">
        <f t="shared" ref="F115:F123" si="39">IF($B115="N/A","N/A",IF(E115&gt;15,"No",IF(E115&lt;-15,"No","Yes")))</f>
        <v>N/A</v>
      </c>
      <c r="G115" s="78">
        <v>107.73895723</v>
      </c>
      <c r="H115" s="30" t="str">
        <f t="shared" ref="H115:H136" si="40">IF($B115="N/A","N/A",IF(G115&gt;15,"No",IF(G115&lt;-15,"No","Yes")))</f>
        <v>N/A</v>
      </c>
      <c r="I115" s="32">
        <v>6.4580000000000002</v>
      </c>
      <c r="J115" s="32">
        <v>-12.3</v>
      </c>
      <c r="K115" s="30" t="str">
        <f t="shared" si="37"/>
        <v>Yes</v>
      </c>
    </row>
    <row r="116" spans="1:11">
      <c r="A116" s="113" t="s">
        <v>224</v>
      </c>
      <c r="B116" s="25" t="s">
        <v>49</v>
      </c>
      <c r="C116" s="118">
        <v>205.24821073999999</v>
      </c>
      <c r="D116" s="30" t="str">
        <f t="shared" si="38"/>
        <v>N/A</v>
      </c>
      <c r="E116" s="78">
        <v>319.31663455</v>
      </c>
      <c r="F116" s="30" t="str">
        <f t="shared" si="39"/>
        <v>N/A</v>
      </c>
      <c r="G116" s="78">
        <v>357.75046373999999</v>
      </c>
      <c r="H116" s="30" t="str">
        <f t="shared" si="40"/>
        <v>N/A</v>
      </c>
      <c r="I116" s="32">
        <v>55.58</v>
      </c>
      <c r="J116" s="32">
        <v>12.04</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v>59.754501052999998</v>
      </c>
      <c r="D118" s="30" t="str">
        <f t="shared" si="38"/>
        <v>N/A</v>
      </c>
      <c r="E118" s="78">
        <v>68.951925332000002</v>
      </c>
      <c r="F118" s="30" t="str">
        <f t="shared" si="39"/>
        <v>N/A</v>
      </c>
      <c r="G118" s="78">
        <v>71.255639946000002</v>
      </c>
      <c r="H118" s="30" t="str">
        <f t="shared" si="40"/>
        <v>N/A</v>
      </c>
      <c r="I118" s="32">
        <v>15.39</v>
      </c>
      <c r="J118" s="32">
        <v>3.3410000000000002</v>
      </c>
      <c r="K118" s="30" t="str">
        <f t="shared" si="37"/>
        <v>Yes</v>
      </c>
    </row>
    <row r="119" spans="1:11">
      <c r="A119" s="113" t="s">
        <v>229</v>
      </c>
      <c r="B119" s="25" t="s">
        <v>49</v>
      </c>
      <c r="C119" s="118">
        <v>51.826908789000001</v>
      </c>
      <c r="D119" s="30" t="str">
        <f t="shared" si="38"/>
        <v>N/A</v>
      </c>
      <c r="E119" s="78">
        <v>51.364521213000003</v>
      </c>
      <c r="F119" s="30" t="str">
        <f t="shared" si="39"/>
        <v>N/A</v>
      </c>
      <c r="G119" s="78">
        <v>54.707075881000002</v>
      </c>
      <c r="H119" s="30" t="str">
        <f t="shared" si="40"/>
        <v>N/A</v>
      </c>
      <c r="I119" s="32">
        <v>-0.89200000000000002</v>
      </c>
      <c r="J119" s="32">
        <v>6.508</v>
      </c>
      <c r="K119" s="30" t="str">
        <f t="shared" si="37"/>
        <v>Yes</v>
      </c>
    </row>
    <row r="120" spans="1:11">
      <c r="A120" s="113" t="s">
        <v>230</v>
      </c>
      <c r="B120" s="25" t="s">
        <v>49</v>
      </c>
      <c r="C120" s="118">
        <v>37.534707158000003</v>
      </c>
      <c r="D120" s="30" t="str">
        <f t="shared" si="38"/>
        <v>N/A</v>
      </c>
      <c r="E120" s="78">
        <v>29.293838863000001</v>
      </c>
      <c r="F120" s="30" t="str">
        <f t="shared" si="39"/>
        <v>N/A</v>
      </c>
      <c r="G120" s="78">
        <v>27.793945312999998</v>
      </c>
      <c r="H120" s="30" t="str">
        <f t="shared" si="40"/>
        <v>N/A</v>
      </c>
      <c r="I120" s="32">
        <v>-22</v>
      </c>
      <c r="J120" s="32">
        <v>-5.12</v>
      </c>
      <c r="K120" s="30" t="str">
        <f t="shared" si="37"/>
        <v>Yes</v>
      </c>
    </row>
    <row r="121" spans="1:11">
      <c r="A121" s="113" t="s">
        <v>231</v>
      </c>
      <c r="B121" s="25" t="s">
        <v>49</v>
      </c>
      <c r="C121" s="118">
        <v>2622.4</v>
      </c>
      <c r="D121" s="30" t="str">
        <f t="shared" si="38"/>
        <v>N/A</v>
      </c>
      <c r="E121" s="78">
        <v>1199.8493377</v>
      </c>
      <c r="F121" s="30" t="str">
        <f t="shared" si="39"/>
        <v>N/A</v>
      </c>
      <c r="G121" s="78">
        <v>1551.3436073</v>
      </c>
      <c r="H121" s="30" t="str">
        <f t="shared" si="40"/>
        <v>N/A</v>
      </c>
      <c r="I121" s="32">
        <v>-54.2</v>
      </c>
      <c r="J121" s="32">
        <v>29.29</v>
      </c>
      <c r="K121" s="30" t="str">
        <f t="shared" si="37"/>
        <v>Yes</v>
      </c>
    </row>
    <row r="122" spans="1:11">
      <c r="A122" s="113" t="s">
        <v>236</v>
      </c>
      <c r="B122" s="25" t="s">
        <v>49</v>
      </c>
      <c r="C122" s="118">
        <v>1211.6606715999999</v>
      </c>
      <c r="D122" s="30" t="str">
        <f t="shared" si="38"/>
        <v>N/A</v>
      </c>
      <c r="E122" s="78">
        <v>1250.1575571000001</v>
      </c>
      <c r="F122" s="30" t="str">
        <f t="shared" si="39"/>
        <v>N/A</v>
      </c>
      <c r="G122" s="78">
        <v>1216.3995712000001</v>
      </c>
      <c r="H122" s="30" t="str">
        <f t="shared" si="40"/>
        <v>N/A</v>
      </c>
      <c r="I122" s="32">
        <v>3.177</v>
      </c>
      <c r="J122" s="32">
        <v>-2.7</v>
      </c>
      <c r="K122" s="30" t="str">
        <f t="shared" si="37"/>
        <v>Yes</v>
      </c>
    </row>
    <row r="123" spans="1:11">
      <c r="A123" s="113" t="s">
        <v>237</v>
      </c>
      <c r="B123" s="25" t="s">
        <v>49</v>
      </c>
      <c r="C123" s="118">
        <v>92.081684925999994</v>
      </c>
      <c r="D123" s="30" t="str">
        <f t="shared" si="38"/>
        <v>N/A</v>
      </c>
      <c r="E123" s="78">
        <v>98.140086644999997</v>
      </c>
      <c r="F123" s="30" t="str">
        <f t="shared" si="39"/>
        <v>N/A</v>
      </c>
      <c r="G123" s="78">
        <v>96.828562312000003</v>
      </c>
      <c r="H123" s="30" t="str">
        <f t="shared" si="40"/>
        <v>N/A</v>
      </c>
      <c r="I123" s="32">
        <v>6.5789999999999997</v>
      </c>
      <c r="J123" s="32">
        <v>-1.34</v>
      </c>
      <c r="K123" s="30" t="str">
        <f t="shared" si="37"/>
        <v>Yes</v>
      </c>
    </row>
    <row r="124" spans="1:11">
      <c r="A124" s="113" t="s">
        <v>238</v>
      </c>
      <c r="B124" s="25" t="s">
        <v>49</v>
      </c>
      <c r="C124" s="118">
        <v>399.40271493</v>
      </c>
      <c r="D124" s="30" t="str">
        <f t="shared" si="38"/>
        <v>N/A</v>
      </c>
      <c r="E124" s="78">
        <v>423.63915093999998</v>
      </c>
      <c r="F124" s="30" t="str">
        <f>IF($B124="N/A","N/A",IF(E124&gt;15,"No",IF(E124&lt;-15,"No","Yes")))</f>
        <v>N/A</v>
      </c>
      <c r="G124" s="78">
        <v>586.33666097000003</v>
      </c>
      <c r="H124" s="30" t="str">
        <f t="shared" si="40"/>
        <v>N/A</v>
      </c>
      <c r="I124" s="32">
        <v>6.0679999999999996</v>
      </c>
      <c r="J124" s="32">
        <v>38.4</v>
      </c>
      <c r="K124" s="30" t="str">
        <f t="shared" si="37"/>
        <v>No</v>
      </c>
    </row>
    <row r="125" spans="1:11">
      <c r="A125" s="193" t="s">
        <v>168</v>
      </c>
      <c r="B125" s="199"/>
      <c r="C125" s="199"/>
      <c r="D125" s="199"/>
      <c r="E125" s="199"/>
      <c r="F125" s="199"/>
      <c r="G125" s="199"/>
      <c r="H125" s="199"/>
      <c r="I125" s="199"/>
      <c r="J125" s="199"/>
      <c r="K125" s="200"/>
    </row>
    <row r="126" spans="1:11">
      <c r="A126" s="111" t="s">
        <v>241</v>
      </c>
      <c r="B126" s="25" t="s">
        <v>49</v>
      </c>
      <c r="C126" s="116">
        <v>0.1889859998</v>
      </c>
      <c r="D126" s="30" t="str">
        <f>IF($B126="N/A","N/A",IF(C126&gt;15,"No",IF(C126&lt;-15,"No","Yes")))</f>
        <v>N/A</v>
      </c>
      <c r="E126" s="32">
        <v>0.1649917766</v>
      </c>
      <c r="F126" s="30" t="str">
        <f>IF($B126="N/A","N/A",IF(E126&gt;15,"No",IF(E126&lt;-15,"No","Yes")))</f>
        <v>N/A</v>
      </c>
      <c r="G126" s="32">
        <v>0.14442387009999999</v>
      </c>
      <c r="H126" s="30" t="str">
        <f t="shared" si="40"/>
        <v>N/A</v>
      </c>
      <c r="I126" s="32">
        <v>-12.7</v>
      </c>
      <c r="J126" s="32">
        <v>-12.5</v>
      </c>
      <c r="K126" s="30" t="str">
        <f>IF(J126="Div by 0", "N/A", IF(J126="N/A","N/A", IF(J126&gt;30, "No", IF(J126&lt;-30, "No", "Yes"))))</f>
        <v>Yes</v>
      </c>
    </row>
    <row r="127" spans="1:11">
      <c r="A127" s="111" t="s">
        <v>242</v>
      </c>
      <c r="B127" s="25" t="s">
        <v>49</v>
      </c>
      <c r="C127" s="116">
        <v>0.80486020540000003</v>
      </c>
      <c r="D127" s="30" t="str">
        <f>IF($B127="N/A","N/A",IF(C127&gt;15,"No",IF(C127&lt;-15,"No","Yes")))</f>
        <v>N/A</v>
      </c>
      <c r="E127" s="32">
        <v>0.67687439110000003</v>
      </c>
      <c r="F127" s="30" t="str">
        <f t="shared" ref="F127:F136" si="41">IF($B127="N/A","N/A",IF(E127&gt;15,"No",IF(E127&lt;-15,"No","Yes")))</f>
        <v>N/A</v>
      </c>
      <c r="G127" s="32">
        <v>0.63705130619999994</v>
      </c>
      <c r="H127" s="30" t="str">
        <f t="shared" si="40"/>
        <v>N/A</v>
      </c>
      <c r="I127" s="32">
        <v>-15.9</v>
      </c>
      <c r="J127" s="32">
        <v>-5.88</v>
      </c>
      <c r="K127" s="30" t="str">
        <f>IF(J127="Div by 0", "N/A", IF(J127="N/A","N/A", IF(J127&gt;30, "No", IF(J127&lt;-30, "No", "Yes"))))</f>
        <v>Yes</v>
      </c>
    </row>
    <row r="128" spans="1:11">
      <c r="A128" s="111" t="s">
        <v>243</v>
      </c>
      <c r="B128" s="25" t="s">
        <v>49</v>
      </c>
      <c r="C128" s="116">
        <v>0.89323094940000003</v>
      </c>
      <c r="D128" s="30" t="str">
        <f>IF($B128="N/A","N/A",IF(C128&gt;15,"No",IF(C128&lt;-15,"No","Yes")))</f>
        <v>N/A</v>
      </c>
      <c r="E128" s="32">
        <v>0.80152188879999997</v>
      </c>
      <c r="F128" s="30" t="str">
        <f t="shared" si="41"/>
        <v>N/A</v>
      </c>
      <c r="G128" s="32">
        <v>0.72605912569999997</v>
      </c>
      <c r="H128" s="30" t="str">
        <f t="shared" si="40"/>
        <v>N/A</v>
      </c>
      <c r="I128" s="32">
        <v>-10.3</v>
      </c>
      <c r="J128" s="32">
        <v>-9.41</v>
      </c>
      <c r="K128" s="30" t="str">
        <f>IF(J128="Div by 0", "N/A", IF(J128="N/A","N/A", IF(J128&gt;30, "No", IF(J128&lt;-30, "No", "Yes"))))</f>
        <v>Yes</v>
      </c>
    </row>
    <row r="129" spans="1:11">
      <c r="A129" s="111" t="s">
        <v>244</v>
      </c>
      <c r="B129" s="25" t="s">
        <v>49</v>
      </c>
      <c r="C129" s="116">
        <v>1.5076828126999999</v>
      </c>
      <c r="D129" s="30" t="str">
        <f>IF($B129="N/A","N/A",IF(C129&gt;15,"No",IF(C129&lt;-15,"No","Yes")))</f>
        <v>N/A</v>
      </c>
      <c r="E129" s="32">
        <v>1.4016138878</v>
      </c>
      <c r="F129" s="30" t="str">
        <f t="shared" si="41"/>
        <v>N/A</v>
      </c>
      <c r="G129" s="32">
        <v>1.4282722426000001</v>
      </c>
      <c r="H129" s="30" t="str">
        <f t="shared" si="40"/>
        <v>N/A</v>
      </c>
      <c r="I129" s="32">
        <v>-7.04</v>
      </c>
      <c r="J129" s="32">
        <v>1.9019999999999999</v>
      </c>
      <c r="K129" s="30" t="str">
        <f>IF(J129="Div by 0", "N/A", IF(J129="N/A","N/A", IF(J129&gt;30, "No", IF(J129&lt;-30, "No", "Yes"))))</f>
        <v>Yes</v>
      </c>
    </row>
    <row r="130" spans="1:11">
      <c r="A130" s="111" t="s">
        <v>803</v>
      </c>
      <c r="B130" s="25" t="s">
        <v>49</v>
      </c>
      <c r="C130" s="116">
        <v>12.632007277</v>
      </c>
      <c r="D130" s="30" t="str">
        <f>IF($B130="N/A","N/A",IF(C130&gt;15,"No",IF(C130&lt;-15,"No","Yes")))</f>
        <v>N/A</v>
      </c>
      <c r="E130" s="32">
        <v>12.8290726</v>
      </c>
      <c r="F130" s="30" t="str">
        <f t="shared" si="41"/>
        <v>N/A</v>
      </c>
      <c r="G130" s="32">
        <v>12.442121589999999</v>
      </c>
      <c r="H130" s="30" t="str">
        <f t="shared" si="40"/>
        <v>N/A</v>
      </c>
      <c r="I130" s="32">
        <v>1.56</v>
      </c>
      <c r="J130" s="32">
        <v>-3.02</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85.944371727999993</v>
      </c>
      <c r="D132" s="30" t="str">
        <f>IF($B132="N/A","N/A",IF(C132&gt;15,"No",IF(C132&lt;-15,"No","Yes")))</f>
        <v>N/A</v>
      </c>
      <c r="E132" s="124">
        <v>101.85335689</v>
      </c>
      <c r="F132" s="30" t="str">
        <f t="shared" si="41"/>
        <v>N/A</v>
      </c>
      <c r="G132" s="124">
        <v>104.98061737</v>
      </c>
      <c r="H132" s="30" t="str">
        <f>IF($B132="N/A","N/A",IF(G132&gt;15,"No",IF(G132&lt;-15,"No","Yes")))</f>
        <v>N/A</v>
      </c>
      <c r="I132" s="32">
        <v>18.510000000000002</v>
      </c>
      <c r="J132" s="32">
        <v>3.07</v>
      </c>
      <c r="K132" s="30" t="str">
        <f>IF(J132="Div by 0", "N/A", IF(J132="N/A","N/A", IF(J132&gt;30, "No", IF(J132&lt;-30, "No", "Yes"))))</f>
        <v>Yes</v>
      </c>
    </row>
    <row r="133" spans="1:11">
      <c r="A133" s="111" t="s">
        <v>242</v>
      </c>
      <c r="B133" s="25" t="s">
        <v>49</v>
      </c>
      <c r="C133" s="123">
        <v>115.75051863</v>
      </c>
      <c r="D133" s="30" t="str">
        <f>IF($B133="N/A","N/A",IF(C133&gt;15,"No",IF(C133&lt;-15,"No","Yes")))</f>
        <v>N/A</v>
      </c>
      <c r="E133" s="124">
        <v>117.70956072</v>
      </c>
      <c r="F133" s="30" t="str">
        <f t="shared" si="41"/>
        <v>N/A</v>
      </c>
      <c r="G133" s="124">
        <v>119.95150133999999</v>
      </c>
      <c r="H133" s="30" t="str">
        <f t="shared" si="40"/>
        <v>N/A</v>
      </c>
      <c r="I133" s="32">
        <v>1.6919999999999999</v>
      </c>
      <c r="J133" s="32">
        <v>1.905</v>
      </c>
      <c r="K133" s="30" t="str">
        <f>IF(J133="Div by 0", "N/A", IF(J133="N/A","N/A", IF(J133&gt;30, "No", IF(J133&lt;-30, "No", "Yes"))))</f>
        <v>Yes</v>
      </c>
    </row>
    <row r="134" spans="1:11">
      <c r="A134" s="111" t="s">
        <v>243</v>
      </c>
      <c r="B134" s="25" t="s">
        <v>49</v>
      </c>
      <c r="C134" s="123">
        <v>224.74356134000001</v>
      </c>
      <c r="D134" s="30" t="str">
        <f>IF($B134="N/A","N/A",IF(C134&gt;15,"No",IF(C134&lt;-15,"No","Yes")))</f>
        <v>N/A</v>
      </c>
      <c r="E134" s="124">
        <v>196.98523422</v>
      </c>
      <c r="F134" s="30" t="str">
        <f t="shared" si="41"/>
        <v>N/A</v>
      </c>
      <c r="G134" s="124">
        <v>195.22533200000001</v>
      </c>
      <c r="H134" s="30" t="str">
        <f t="shared" si="40"/>
        <v>N/A</v>
      </c>
      <c r="I134" s="32">
        <v>-12.4</v>
      </c>
      <c r="J134" s="32">
        <v>-0.89300000000000002</v>
      </c>
      <c r="K134" s="30" t="str">
        <f>IF(J134="Div by 0", "N/A", IF(J134="N/A","N/A", IF(J134&gt;30, "No", IF(J134&lt;-30, "No", "Yes"))))</f>
        <v>Yes</v>
      </c>
    </row>
    <row r="135" spans="1:11">
      <c r="A135" s="111" t="s">
        <v>244</v>
      </c>
      <c r="B135" s="25" t="s">
        <v>49</v>
      </c>
      <c r="C135" s="123">
        <v>255.5254717</v>
      </c>
      <c r="D135" s="30" t="str">
        <f>IF($B135="N/A","N/A",IF(C135&gt;15,"No",IF(C135&lt;-15,"No","Yes")))</f>
        <v>N/A</v>
      </c>
      <c r="E135" s="124">
        <v>251.46499729999999</v>
      </c>
      <c r="F135" s="30" t="str">
        <f t="shared" si="41"/>
        <v>N/A</v>
      </c>
      <c r="G135" s="124">
        <v>265.05821718999999</v>
      </c>
      <c r="H135" s="30" t="str">
        <f t="shared" si="40"/>
        <v>N/A</v>
      </c>
      <c r="I135" s="32">
        <v>-1.59</v>
      </c>
      <c r="J135" s="32">
        <v>5.4059999999999997</v>
      </c>
      <c r="K135" s="30" t="str">
        <f>IF(J135="Div by 0", "N/A", IF(J135="N/A","N/A", IF(J135&gt;30, "No", IF(J135&lt;-30, "No", "Yes"))))</f>
        <v>Yes</v>
      </c>
    </row>
    <row r="136" spans="1:11">
      <c r="A136" s="111" t="s">
        <v>803</v>
      </c>
      <c r="B136" s="25" t="s">
        <v>49</v>
      </c>
      <c r="C136" s="123">
        <v>523.71895470000004</v>
      </c>
      <c r="D136" s="30" t="str">
        <f>IF($B136="N/A","N/A",IF(C136&gt;15,"No",IF(C136&lt;-15,"No","Yes")))</f>
        <v>N/A</v>
      </c>
      <c r="E136" s="124">
        <v>522.47963407999998</v>
      </c>
      <c r="F136" s="30" t="str">
        <f t="shared" si="41"/>
        <v>N/A</v>
      </c>
      <c r="G136" s="124">
        <v>477.80908197000002</v>
      </c>
      <c r="H136" s="30" t="str">
        <f t="shared" si="40"/>
        <v>N/A</v>
      </c>
      <c r="I136" s="32">
        <v>-0.23699999999999999</v>
      </c>
      <c r="J136" s="32">
        <v>-8.5500000000000007</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83.210053363</v>
      </c>
      <c r="D138" s="30" t="str">
        <f>IF($B138="N/A","N/A",IF(C138&gt;60,"Yes","No"))</f>
        <v>Yes</v>
      </c>
      <c r="E138" s="32">
        <v>82.802434882</v>
      </c>
      <c r="F138" s="30" t="str">
        <f>IF($B138="N/A","N/A",IF(E138&gt;60,"Yes","No"))</f>
        <v>Yes</v>
      </c>
      <c r="G138" s="32">
        <v>82.381220956999996</v>
      </c>
      <c r="H138" s="30" t="str">
        <f>IF($B138="N/A","N/A",IF(G138&gt;60,"Yes","No"))</f>
        <v>Yes</v>
      </c>
      <c r="I138" s="32">
        <v>-0.49</v>
      </c>
      <c r="J138" s="32">
        <v>-0.50900000000000001</v>
      </c>
      <c r="K138" s="30" t="str">
        <f t="shared" ref="K138:K155" si="42">IF(J138="Div by 0", "N/A", IF(J138="N/A","N/A", IF(J138&gt;30, "No", IF(J138&lt;-30, "No", "Yes"))))</f>
        <v>Yes</v>
      </c>
    </row>
    <row r="139" spans="1:11">
      <c r="A139" s="111" t="s">
        <v>246</v>
      </c>
      <c r="B139" s="25" t="s">
        <v>83</v>
      </c>
      <c r="C139" s="116">
        <v>99.860821435000005</v>
      </c>
      <c r="D139" s="30" t="str">
        <f>IF($B139="N/A","N/A",IF(C139&gt;100,"No",IF(C139&lt;85,"No","Yes")))</f>
        <v>Yes</v>
      </c>
      <c r="E139" s="32">
        <v>99.847919822999998</v>
      </c>
      <c r="F139" s="30" t="str">
        <f>IF($B139="N/A","N/A",IF(E139&gt;100,"No",IF(E139&lt;85,"No","Yes")))</f>
        <v>Yes</v>
      </c>
      <c r="G139" s="32">
        <v>99.799473836000004</v>
      </c>
      <c r="H139" s="30" t="str">
        <f>IF($B139="N/A","N/A",IF(G139&gt;100,"No",IF(G139&lt;85,"No","Yes")))</f>
        <v>Yes</v>
      </c>
      <c r="I139" s="32">
        <v>-1.2999999999999999E-2</v>
      </c>
      <c r="J139" s="32">
        <v>-4.9000000000000002E-2</v>
      </c>
      <c r="K139" s="30" t="str">
        <f t="shared" si="42"/>
        <v>Yes</v>
      </c>
    </row>
    <row r="140" spans="1:11">
      <c r="A140" s="111" t="s">
        <v>247</v>
      </c>
      <c r="B140" s="25" t="s">
        <v>49</v>
      </c>
      <c r="C140" s="116">
        <v>12.201488017000001</v>
      </c>
      <c r="D140" s="30" t="str">
        <f>IF($B140="N/A","N/A",IF(C140&gt;15,"No",IF(C140&lt;-15,"No","Yes")))</f>
        <v>N/A</v>
      </c>
      <c r="E140" s="32">
        <v>12.968418414</v>
      </c>
      <c r="F140" s="30" t="str">
        <f>IF($B140="N/A","N/A",IF(E140&gt;15,"No",IF(E140&lt;-15,"No","Yes")))</f>
        <v>N/A</v>
      </c>
      <c r="G140" s="32">
        <v>12.967775631</v>
      </c>
      <c r="H140" s="30" t="str">
        <f>IF($B140="N/A","N/A",IF(G140&gt;15,"No",IF(G140&lt;-15,"No","Yes")))</f>
        <v>N/A</v>
      </c>
      <c r="I140" s="32">
        <v>6.2859999999999996</v>
      </c>
      <c r="J140" s="32">
        <v>-5.0000000000000001E-3</v>
      </c>
      <c r="K140" s="30" t="str">
        <f t="shared" si="42"/>
        <v>Yes</v>
      </c>
    </row>
    <row r="141" spans="1:11">
      <c r="A141" s="111" t="s">
        <v>185</v>
      </c>
      <c r="B141" s="25" t="s">
        <v>11</v>
      </c>
      <c r="C141" s="116">
        <v>6.9233450435000004</v>
      </c>
      <c r="D141" s="30" t="str">
        <f>IF($B141="N/A","N/A",IF(C141&gt;25,"No",IF(C141&lt;5,"No","Yes")))</f>
        <v>Yes</v>
      </c>
      <c r="E141" s="32">
        <v>6.7111750119</v>
      </c>
      <c r="F141" s="30" t="str">
        <f>IF($B141="N/A","N/A",IF(E141&gt;25,"No",IF(E141&lt;5,"No","Yes")))</f>
        <v>Yes</v>
      </c>
      <c r="G141" s="32">
        <v>6.6872014951000001</v>
      </c>
      <c r="H141" s="30" t="str">
        <f>IF($B141="N/A","N/A",IF(G141&gt;25,"No",IF(G141&lt;5,"No","Yes")))</f>
        <v>Yes</v>
      </c>
      <c r="I141" s="32">
        <v>-3.06</v>
      </c>
      <c r="J141" s="32">
        <v>-0.35699999999999998</v>
      </c>
      <c r="K141" s="30" t="str">
        <f t="shared" si="42"/>
        <v>Yes</v>
      </c>
    </row>
    <row r="142" spans="1:11">
      <c r="A142" s="111" t="s">
        <v>186</v>
      </c>
      <c r="B142" s="25" t="s">
        <v>12</v>
      </c>
      <c r="C142" s="116">
        <v>46.090777815999999</v>
      </c>
      <c r="D142" s="30" t="str">
        <f>IF($B142="N/A","N/A",IF(C142&gt;70,"No",IF(C142&lt;40,"No","Yes")))</f>
        <v>Yes</v>
      </c>
      <c r="E142" s="32">
        <v>45.245018862999999</v>
      </c>
      <c r="F142" s="30" t="str">
        <f>IF($B142="N/A","N/A",IF(E142&gt;70,"No",IF(E142&lt;40,"No","Yes")))</f>
        <v>Yes</v>
      </c>
      <c r="G142" s="32">
        <v>44.246241748999999</v>
      </c>
      <c r="H142" s="30" t="str">
        <f>IF($B142="N/A","N/A",IF(G142&gt;70,"No",IF(G142&lt;40,"No","Yes")))</f>
        <v>Yes</v>
      </c>
      <c r="I142" s="32">
        <v>-1.83</v>
      </c>
      <c r="J142" s="32">
        <v>-2.21</v>
      </c>
      <c r="K142" s="30" t="str">
        <f t="shared" si="42"/>
        <v>Yes</v>
      </c>
    </row>
    <row r="143" spans="1:11">
      <c r="A143" s="111" t="s">
        <v>187</v>
      </c>
      <c r="B143" s="25" t="s">
        <v>13</v>
      </c>
      <c r="C143" s="116">
        <v>46.93511719</v>
      </c>
      <c r="D143" s="30" t="str">
        <f>IF($B143="N/A","N/A",IF(C143&gt;55,"No",IF(C143&lt;20,"No","Yes")))</f>
        <v>Yes</v>
      </c>
      <c r="E143" s="32">
        <v>47.974241300000003</v>
      </c>
      <c r="F143" s="30" t="str">
        <f>IF($B143="N/A","N/A",IF(E143&gt;55,"No",IF(E143&lt;20,"No","Yes")))</f>
        <v>Yes</v>
      </c>
      <c r="G143" s="32">
        <v>48.988969083999997</v>
      </c>
      <c r="H143" s="30" t="str">
        <f>IF($B143="N/A","N/A",IF(G143&gt;55,"No",IF(G143&lt;20,"No","Yes")))</f>
        <v>Yes</v>
      </c>
      <c r="I143" s="32">
        <v>2.214</v>
      </c>
      <c r="J143" s="32">
        <v>2.1150000000000002</v>
      </c>
      <c r="K143" s="30" t="str">
        <f t="shared" si="42"/>
        <v>Yes</v>
      </c>
    </row>
    <row r="144" spans="1:11">
      <c r="A144" s="111" t="s">
        <v>870</v>
      </c>
      <c r="B144" s="25" t="s">
        <v>876</v>
      </c>
      <c r="C144" s="116">
        <v>99.724745849000001</v>
      </c>
      <c r="D144" s="30" t="str">
        <f>IF($B144="N/A","N/A",IF(C144&gt;95,"Yes","No"))</f>
        <v>Yes</v>
      </c>
      <c r="E144" s="32">
        <v>99.751579519000003</v>
      </c>
      <c r="F144" s="30" t="str">
        <f>IF($B144="N/A","N/A",IF(E144&gt;95,"Yes","No"))</f>
        <v>Yes</v>
      </c>
      <c r="G144" s="32">
        <v>99.722453193999996</v>
      </c>
      <c r="H144" s="30" t="str">
        <f>IF($B144="N/A","N/A",IF(G144&gt;95,"Yes","No"))</f>
        <v>Yes</v>
      </c>
      <c r="I144" s="32">
        <v>2.69E-2</v>
      </c>
      <c r="J144" s="32">
        <v>-2.9000000000000001E-2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98.360488892999996</v>
      </c>
      <c r="D148" s="30" t="str">
        <f>IF($B148="N/A","N/A",IF(C148&gt;15,"No",IF(C148&lt;-15,"No","Yes")))</f>
        <v>N/A</v>
      </c>
      <c r="E148" s="32">
        <v>98.331499104000002</v>
      </c>
      <c r="F148" s="30" t="str">
        <f>IF($B148="N/A","N/A",IF(E148&gt;15,"No",IF(E148&lt;-15,"No","Yes")))</f>
        <v>N/A</v>
      </c>
      <c r="G148" s="32">
        <v>98.038678203000003</v>
      </c>
      <c r="H148" s="30" t="str">
        <f>IF($B148="N/A","N/A",IF(G148&gt;15,"No",IF(G148&lt;-15,"No","Yes")))</f>
        <v>N/A</v>
      </c>
      <c r="I148" s="32">
        <v>-2.9000000000000001E-2</v>
      </c>
      <c r="J148" s="32">
        <v>-0.29799999999999999</v>
      </c>
      <c r="K148" s="30" t="str">
        <f t="shared" si="42"/>
        <v>Yes</v>
      </c>
    </row>
    <row r="149" spans="1:11">
      <c r="A149" s="111" t="s">
        <v>250</v>
      </c>
      <c r="B149" s="25" t="s">
        <v>54</v>
      </c>
      <c r="C149" s="116">
        <v>99.941392875999995</v>
      </c>
      <c r="D149" s="30" t="str">
        <f>IF($B149="N/A","N/A",IF(C149&gt;100,"No",IF(C149&lt;98,"No","Yes")))</f>
        <v>Yes</v>
      </c>
      <c r="E149" s="32">
        <v>99.977912817000004</v>
      </c>
      <c r="F149" s="30" t="str">
        <f>IF($B149="N/A","N/A",IF(E149&gt;100,"No",IF(E149&lt;98,"No","Yes")))</f>
        <v>Yes</v>
      </c>
      <c r="G149" s="32">
        <v>99.980207653999997</v>
      </c>
      <c r="H149" s="30" t="str">
        <f>IF($B149="N/A","N/A",IF(G149&gt;100,"No",IF(G149&lt;98,"No","Yes")))</f>
        <v>Yes</v>
      </c>
      <c r="I149" s="32">
        <v>3.6499999999999998E-2</v>
      </c>
      <c r="J149" s="32">
        <v>2.3E-3</v>
      </c>
      <c r="K149" s="30" t="str">
        <f t="shared" si="42"/>
        <v>Yes</v>
      </c>
    </row>
    <row r="150" spans="1:11">
      <c r="A150" s="111" t="s">
        <v>251</v>
      </c>
      <c r="B150" s="25" t="s">
        <v>49</v>
      </c>
      <c r="C150" s="116">
        <v>61.970358427000001</v>
      </c>
      <c r="D150" s="30" t="str">
        <f>IF($B150="N/A","N/A",IF(C150&gt;15,"No",IF(C150&lt;-15,"No","Yes")))</f>
        <v>N/A</v>
      </c>
      <c r="E150" s="32">
        <v>61.334933978999999</v>
      </c>
      <c r="F150" s="30" t="str">
        <f>IF($B150="N/A","N/A",IF(E150&gt;15,"No",IF(E150&lt;-15,"No","Yes")))</f>
        <v>N/A</v>
      </c>
      <c r="G150" s="32">
        <v>60.545774006999999</v>
      </c>
      <c r="H150" s="30" t="str">
        <f>IF($B150="N/A","N/A",IF(G150&gt;15,"No",IF(G150&lt;-15,"No","Yes")))</f>
        <v>N/A</v>
      </c>
      <c r="I150" s="32">
        <v>-1.03</v>
      </c>
      <c r="J150" s="32">
        <v>-1.29</v>
      </c>
      <c r="K150" s="30" t="str">
        <f t="shared" si="42"/>
        <v>Yes</v>
      </c>
    </row>
    <row r="151" spans="1:11">
      <c r="A151" s="111" t="s">
        <v>252</v>
      </c>
      <c r="B151" s="25" t="s">
        <v>49</v>
      </c>
      <c r="C151" s="116">
        <v>38.029641572999999</v>
      </c>
      <c r="D151" s="30" t="str">
        <f>IF($B151="N/A","N/A",IF(C151&gt;15,"No",IF(C151&lt;-15,"No","Yes")))</f>
        <v>N/A</v>
      </c>
      <c r="E151" s="32">
        <v>38.665066021000001</v>
      </c>
      <c r="F151" s="30" t="str">
        <f>IF($B151="N/A","N/A",IF(E151&gt;15,"No",IF(E151&lt;-15,"No","Yes")))</f>
        <v>N/A</v>
      </c>
      <c r="G151" s="32">
        <v>39.454225993000001</v>
      </c>
      <c r="H151" s="30" t="str">
        <f>IF($B151="N/A","N/A",IF(G151&gt;15,"No",IF(G151&lt;-15,"No","Yes")))</f>
        <v>N/A</v>
      </c>
      <c r="I151" s="32">
        <v>1.671</v>
      </c>
      <c r="J151" s="32">
        <v>2.0409999999999999</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99.999799866999993</v>
      </c>
      <c r="D154" s="30" t="str">
        <f>IF($B154="N/A","N/A",IF(C154&gt;100,"No",IF(C154&lt;98,"No","Yes")))</f>
        <v>Yes</v>
      </c>
      <c r="E154" s="32">
        <v>99.999904709999996</v>
      </c>
      <c r="F154" s="30" t="str">
        <f>IF($B154="N/A","N/A",IF(E154&gt;100,"No",IF(E154&lt;98,"No","Yes")))</f>
        <v>Yes</v>
      </c>
      <c r="G154" s="32">
        <v>100</v>
      </c>
      <c r="H154" s="30" t="str">
        <f>IF($B154="N/A","N/A",IF(G154&gt;100,"No",IF(G154&lt;98,"No","Yes")))</f>
        <v>Yes</v>
      </c>
      <c r="I154" s="32">
        <v>1E-4</v>
      </c>
      <c r="J154" s="32">
        <v>1E-4</v>
      </c>
      <c r="K154" s="30" t="str">
        <f t="shared" si="42"/>
        <v>Yes</v>
      </c>
    </row>
    <row r="155" spans="1:11" ht="25.5">
      <c r="A155" s="111" t="s">
        <v>255</v>
      </c>
      <c r="B155" s="80" t="s">
        <v>54</v>
      </c>
      <c r="C155" s="116">
        <v>99.999836939000005</v>
      </c>
      <c r="D155" s="30" t="str">
        <f>IF($B155="N/A","N/A",IF(C155&gt;100,"No",IF(C155&lt;98,"No","Yes")))</f>
        <v>Yes</v>
      </c>
      <c r="E155" s="32">
        <v>100</v>
      </c>
      <c r="F155" s="30" t="str">
        <f>IF($B155="N/A","N/A",IF(E155&gt;100,"No",IF(E155&lt;98,"No","Yes")))</f>
        <v>Yes</v>
      </c>
      <c r="G155" s="32">
        <v>100</v>
      </c>
      <c r="H155" s="30" t="str">
        <f>IF($B155="N/A","N/A",IF(G155&gt;100,"No",IF(G155&lt;98,"No","Yes")))</f>
        <v>Yes</v>
      </c>
      <c r="I155" s="32">
        <v>2.0000000000000001E-4</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82.599188275000003</v>
      </c>
      <c r="D159" s="30" t="str">
        <f t="shared" ref="D159:D182" si="43">IF($B159="N/A","N/A",IF(C159&gt;15,"No",IF(C159&lt;-15,"No","Yes")))</f>
        <v>N/A</v>
      </c>
      <c r="E159" s="30">
        <v>82.227062498999999</v>
      </c>
      <c r="F159" s="30" t="str">
        <f t="shared" ref="F159:F182" si="44">IF($B159="N/A","N/A",IF(E159&gt;15,"No",IF(E159&lt;-15,"No","Yes")))</f>
        <v>N/A</v>
      </c>
      <c r="G159" s="32">
        <v>82.583808352999995</v>
      </c>
      <c r="H159" s="30" t="str">
        <f t="shared" ref="H159:H182" si="45">IF($B159="N/A","N/A",IF(G159&gt;15,"No",IF(G159&lt;-15,"No","Yes")))</f>
        <v>N/A</v>
      </c>
      <c r="I159" s="32">
        <v>-0.45100000000000001</v>
      </c>
      <c r="J159" s="32">
        <v>0.43390000000000001</v>
      </c>
      <c r="K159" s="30" t="str">
        <f t="shared" ref="K159:K182" si="46">IF(J159="Div by 0", "N/A", IF(J159="N/A","N/A", IF(J159&gt;30, "No", IF(J159&lt;-30, "No", "Yes"))))</f>
        <v>Yes</v>
      </c>
    </row>
    <row r="160" spans="1:11" ht="12.75" customHeight="1">
      <c r="A160" s="111" t="s">
        <v>257</v>
      </c>
      <c r="B160" s="25" t="s">
        <v>49</v>
      </c>
      <c r="C160" s="114">
        <v>4.7712162448999997</v>
      </c>
      <c r="D160" s="25" t="s">
        <v>49</v>
      </c>
      <c r="E160" s="30">
        <v>4.9440981042000001</v>
      </c>
      <c r="F160" s="25" t="s">
        <v>49</v>
      </c>
      <c r="G160" s="32">
        <v>4.9742774141000003</v>
      </c>
      <c r="H160" s="25" t="s">
        <v>49</v>
      </c>
      <c r="I160" s="32">
        <v>3.6230000000000002</v>
      </c>
      <c r="J160" s="32">
        <v>0.61040000000000005</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0.73807195940000003</v>
      </c>
      <c r="D164" s="30" t="str">
        <f t="shared" si="43"/>
        <v>N/A</v>
      </c>
      <c r="E164" s="30">
        <v>0.67978944019999998</v>
      </c>
      <c r="F164" s="30" t="str">
        <f t="shared" si="44"/>
        <v>N/A</v>
      </c>
      <c r="G164" s="32">
        <v>0.6069327605</v>
      </c>
      <c r="H164" s="30" t="str">
        <f t="shared" si="45"/>
        <v>N/A</v>
      </c>
      <c r="I164" s="32">
        <v>-7.9</v>
      </c>
      <c r="J164" s="32">
        <v>-10.7</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1.7915946992</v>
      </c>
      <c r="D166" s="30" t="str">
        <f t="shared" si="43"/>
        <v>N/A</v>
      </c>
      <c r="E166" s="30">
        <v>1.8588101819</v>
      </c>
      <c r="F166" s="30" t="str">
        <f t="shared" si="44"/>
        <v>N/A</v>
      </c>
      <c r="G166" s="32">
        <v>1.8884483713</v>
      </c>
      <c r="H166" s="30" t="str">
        <f t="shared" si="45"/>
        <v>N/A</v>
      </c>
      <c r="I166" s="32">
        <v>3.7519999999999998</v>
      </c>
      <c r="J166" s="32">
        <v>1.5940000000000001</v>
      </c>
      <c r="K166" s="30" t="str">
        <f t="shared" si="46"/>
        <v>Yes</v>
      </c>
    </row>
    <row r="167" spans="1:11">
      <c r="A167" s="113" t="s">
        <v>263</v>
      </c>
      <c r="B167" s="25" t="s">
        <v>49</v>
      </c>
      <c r="C167" s="114">
        <v>0.76392148419999995</v>
      </c>
      <c r="D167" s="30" t="str">
        <f t="shared" si="43"/>
        <v>N/A</v>
      </c>
      <c r="E167" s="30">
        <v>0.74881780190000002</v>
      </c>
      <c r="F167" s="30" t="str">
        <f t="shared" si="44"/>
        <v>N/A</v>
      </c>
      <c r="G167" s="32">
        <v>0.79707876030000002</v>
      </c>
      <c r="H167" s="30" t="str">
        <f t="shared" si="45"/>
        <v>N/A</v>
      </c>
      <c r="I167" s="32">
        <v>-1.98</v>
      </c>
      <c r="J167" s="32">
        <v>6.4450000000000003</v>
      </c>
      <c r="K167" s="30" t="str">
        <f t="shared" si="46"/>
        <v>Yes</v>
      </c>
    </row>
    <row r="168" spans="1:11">
      <c r="A168" s="113" t="s">
        <v>264</v>
      </c>
      <c r="B168" s="25" t="s">
        <v>49</v>
      </c>
      <c r="C168" s="114">
        <v>0.27420285449999998</v>
      </c>
      <c r="D168" s="30" t="str">
        <f t="shared" si="43"/>
        <v>N/A</v>
      </c>
      <c r="E168" s="30">
        <v>0.27057485349999999</v>
      </c>
      <c r="F168" s="30" t="str">
        <f t="shared" si="44"/>
        <v>N/A</v>
      </c>
      <c r="G168" s="32">
        <v>0.24053365290000001</v>
      </c>
      <c r="H168" s="30" t="str">
        <f t="shared" si="45"/>
        <v>N/A</v>
      </c>
      <c r="I168" s="32">
        <v>-1.32</v>
      </c>
      <c r="J168" s="32">
        <v>-11.1</v>
      </c>
      <c r="K168" s="30" t="str">
        <f t="shared" si="46"/>
        <v>Yes</v>
      </c>
    </row>
    <row r="169" spans="1:11">
      <c r="A169" s="113" t="s">
        <v>265</v>
      </c>
      <c r="B169" s="25" t="s">
        <v>49</v>
      </c>
      <c r="C169" s="114">
        <v>1.71917893E-2</v>
      </c>
      <c r="D169" s="30" t="str">
        <f t="shared" si="43"/>
        <v>N/A</v>
      </c>
      <c r="E169" s="30">
        <v>3.04914131E-2</v>
      </c>
      <c r="F169" s="30" t="str">
        <f t="shared" si="44"/>
        <v>N/A</v>
      </c>
      <c r="G169" s="32">
        <v>4.5048220799999997E-2</v>
      </c>
      <c r="H169" s="30" t="str">
        <f t="shared" si="45"/>
        <v>N/A</v>
      </c>
      <c r="I169" s="32">
        <v>77.36</v>
      </c>
      <c r="J169" s="32">
        <v>47.74</v>
      </c>
      <c r="K169" s="30" t="str">
        <f t="shared" si="46"/>
        <v>No</v>
      </c>
    </row>
    <row r="170" spans="1:11">
      <c r="A170" s="113" t="s">
        <v>266</v>
      </c>
      <c r="B170" s="25" t="s">
        <v>49</v>
      </c>
      <c r="C170" s="114">
        <v>1.1862334583</v>
      </c>
      <c r="D170" s="30" t="str">
        <f t="shared" si="43"/>
        <v>N/A</v>
      </c>
      <c r="E170" s="30">
        <v>1.3556144135999999</v>
      </c>
      <c r="F170" s="30" t="str">
        <f t="shared" si="44"/>
        <v>N/A</v>
      </c>
      <c r="G170" s="32">
        <v>1.3962356483</v>
      </c>
      <c r="H170" s="30" t="str">
        <f t="shared" si="45"/>
        <v>N/A</v>
      </c>
      <c r="I170" s="32">
        <v>14.28</v>
      </c>
      <c r="J170" s="32">
        <v>2.9969999999999999</v>
      </c>
      <c r="K170" s="30" t="str">
        <f t="shared" si="46"/>
        <v>Yes</v>
      </c>
    </row>
    <row r="171" spans="1:11">
      <c r="A171" s="111" t="s">
        <v>267</v>
      </c>
      <c r="B171" s="25" t="s">
        <v>49</v>
      </c>
      <c r="C171" s="114">
        <v>12.629595480000001</v>
      </c>
      <c r="D171" s="30" t="str">
        <f t="shared" si="43"/>
        <v>N/A</v>
      </c>
      <c r="E171" s="30">
        <v>12.828839396999999</v>
      </c>
      <c r="F171" s="30" t="str">
        <f t="shared" si="44"/>
        <v>N/A</v>
      </c>
      <c r="G171" s="32">
        <v>12.441914233</v>
      </c>
      <c r="H171" s="30" t="str">
        <f t="shared" si="45"/>
        <v>N/A</v>
      </c>
      <c r="I171" s="32">
        <v>1.5780000000000001</v>
      </c>
      <c r="J171" s="32">
        <v>-3.02</v>
      </c>
      <c r="K171" s="30" t="str">
        <f t="shared" si="46"/>
        <v>Yes</v>
      </c>
    </row>
    <row r="172" spans="1:11">
      <c r="A172" s="113" t="s">
        <v>268</v>
      </c>
      <c r="B172" s="25" t="s">
        <v>49</v>
      </c>
      <c r="C172" s="114">
        <v>9.4199255311000005</v>
      </c>
      <c r="D172" s="30" t="str">
        <f t="shared" si="43"/>
        <v>N/A</v>
      </c>
      <c r="E172" s="30">
        <v>9.6457807288000001</v>
      </c>
      <c r="F172" s="30" t="str">
        <f t="shared" si="44"/>
        <v>N/A</v>
      </c>
      <c r="G172" s="32">
        <v>7.933100541</v>
      </c>
      <c r="H172" s="30" t="str">
        <f t="shared" si="45"/>
        <v>N/A</v>
      </c>
      <c r="I172" s="32">
        <v>2.3980000000000001</v>
      </c>
      <c r="J172" s="32">
        <v>-17.8</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2.73337081E-2</v>
      </c>
      <c r="D175" s="30" t="str">
        <f t="shared" si="43"/>
        <v>N/A</v>
      </c>
      <c r="E175" s="30">
        <v>2.4719616E-2</v>
      </c>
      <c r="F175" s="30" t="str">
        <f t="shared" si="44"/>
        <v>N/A</v>
      </c>
      <c r="G175" s="32">
        <v>1.5786057757</v>
      </c>
      <c r="H175" s="30" t="str">
        <f t="shared" si="45"/>
        <v>N/A</v>
      </c>
      <c r="I175" s="32">
        <v>-9.56</v>
      </c>
      <c r="J175" s="32">
        <v>6286</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2.6372699438999998</v>
      </c>
      <c r="D177" s="30" t="str">
        <f t="shared" si="43"/>
        <v>N/A</v>
      </c>
      <c r="E177" s="30">
        <v>2.5994658463999998</v>
      </c>
      <c r="F177" s="30" t="str">
        <f t="shared" si="44"/>
        <v>N/A</v>
      </c>
      <c r="G177" s="32">
        <v>2.4180371209999998</v>
      </c>
      <c r="H177" s="30" t="str">
        <f t="shared" si="45"/>
        <v>N/A</v>
      </c>
      <c r="I177" s="32">
        <v>-1.43</v>
      </c>
      <c r="J177" s="32">
        <v>-6.98</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0.54506629660000006</v>
      </c>
      <c r="D182" s="30" t="str">
        <f t="shared" si="43"/>
        <v>N/A</v>
      </c>
      <c r="E182" s="30">
        <v>0.55887320529999995</v>
      </c>
      <c r="F182" s="30" t="str">
        <f t="shared" si="44"/>
        <v>N/A</v>
      </c>
      <c r="G182" s="32">
        <v>0.5121707955</v>
      </c>
      <c r="H182" s="30" t="str">
        <f t="shared" si="45"/>
        <v>N/A</v>
      </c>
      <c r="I182" s="32">
        <v>2.5329999999999999</v>
      </c>
      <c r="J182" s="32">
        <v>-8.36</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349707</v>
      </c>
      <c r="D184" s="30" t="str">
        <f>IF($B184="N/A","N/A",IF(C184&gt;15,"No",IF(C184&lt;-15,"No","Yes")))</f>
        <v>N/A</v>
      </c>
      <c r="E184" s="26">
        <v>395756</v>
      </c>
      <c r="F184" s="30" t="str">
        <f>IF($B184="N/A","N/A",IF(E184&gt;15,"No",IF(E184&lt;-15,"No","Yes")))</f>
        <v>N/A</v>
      </c>
      <c r="G184" s="26">
        <v>423703</v>
      </c>
      <c r="H184" s="30" t="str">
        <f>IF($B184="N/A","N/A",IF(G184&gt;15,"No",IF(G184&lt;-15,"No","Yes")))</f>
        <v>N/A</v>
      </c>
      <c r="I184" s="32">
        <v>13.17</v>
      </c>
      <c r="J184" s="32">
        <v>7.0620000000000003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116.06963829999999</v>
      </c>
      <c r="D187" s="30" t="str">
        <f>IF($B187="N/A","N/A",IF(C187&gt;15,"No",IF(C187&lt;-15,"No","Yes")))</f>
        <v>N/A</v>
      </c>
      <c r="E187" s="78">
        <v>126.23779804</v>
      </c>
      <c r="F187" s="30" t="str">
        <f>IF($B187="N/A","N/A",IF(E187&gt;15,"No",IF(E187&lt;-15,"No","Yes")))</f>
        <v>N/A</v>
      </c>
      <c r="G187" s="78">
        <v>141.86125422999999</v>
      </c>
      <c r="H187" s="30" t="str">
        <f>IF($B187="N/A","N/A",IF(G187&gt;15,"No",IF(G187&lt;-15,"No","Yes")))</f>
        <v>N/A</v>
      </c>
      <c r="I187" s="32">
        <v>8.76</v>
      </c>
      <c r="J187" s="32">
        <v>12.38</v>
      </c>
      <c r="K187" s="30" t="str">
        <f t="shared" si="47"/>
        <v>Yes</v>
      </c>
    </row>
    <row r="188" spans="1:11">
      <c r="A188" s="111" t="s">
        <v>87</v>
      </c>
      <c r="B188" s="25" t="s">
        <v>49</v>
      </c>
      <c r="C188" s="116">
        <v>19.653595723999999</v>
      </c>
      <c r="D188" s="30" t="str">
        <f>IF($B188="N/A","N/A",IF(C188&gt;15,"No",IF(C188&lt;-15,"No","Yes")))</f>
        <v>N/A</v>
      </c>
      <c r="E188" s="32">
        <v>21.606747592000001</v>
      </c>
      <c r="F188" s="30" t="str">
        <f>IF($B188="N/A","N/A",IF(E188&gt;15,"No",IF(E188&lt;-15,"No","Yes")))</f>
        <v>N/A</v>
      </c>
      <c r="G188" s="32">
        <v>23.196201113000001</v>
      </c>
      <c r="H188" s="30" t="str">
        <f>IF($B188="N/A","N/A",IF(G188&gt;15,"No",IF(G188&lt;-15,"No","Yes")))</f>
        <v>N/A</v>
      </c>
      <c r="I188" s="32">
        <v>9.9380000000000006</v>
      </c>
      <c r="J188" s="32">
        <v>7.3559999999999999</v>
      </c>
      <c r="K188" s="30" t="str">
        <f t="shared" si="47"/>
        <v>Yes</v>
      </c>
    </row>
    <row r="189" spans="1:11">
      <c r="A189" s="111" t="s">
        <v>204</v>
      </c>
      <c r="B189" s="25" t="s">
        <v>49</v>
      </c>
      <c r="C189" s="116">
        <v>57.120782601000002</v>
      </c>
      <c r="D189" s="30" t="str">
        <f>IF($B189="N/A","N/A",IF(C189&gt;15,"No",IF(C189&lt;-15,"No","Yes")))</f>
        <v>N/A</v>
      </c>
      <c r="E189" s="32">
        <v>58.093378557000001</v>
      </c>
      <c r="F189" s="30" t="str">
        <f>IF($B189="N/A","N/A",IF(E189&gt;15,"No",IF(E189&lt;-15,"No","Yes")))</f>
        <v>N/A</v>
      </c>
      <c r="G189" s="32">
        <v>58.440393342</v>
      </c>
      <c r="H189" s="30" t="str">
        <f>IF($B189="N/A","N/A",IF(G189&gt;15,"No",IF(G189&lt;-15,"No","Yes")))</f>
        <v>N/A</v>
      </c>
      <c r="I189" s="32">
        <v>1.7030000000000001</v>
      </c>
      <c r="J189" s="32">
        <v>0.59730000000000005</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7.4212452823000001</v>
      </c>
      <c r="D191" s="30" t="str">
        <f>IF($B191="N/A","N/A",IF(C191&gt;15,"No",IF(C191&lt;-15,"No","Yes")))</f>
        <v>N/A</v>
      </c>
      <c r="E191" s="32">
        <v>9.3756009676000005</v>
      </c>
      <c r="F191" s="30" t="str">
        <f>IF($B191="N/A","N/A",IF(E191&gt;15,"No",IF(E191&lt;-15,"No","Yes")))</f>
        <v>N/A</v>
      </c>
      <c r="G191" s="32">
        <v>10.096409101000001</v>
      </c>
      <c r="H191" s="30" t="str">
        <f>IF($B191="N/A","N/A",IF(G191&gt;15,"No",IF(G191&lt;-15,"No","Yes")))</f>
        <v>N/A</v>
      </c>
      <c r="I191" s="32">
        <v>26.33</v>
      </c>
      <c r="J191" s="32">
        <v>7.6879999999999997</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25.482475329</v>
      </c>
      <c r="D193" s="30" t="str">
        <f>IF($B193="N/A","N/A",IF(C193&gt;15,"No",IF(C193&lt;-15,"No","Yes")))</f>
        <v>N/A</v>
      </c>
      <c r="E193" s="32">
        <v>25.022235923</v>
      </c>
      <c r="F193" s="30" t="str">
        <f t="shared" ref="F193:F213" si="48">IF($B193="N/A","N/A",IF(E193&gt;15,"No",IF(E193&lt;-15,"No","Yes")))</f>
        <v>N/A</v>
      </c>
      <c r="G193" s="32">
        <v>23.573824117000001</v>
      </c>
      <c r="H193" s="30" t="str">
        <f t="shared" ref="H193:H213" si="49">IF($B193="N/A","N/A",IF(G193&gt;15,"No",IF(G193&lt;-15,"No","Yes")))</f>
        <v>N/A</v>
      </c>
      <c r="I193" s="32">
        <v>-1.81</v>
      </c>
      <c r="J193" s="32">
        <v>-5.79</v>
      </c>
      <c r="K193" s="30" t="str">
        <f t="shared" ref="K193:K209" si="50">IF(J193="Div by 0", "N/A", IF(J193="N/A","N/A", IF(J193&gt;30, "No", IF(J193&lt;-30, "No", "Yes"))))</f>
        <v>Yes</v>
      </c>
    </row>
    <row r="194" spans="1:11">
      <c r="A194" s="111" t="s">
        <v>216</v>
      </c>
      <c r="B194" s="25" t="s">
        <v>49</v>
      </c>
      <c r="C194" s="116">
        <v>1.9833746536000001</v>
      </c>
      <c r="D194" s="30" t="str">
        <f>IF($B194="N/A","N/A",IF(C194&gt;15,"No",IF(C194&lt;-15,"No","Yes")))</f>
        <v>N/A</v>
      </c>
      <c r="E194" s="32">
        <v>1.7963088368</v>
      </c>
      <c r="F194" s="30" t="str">
        <f t="shared" si="48"/>
        <v>N/A</v>
      </c>
      <c r="G194" s="32">
        <v>1.8236830987999999</v>
      </c>
      <c r="H194" s="30" t="str">
        <f t="shared" si="49"/>
        <v>N/A</v>
      </c>
      <c r="I194" s="32">
        <v>-9.43</v>
      </c>
      <c r="J194" s="32">
        <v>1.524</v>
      </c>
      <c r="K194" s="30" t="str">
        <f t="shared" si="50"/>
        <v>Yes</v>
      </c>
    </row>
    <row r="195" spans="1:11">
      <c r="A195" s="111" t="s">
        <v>217</v>
      </c>
      <c r="B195" s="25" t="s">
        <v>49</v>
      </c>
      <c r="C195" s="116">
        <v>24.612604266000002</v>
      </c>
      <c r="D195" s="30" t="str">
        <f>IF($B195="N/A","N/A",IF(C195&gt;15,"No",IF(C195&lt;-15,"No","Yes")))</f>
        <v>N/A</v>
      </c>
      <c r="E195" s="32">
        <v>25.106125996999999</v>
      </c>
      <c r="F195" s="30" t="str">
        <f t="shared" si="48"/>
        <v>N/A</v>
      </c>
      <c r="G195" s="32">
        <v>27.097046752000001</v>
      </c>
      <c r="H195" s="30" t="str">
        <f t="shared" si="49"/>
        <v>N/A</v>
      </c>
      <c r="I195" s="32">
        <v>2.0049999999999999</v>
      </c>
      <c r="J195" s="32">
        <v>7.93</v>
      </c>
      <c r="K195" s="30" t="str">
        <f t="shared" si="50"/>
        <v>Yes</v>
      </c>
    </row>
    <row r="196" spans="1:11">
      <c r="A196" s="111" t="s">
        <v>218</v>
      </c>
      <c r="B196" s="25" t="s">
        <v>49</v>
      </c>
      <c r="C196" s="116">
        <v>0.82097298600000002</v>
      </c>
      <c r="D196" s="30" t="str">
        <f>IF($B196="N/A","N/A",IF(C196&gt;15,"No",IF(C196&lt;-15,"No","Yes")))</f>
        <v>N/A</v>
      </c>
      <c r="E196" s="32">
        <v>0.6829965939</v>
      </c>
      <c r="F196" s="30" t="str">
        <f t="shared" si="48"/>
        <v>N/A</v>
      </c>
      <c r="G196" s="32">
        <v>0.71134733530000005</v>
      </c>
      <c r="H196" s="30" t="str">
        <f t="shared" si="49"/>
        <v>N/A</v>
      </c>
      <c r="I196" s="32">
        <v>-16.8</v>
      </c>
      <c r="J196" s="32">
        <v>4.1509999999999998</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22.970086386999998</v>
      </c>
      <c r="D198" s="30" t="str">
        <f t="shared" si="51"/>
        <v>N/A</v>
      </c>
      <c r="E198" s="32">
        <v>23.647904264000001</v>
      </c>
      <c r="F198" s="30" t="str">
        <f t="shared" si="48"/>
        <v>N/A</v>
      </c>
      <c r="G198" s="32">
        <v>23.498299515999999</v>
      </c>
      <c r="H198" s="30" t="str">
        <f t="shared" si="49"/>
        <v>N/A</v>
      </c>
      <c r="I198" s="32">
        <v>2.9510000000000001</v>
      </c>
      <c r="J198" s="32">
        <v>-0.63300000000000001</v>
      </c>
      <c r="K198" s="30" t="str">
        <f t="shared" si="50"/>
        <v>Yes</v>
      </c>
    </row>
    <row r="199" spans="1:11">
      <c r="A199" s="111" t="s">
        <v>222</v>
      </c>
      <c r="B199" s="25" t="s">
        <v>49</v>
      </c>
      <c r="C199" s="116">
        <v>1.1970020616999999</v>
      </c>
      <c r="D199" s="30" t="str">
        <f t="shared" si="51"/>
        <v>N/A</v>
      </c>
      <c r="E199" s="32">
        <v>1.1532358322</v>
      </c>
      <c r="F199" s="30" t="str">
        <f t="shared" si="48"/>
        <v>N/A</v>
      </c>
      <c r="G199" s="32">
        <v>1.2645650372999999</v>
      </c>
      <c r="H199" s="30" t="str">
        <f t="shared" si="49"/>
        <v>N/A</v>
      </c>
      <c r="I199" s="32">
        <v>-3.66</v>
      </c>
      <c r="J199" s="32">
        <v>9.6539999999999999</v>
      </c>
      <c r="K199" s="30" t="str">
        <f t="shared" si="50"/>
        <v>Yes</v>
      </c>
    </row>
    <row r="200" spans="1:11">
      <c r="A200" s="111" t="s">
        <v>223</v>
      </c>
      <c r="B200" s="25" t="s">
        <v>49</v>
      </c>
      <c r="C200" s="116">
        <v>12.891935248999999</v>
      </c>
      <c r="D200" s="30" t="str">
        <f t="shared" si="51"/>
        <v>N/A</v>
      </c>
      <c r="E200" s="32">
        <v>12.788687979000001</v>
      </c>
      <c r="F200" s="30" t="str">
        <f t="shared" si="48"/>
        <v>N/A</v>
      </c>
      <c r="G200" s="32">
        <v>12.500501530999999</v>
      </c>
      <c r="H200" s="30" t="str">
        <f t="shared" si="49"/>
        <v>N/A</v>
      </c>
      <c r="I200" s="32">
        <v>-0.80100000000000005</v>
      </c>
      <c r="J200" s="32">
        <v>-2.25</v>
      </c>
      <c r="K200" s="30" t="str">
        <f t="shared" si="50"/>
        <v>Yes</v>
      </c>
    </row>
    <row r="201" spans="1:11">
      <c r="A201" s="111" t="s">
        <v>224</v>
      </c>
      <c r="B201" s="25" t="s">
        <v>49</v>
      </c>
      <c r="C201" s="116">
        <v>1.0274315355000001</v>
      </c>
      <c r="D201" s="30" t="str">
        <f t="shared" si="51"/>
        <v>N/A</v>
      </c>
      <c r="E201" s="32">
        <v>1.0263899979</v>
      </c>
      <c r="F201" s="30" t="str">
        <f t="shared" si="48"/>
        <v>N/A</v>
      </c>
      <c r="G201" s="32">
        <v>0.94523758390000001</v>
      </c>
      <c r="H201" s="30" t="str">
        <f t="shared" si="49"/>
        <v>N/A</v>
      </c>
      <c r="I201" s="32">
        <v>-0.10100000000000001</v>
      </c>
      <c r="J201" s="32">
        <v>-7.91</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3.9075568976000001</v>
      </c>
      <c r="D204" s="30" t="str">
        <f t="shared" si="51"/>
        <v>N/A</v>
      </c>
      <c r="E204" s="32">
        <v>3.6499762480000002</v>
      </c>
      <c r="F204" s="30" t="str">
        <f t="shared" si="48"/>
        <v>N/A</v>
      </c>
      <c r="G204" s="32">
        <v>3.3452677937000002</v>
      </c>
      <c r="H204" s="30" t="str">
        <f t="shared" si="49"/>
        <v>N/A</v>
      </c>
      <c r="I204" s="32">
        <v>-6.59</v>
      </c>
      <c r="J204" s="32">
        <v>-8.35</v>
      </c>
      <c r="K204" s="30" t="str">
        <f t="shared" si="50"/>
        <v>Yes</v>
      </c>
    </row>
    <row r="205" spans="1:11">
      <c r="A205" s="111" t="s">
        <v>230</v>
      </c>
      <c r="B205" s="25" t="s">
        <v>49</v>
      </c>
      <c r="C205" s="116">
        <v>5.6332872899999997E-2</v>
      </c>
      <c r="D205" s="30" t="str">
        <f t="shared" si="51"/>
        <v>N/A</v>
      </c>
      <c r="E205" s="32">
        <v>3.7396779800000002E-2</v>
      </c>
      <c r="F205" s="30" t="str">
        <f t="shared" si="48"/>
        <v>N/A</v>
      </c>
      <c r="G205" s="32">
        <v>7.1984385299999995E-2</v>
      </c>
      <c r="H205" s="30" t="str">
        <f t="shared" si="49"/>
        <v>N/A</v>
      </c>
      <c r="I205" s="32">
        <v>-33.6</v>
      </c>
      <c r="J205" s="32">
        <v>92.49</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4.3991112560000003</v>
      </c>
      <c r="D208" s="30" t="str">
        <f t="shared" si="51"/>
        <v>N/A</v>
      </c>
      <c r="E208" s="32">
        <v>4.1121296961000002</v>
      </c>
      <c r="F208" s="30" t="str">
        <f t="shared" si="48"/>
        <v>N/A</v>
      </c>
      <c r="G208" s="32">
        <v>3.9718859673</v>
      </c>
      <c r="H208" s="30" t="str">
        <f t="shared" si="49"/>
        <v>N/A</v>
      </c>
      <c r="I208" s="32">
        <v>-6.52</v>
      </c>
      <c r="J208" s="32">
        <v>-3.41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99.971690586999998</v>
      </c>
      <c r="D211" s="30" t="str">
        <f t="shared" si="51"/>
        <v>N/A</v>
      </c>
      <c r="E211" s="32">
        <v>99.996967828999999</v>
      </c>
      <c r="F211" s="30" t="str">
        <f t="shared" si="48"/>
        <v>N/A</v>
      </c>
      <c r="G211" s="32">
        <v>100</v>
      </c>
      <c r="H211" s="30" t="str">
        <f t="shared" si="49"/>
        <v>N/A</v>
      </c>
      <c r="I211" s="32">
        <v>2.53E-2</v>
      </c>
      <c r="J211" s="32">
        <v>3.0000000000000001E-3</v>
      </c>
      <c r="K211" s="30" t="str">
        <f t="shared" ref="K211:K223" si="52">IF(J211="Div by 0", "N/A", IF(J211="N/A","N/A", IF(J211&gt;30, "No", IF(J211&lt;-30, "No", "Yes"))))</f>
        <v>Yes</v>
      </c>
    </row>
    <row r="212" spans="1:11">
      <c r="A212" s="111" t="s">
        <v>246</v>
      </c>
      <c r="B212" s="25" t="s">
        <v>83</v>
      </c>
      <c r="C212" s="116">
        <v>99.944399826999998</v>
      </c>
      <c r="D212" s="30" t="str">
        <f>IF($B212="N/A","N/A",IF(C212&gt;100,"No",IF(C212&lt;85,"No","Yes")))</f>
        <v>Yes</v>
      </c>
      <c r="E212" s="32">
        <v>99.994032493000006</v>
      </c>
      <c r="F212" s="30" t="str">
        <f>IF($B212="N/A","N/A",IF(E212&gt;100,"No",IF(E212&lt;85,"No","Yes")))</f>
        <v>Yes</v>
      </c>
      <c r="G212" s="32">
        <v>100</v>
      </c>
      <c r="H212" s="30" t="str">
        <f>IF($B212="N/A","N/A",IF(G212&gt;100,"No",IF(G212&lt;85,"No","Yes")))</f>
        <v>Yes</v>
      </c>
      <c r="I212" s="32">
        <v>4.9700000000000001E-2</v>
      </c>
      <c r="J212" s="32">
        <v>6.0000000000000001E-3</v>
      </c>
      <c r="K212" s="30" t="str">
        <f t="shared" si="52"/>
        <v>Yes</v>
      </c>
    </row>
    <row r="213" spans="1:11">
      <c r="A213" s="111" t="s">
        <v>247</v>
      </c>
      <c r="B213" s="25" t="s">
        <v>49</v>
      </c>
      <c r="C213" s="116">
        <v>33.147410813999997</v>
      </c>
      <c r="D213" s="30" t="str">
        <f t="shared" si="51"/>
        <v>N/A</v>
      </c>
      <c r="E213" s="32">
        <v>33.868359343000002</v>
      </c>
      <c r="F213" s="30" t="str">
        <f t="shared" si="48"/>
        <v>N/A</v>
      </c>
      <c r="G213" s="32">
        <v>37.276346875000002</v>
      </c>
      <c r="H213" s="30" t="str">
        <f t="shared" si="49"/>
        <v>N/A</v>
      </c>
      <c r="I213" s="32">
        <v>2.1749999999999998</v>
      </c>
      <c r="J213" s="32">
        <v>10.06</v>
      </c>
      <c r="K213" s="30" t="str">
        <f t="shared" si="52"/>
        <v>Yes</v>
      </c>
    </row>
    <row r="214" spans="1:11">
      <c r="A214" s="111" t="s">
        <v>185</v>
      </c>
      <c r="B214" s="25" t="s">
        <v>11</v>
      </c>
      <c r="C214" s="116">
        <v>8.3871078464999993</v>
      </c>
      <c r="D214" s="30" t="str">
        <f>IF($B214="N/A","N/A",IF(C214&gt;25,"No",IF(C214&lt;5,"No","Yes")))</f>
        <v>Yes</v>
      </c>
      <c r="E214" s="32">
        <v>7.8553307188000003</v>
      </c>
      <c r="F214" s="30" t="str">
        <f>IF($B214="N/A","N/A",IF(E214&gt;25,"No",IF(E214&lt;5,"No","Yes")))</f>
        <v>Yes</v>
      </c>
      <c r="G214" s="32">
        <v>7.2284123548999997</v>
      </c>
      <c r="H214" s="30" t="str">
        <f>IF($B214="N/A","N/A",IF(G214&gt;25,"No",IF(G214&lt;5,"No","Yes")))</f>
        <v>Yes</v>
      </c>
      <c r="I214" s="32">
        <v>-6.34</v>
      </c>
      <c r="J214" s="32">
        <v>-7.98</v>
      </c>
      <c r="K214" s="30" t="str">
        <f t="shared" si="52"/>
        <v>Yes</v>
      </c>
    </row>
    <row r="215" spans="1:11">
      <c r="A215" s="111" t="s">
        <v>186</v>
      </c>
      <c r="B215" s="25" t="s">
        <v>12</v>
      </c>
      <c r="C215" s="116">
        <v>42.359442575999999</v>
      </c>
      <c r="D215" s="30" t="str">
        <f>IF($B215="N/A","N/A",IF(C215&gt;70,"No",IF(C215&lt;40,"No","Yes")))</f>
        <v>Yes</v>
      </c>
      <c r="E215" s="32">
        <v>42.973487910999999</v>
      </c>
      <c r="F215" s="30" t="str">
        <f>IF($B215="N/A","N/A",IF(E215&gt;70,"No",IF(E215&lt;40,"No","Yes")))</f>
        <v>Yes</v>
      </c>
      <c r="G215" s="32">
        <v>42.268050969999997</v>
      </c>
      <c r="H215" s="30" t="str">
        <f>IF($B215="N/A","N/A",IF(G215&gt;70,"No",IF(G215&lt;40,"No","Yes")))</f>
        <v>Yes</v>
      </c>
      <c r="I215" s="32">
        <v>1.45</v>
      </c>
      <c r="J215" s="32">
        <v>-1.64</v>
      </c>
      <c r="K215" s="30" t="str">
        <f t="shared" si="52"/>
        <v>Yes</v>
      </c>
    </row>
    <row r="216" spans="1:11">
      <c r="A216" s="111" t="s">
        <v>187</v>
      </c>
      <c r="B216" s="25" t="s">
        <v>13</v>
      </c>
      <c r="C216" s="116">
        <v>49.253449578000001</v>
      </c>
      <c r="D216" s="30" t="str">
        <f>IF($B216="N/A","N/A",IF(C216&gt;55,"No",IF(C216&lt;20,"No","Yes")))</f>
        <v>Yes</v>
      </c>
      <c r="E216" s="32">
        <v>49.171181369999999</v>
      </c>
      <c r="F216" s="30" t="str">
        <f>IF($B216="N/A","N/A",IF(E216&gt;55,"No",IF(E216&lt;20,"No","Yes")))</f>
        <v>Yes</v>
      </c>
      <c r="G216" s="32">
        <v>50.503536674999999</v>
      </c>
      <c r="H216" s="30" t="str">
        <f>IF($B216="N/A","N/A",IF(G216&gt;55,"No",IF(G216&lt;20,"No","Yes")))</f>
        <v>Yes</v>
      </c>
      <c r="I216" s="32">
        <v>-0.16700000000000001</v>
      </c>
      <c r="J216" s="32">
        <v>2.71</v>
      </c>
      <c r="K216" s="30" t="str">
        <f t="shared" si="52"/>
        <v>Yes</v>
      </c>
    </row>
    <row r="217" spans="1:11">
      <c r="A217" s="111" t="s">
        <v>870</v>
      </c>
      <c r="B217" s="25" t="s">
        <v>876</v>
      </c>
      <c r="C217" s="116">
        <v>58.658820098</v>
      </c>
      <c r="D217" s="30" t="str">
        <f>IF($B217="N/A","N/A",IF(C217&gt;95,"Yes","No"))</f>
        <v>No</v>
      </c>
      <c r="E217" s="32">
        <v>58.033232597999998</v>
      </c>
      <c r="F217" s="30" t="str">
        <f>IF($B217="N/A","N/A",IF(E217&gt;95,"Yes","No"))</f>
        <v>No</v>
      </c>
      <c r="G217" s="32">
        <v>54.905440839000001</v>
      </c>
      <c r="H217" s="30" t="str">
        <f>IF($B217="N/A","N/A",IF(G217&gt;95,"Yes","No"))</f>
        <v>No</v>
      </c>
      <c r="I217" s="32">
        <v>-1.07</v>
      </c>
      <c r="J217" s="32">
        <v>-5.39</v>
      </c>
      <c r="K217" s="30" t="str">
        <f t="shared" si="52"/>
        <v>Yes</v>
      </c>
    </row>
    <row r="218" spans="1:11">
      <c r="A218" s="111" t="s">
        <v>248</v>
      </c>
      <c r="B218" s="25" t="s">
        <v>49</v>
      </c>
      <c r="C218" s="116">
        <v>99.991867274000001</v>
      </c>
      <c r="D218" s="30" t="str">
        <f t="shared" ref="D218:D228" si="53">IF($B218="N/A","N/A",IF(C218&gt;15,"No",IF(C218&lt;-15,"No","Yes")))</f>
        <v>N/A</v>
      </c>
      <c r="E218" s="32">
        <v>99.996980645999997</v>
      </c>
      <c r="F218" s="30" t="str">
        <f>IF($B218="N/A","N/A",IF(E218&gt;15,"No",IF(E218&lt;-15,"No","Yes")))</f>
        <v>N/A</v>
      </c>
      <c r="G218" s="32">
        <v>100</v>
      </c>
      <c r="H218" s="30" t="str">
        <f>IF($B218="N/A","N/A",IF(G218&gt;15,"No",IF(G218&lt;-15,"No","Yes")))</f>
        <v>N/A</v>
      </c>
      <c r="I218" s="32">
        <v>5.1000000000000004E-3</v>
      </c>
      <c r="J218" s="32">
        <v>3.0000000000000001E-3</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77.809850741000005</v>
      </c>
      <c r="D220" s="30" t="str">
        <f>IF($B220="N/A","N/A",IF(C220&gt;100,"No",IF(C220&lt;98,"No","Yes")))</f>
        <v>No</v>
      </c>
      <c r="E220" s="32">
        <v>77.487289008000005</v>
      </c>
      <c r="F220" s="30" t="str">
        <f>IF($B220="N/A","N/A",IF(E220&gt;100,"No",IF(E220&lt;98,"No","Yes")))</f>
        <v>No</v>
      </c>
      <c r="G220" s="32">
        <v>75.313054401000002</v>
      </c>
      <c r="H220" s="30" t="str">
        <f>IF($B220="N/A","N/A",IF(G220&gt;100,"No",IF(G220&lt;98,"No","Yes")))</f>
        <v>No</v>
      </c>
      <c r="I220" s="32">
        <v>-0.41499999999999998</v>
      </c>
      <c r="J220" s="32">
        <v>-2.81</v>
      </c>
      <c r="K220" s="30" t="str">
        <f t="shared" si="52"/>
        <v>Yes</v>
      </c>
    </row>
    <row r="221" spans="1:11">
      <c r="A221" s="111" t="s">
        <v>251</v>
      </c>
      <c r="B221" s="25" t="s">
        <v>49</v>
      </c>
      <c r="C221" s="116">
        <v>77.385026373000002</v>
      </c>
      <c r="D221" s="30" t="str">
        <f t="shared" si="53"/>
        <v>N/A</v>
      </c>
      <c r="E221" s="32">
        <v>77.195976836</v>
      </c>
      <c r="F221" s="30" t="str">
        <f>IF($B221="N/A","N/A",IF(E221&gt;15,"No",IF(E221&lt;-15,"No","Yes")))</f>
        <v>N/A</v>
      </c>
      <c r="G221" s="32">
        <v>77.561942262000002</v>
      </c>
      <c r="H221" s="30" t="str">
        <f>IF($B221="N/A","N/A",IF(G221&gt;15,"No",IF(G221&lt;-15,"No","Yes")))</f>
        <v>N/A</v>
      </c>
      <c r="I221" s="32">
        <v>-0.24399999999999999</v>
      </c>
      <c r="J221" s="32">
        <v>0.47410000000000002</v>
      </c>
      <c r="K221" s="30" t="str">
        <f t="shared" si="52"/>
        <v>Yes</v>
      </c>
    </row>
    <row r="222" spans="1:11">
      <c r="A222" s="111" t="s">
        <v>252</v>
      </c>
      <c r="B222" s="25" t="s">
        <v>49</v>
      </c>
      <c r="C222" s="116">
        <v>22.614973627000001</v>
      </c>
      <c r="D222" s="30" t="str">
        <f t="shared" si="53"/>
        <v>N/A</v>
      </c>
      <c r="E222" s="32">
        <v>22.804023164</v>
      </c>
      <c r="F222" s="30" t="str">
        <f>IF($B222="N/A","N/A",IF(E222&gt;15,"No",IF(E222&lt;-15,"No","Yes")))</f>
        <v>N/A</v>
      </c>
      <c r="G222" s="32">
        <v>22.438057738000001</v>
      </c>
      <c r="H222" s="30" t="str">
        <f>IF($B222="N/A","N/A",IF(G222&gt;15,"No",IF(G222&lt;-15,"No","Yes")))</f>
        <v>N/A</v>
      </c>
      <c r="I222" s="32">
        <v>0.83589999999999998</v>
      </c>
      <c r="J222" s="32">
        <v>-1.6</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82.227407514999996</v>
      </c>
      <c r="D225" s="30" t="str">
        <f t="shared" si="53"/>
        <v>N/A</v>
      </c>
      <c r="E225" s="32">
        <v>82.570321106999998</v>
      </c>
      <c r="F225" s="30" t="str">
        <f>IF($B225="N/A","N/A",IF(E225&gt;15,"No",IF(E225&lt;-15,"No","Yes")))</f>
        <v>N/A</v>
      </c>
      <c r="G225" s="32">
        <v>83.241091046999998</v>
      </c>
      <c r="H225" s="30" t="str">
        <f>IF($B225="N/A","N/A",IF(G225&gt;15,"No",IF(G225&lt;-15,"No","Yes")))</f>
        <v>N/A</v>
      </c>
      <c r="I225" s="32">
        <v>0.41699999999999998</v>
      </c>
      <c r="J225" s="32">
        <v>0.81240000000000001</v>
      </c>
      <c r="K225" s="30" t="str">
        <f>IF(J225="Div by 0", "N/A", IF(J225="N/A","N/A", IF(J225&gt;30, "No", IF(J225&lt;-30, "No", "Yes"))))</f>
        <v>Yes</v>
      </c>
    </row>
    <row r="226" spans="1:11">
      <c r="A226" s="111" t="s">
        <v>257</v>
      </c>
      <c r="B226" s="25" t="s">
        <v>49</v>
      </c>
      <c r="C226" s="116">
        <v>17.772592485000001</v>
      </c>
      <c r="D226" s="30" t="str">
        <f t="shared" ref="D226" si="54">IF($B226="N/A","N/A",IF(C226&gt;15,"No",IF(C226&lt;-15,"No","Yes")))</f>
        <v>N/A</v>
      </c>
      <c r="E226" s="32">
        <v>17.429678892999998</v>
      </c>
      <c r="F226" s="30" t="str">
        <f>IF($B226="N/A","N/A",IF(E226&gt;15,"No",IF(E226&lt;-15,"No","Yes")))</f>
        <v>N/A</v>
      </c>
      <c r="G226" s="32">
        <v>16.758908952999999</v>
      </c>
      <c r="H226" s="30" t="str">
        <f>IF($B226="N/A","N/A",IF(G226&gt;15,"No",IF(G226&lt;-15,"No","Yes")))</f>
        <v>N/A</v>
      </c>
      <c r="I226" s="32">
        <v>-1.93</v>
      </c>
      <c r="J226" s="32">
        <v>-3.85</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497885</v>
      </c>
      <c r="D7" s="154" t="str">
        <f>IF($B7="N/A","N/A",IF(C7&gt;15,"No",IF(C7&lt;-15,"No","Yes")))</f>
        <v>N/A</v>
      </c>
      <c r="E7" s="150">
        <v>508818</v>
      </c>
      <c r="F7" s="154" t="str">
        <f>IF($B7="N/A","N/A",IF(E7&gt;15,"No",IF(E7&lt;-15,"No","Yes")))</f>
        <v>N/A</v>
      </c>
      <c r="G7" s="150">
        <v>520134</v>
      </c>
      <c r="H7" s="154" t="str">
        <f>IF($B7="N/A","N/A",IF(G7&gt;15,"No",IF(G7&lt;-15,"No","Yes")))</f>
        <v>N/A</v>
      </c>
      <c r="I7" s="155">
        <v>2.1960000000000002</v>
      </c>
      <c r="J7" s="155">
        <v>2.2240000000000002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85.644084024999998</v>
      </c>
      <c r="H12" s="30" t="str">
        <f t="shared" si="3"/>
        <v>No</v>
      </c>
      <c r="I12" s="32" t="s">
        <v>49</v>
      </c>
      <c r="J12" s="32" t="s">
        <v>49</v>
      </c>
      <c r="K12" s="30" t="str">
        <f t="shared" si="0"/>
        <v>N/A</v>
      </c>
    </row>
    <row r="13" spans="1:12">
      <c r="A13" s="51" t="s">
        <v>46</v>
      </c>
      <c r="B13" s="25" t="s">
        <v>49</v>
      </c>
      <c r="C13" s="26">
        <v>497885</v>
      </c>
      <c r="D13" s="30" t="str">
        <f>IF($B13="N/A","N/A",IF(C13&gt;15,"No",IF(C13&lt;-15,"No","Yes")))</f>
        <v>N/A</v>
      </c>
      <c r="E13" s="26">
        <v>508818</v>
      </c>
      <c r="F13" s="30" t="str">
        <f>IF($B13="N/A","N/A",IF(E13&gt;15,"No",IF(E13&lt;-15,"No","Yes")))</f>
        <v>N/A</v>
      </c>
      <c r="G13" s="26">
        <v>520134</v>
      </c>
      <c r="H13" s="30" t="str">
        <f>IF($B13="N/A","N/A",IF(G13&gt;15,"No",IF(G13&lt;-15,"No","Yes")))</f>
        <v>N/A</v>
      </c>
      <c r="I13" s="32">
        <v>2.1960000000000002</v>
      </c>
      <c r="J13" s="32">
        <v>2.2240000000000002</v>
      </c>
      <c r="K13" s="30" t="str">
        <f t="shared" si="0"/>
        <v>Yes</v>
      </c>
    </row>
    <row r="14" spans="1:12" ht="14.25" customHeight="1">
      <c r="A14" s="48" t="s">
        <v>634</v>
      </c>
      <c r="B14" s="25" t="s">
        <v>49</v>
      </c>
      <c r="C14" s="30">
        <v>4.8442913524</v>
      </c>
      <c r="D14" s="30" t="str">
        <f>IF($B14="N/A","N/A",IF(C14&gt;15,"No",IF(C14&lt;-15,"No","Yes")))</f>
        <v>N/A</v>
      </c>
      <c r="E14" s="30">
        <v>4.9162962001999997</v>
      </c>
      <c r="F14" s="30" t="str">
        <f>IF($B14="N/A","N/A",IF(E14&gt;15,"No",IF(E14&lt;-15,"No","Yes")))</f>
        <v>N/A</v>
      </c>
      <c r="G14" s="30">
        <v>4.9218086100000003E-2</v>
      </c>
      <c r="H14" s="30" t="str">
        <f>IF($B14="N/A","N/A",IF(G14&gt;15,"No",IF(G14&lt;-15,"No","Yes")))</f>
        <v>N/A</v>
      </c>
      <c r="I14" s="32">
        <v>1.486</v>
      </c>
      <c r="J14" s="32">
        <v>-99</v>
      </c>
      <c r="K14" s="30" t="str">
        <f t="shared" si="0"/>
        <v>No</v>
      </c>
    </row>
    <row r="15" spans="1:12" ht="12.75" customHeight="1">
      <c r="A15" s="48" t="s">
        <v>635</v>
      </c>
      <c r="B15" s="25" t="s">
        <v>49</v>
      </c>
      <c r="C15" s="78">
        <v>87.624072307999995</v>
      </c>
      <c r="D15" s="30" t="str">
        <f>IF($B15="N/A","N/A",IF(C15&gt;15,"No",IF(C15&lt;-15,"No","Yes")))</f>
        <v>N/A</v>
      </c>
      <c r="E15" s="78">
        <v>109.99504297</v>
      </c>
      <c r="F15" s="30" t="str">
        <f>IF($B15="N/A","N/A",IF(E15&gt;15,"No",IF(E15&lt;-15,"No","Yes")))</f>
        <v>N/A</v>
      </c>
      <c r="G15" s="78">
        <v>253.1875</v>
      </c>
      <c r="H15" s="30" t="str">
        <f>IF($B15="N/A","N/A",IF(G15&gt;15,"No",IF(G15&lt;-15,"No","Yes")))</f>
        <v>N/A</v>
      </c>
      <c r="I15" s="32">
        <v>25.53</v>
      </c>
      <c r="J15" s="32">
        <v>130.19999999999999</v>
      </c>
      <c r="K15" s="30" t="str">
        <f t="shared" si="0"/>
        <v>No</v>
      </c>
    </row>
    <row r="16" spans="1:12" ht="12.75" customHeight="1">
      <c r="A16" s="51" t="s">
        <v>770</v>
      </c>
      <c r="B16" s="25" t="s">
        <v>49</v>
      </c>
      <c r="C16" s="26">
        <v>265</v>
      </c>
      <c r="D16" s="30" t="str">
        <f>IF($B16="N/A","N/A",IF(C16&gt;15,"No",IF(C16&lt;-15,"No","Yes")))</f>
        <v>N/A</v>
      </c>
      <c r="E16" s="26">
        <v>179</v>
      </c>
      <c r="F16" s="30" t="str">
        <f>IF($B16="N/A","N/A",IF(E16&gt;15,"No",IF(E16&lt;-15,"No","Yes")))</f>
        <v>N/A</v>
      </c>
      <c r="G16" s="26">
        <v>291</v>
      </c>
      <c r="H16" s="30" t="str">
        <f>IF($B16="N/A","N/A",IF(G16&gt;15,"No",IF(G16&lt;-15,"No","Yes")))</f>
        <v>N/A</v>
      </c>
      <c r="I16" s="25" t="s">
        <v>1210</v>
      </c>
      <c r="J16" s="32">
        <v>62.57</v>
      </c>
      <c r="K16" s="30" t="str">
        <f t="shared" si="0"/>
        <v>No</v>
      </c>
    </row>
    <row r="17" spans="1:11" ht="27.75" customHeight="1">
      <c r="A17" s="51" t="s">
        <v>771</v>
      </c>
      <c r="B17" s="25" t="s">
        <v>49</v>
      </c>
      <c r="C17" s="78">
        <v>32.060377357999997</v>
      </c>
      <c r="D17" s="30" t="str">
        <f>IF($B17="N/A","N/A",IF(C17&gt;60,"No",IF(C17&lt;15,"No","Yes")))</f>
        <v>N/A</v>
      </c>
      <c r="E17" s="78">
        <v>49.150837989000003</v>
      </c>
      <c r="F17" s="30" t="str">
        <f>IF($B17="N/A","N/A",IF(E17&gt;60,"No",IF(E17&lt;15,"No","Yes")))</f>
        <v>N/A</v>
      </c>
      <c r="G17" s="78">
        <v>39.707903780000002</v>
      </c>
      <c r="H17" s="30" t="str">
        <f>IF($B17="N/A","N/A",IF(G17&gt;60,"No",IF(G17&lt;15,"No","Yes")))</f>
        <v>N/A</v>
      </c>
      <c r="I17" s="32">
        <v>53.31</v>
      </c>
      <c r="J17" s="32">
        <v>-19.2</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497885</v>
      </c>
      <c r="D22" s="30" t="str">
        <f>IF($B22="N/A","N/A",IF(C22&gt;15,"No",IF(C22&lt;-15,"No","Yes")))</f>
        <v>N/A</v>
      </c>
      <c r="E22" s="26">
        <v>508818</v>
      </c>
      <c r="F22" s="30" t="str">
        <f>IF($B22="N/A","N/A",IF(E22&gt;15,"No",IF(E22&lt;-15,"No","Yes")))</f>
        <v>N/A</v>
      </c>
      <c r="G22" s="26">
        <v>520134</v>
      </c>
      <c r="H22" s="30" t="str">
        <f>IF($B22="N/A","N/A",IF(G22&gt;15,"No",IF(G22&lt;-15,"No","Yes")))</f>
        <v>N/A</v>
      </c>
      <c r="I22" s="32">
        <v>2.1960000000000002</v>
      </c>
      <c r="J22" s="32">
        <v>2.2240000000000002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68.745879067999994</v>
      </c>
      <c r="D25" s="30" t="str">
        <f>IF($B25="N/A","N/A",IF(C25&gt;60,"No",IF(C25&lt;15,"No","Yes")))</f>
        <v>No</v>
      </c>
      <c r="E25" s="78">
        <v>73.070834758000004</v>
      </c>
      <c r="F25" s="30" t="str">
        <f>IF($B25="N/A","N/A",IF(E25&gt;60,"No",IF(E25&lt;15,"No","Yes")))</f>
        <v>No</v>
      </c>
      <c r="G25" s="78">
        <v>72.568914933000002</v>
      </c>
      <c r="H25" s="30" t="str">
        <f>IF($B25="N/A","N/A",IF(G25&gt;60,"No",IF(G25&lt;15,"No","Yes")))</f>
        <v>No</v>
      </c>
      <c r="I25" s="32">
        <v>6.2910000000000004</v>
      </c>
      <c r="J25" s="32">
        <v>-0.68700000000000006</v>
      </c>
      <c r="K25" s="30" t="str">
        <f t="shared" si="4"/>
        <v>Yes</v>
      </c>
    </row>
    <row r="26" spans="1:11">
      <c r="A26" s="51" t="s">
        <v>47</v>
      </c>
      <c r="B26" s="25" t="s">
        <v>166</v>
      </c>
      <c r="C26" s="30">
        <v>3.7852114443999998</v>
      </c>
      <c r="D26" s="30" t="str">
        <f>IF($B26="N/A","N/A",IF(C26&gt;15,"No",IF(C26&lt;=0,"No","Yes")))</f>
        <v>Yes</v>
      </c>
      <c r="E26" s="30">
        <v>3.5570675565999998</v>
      </c>
      <c r="F26" s="30" t="str">
        <f>IF($B26="N/A","N/A",IF(E26&gt;15,"No",IF(E26&lt;=0,"No","Yes")))</f>
        <v>Yes</v>
      </c>
      <c r="G26" s="30">
        <v>2.9546232316999999</v>
      </c>
      <c r="H26" s="30" t="str">
        <f>IF($B26="N/A","N/A",IF(G26&gt;15,"No",IF(G26&lt;=0,"No","Yes")))</f>
        <v>Yes</v>
      </c>
      <c r="I26" s="32">
        <v>-6.03</v>
      </c>
      <c r="J26" s="32">
        <v>-16.899999999999999</v>
      </c>
      <c r="K26" s="30" t="str">
        <f t="shared" si="4"/>
        <v>Yes</v>
      </c>
    </row>
    <row r="27" spans="1:11">
      <c r="A27" s="51" t="s">
        <v>177</v>
      </c>
      <c r="B27" s="25" t="s">
        <v>49</v>
      </c>
      <c r="C27" s="78">
        <v>87.106866178000004</v>
      </c>
      <c r="D27" s="30" t="str">
        <f>IF($B27="N/A","N/A",IF(C27&gt;15,"No",IF(C27&lt;-15,"No","Yes")))</f>
        <v>N/A</v>
      </c>
      <c r="E27" s="78">
        <v>93.444775953999994</v>
      </c>
      <c r="F27" s="30" t="str">
        <f>IF($B27="N/A","N/A",IF(E27&gt;15,"No",IF(E27&lt;-15,"No","Yes")))</f>
        <v>N/A</v>
      </c>
      <c r="G27" s="78">
        <v>95.921785528000001</v>
      </c>
      <c r="H27" s="30" t="str">
        <f>IF($B27="N/A","N/A",IF(G27&gt;15,"No",IF(G27&lt;-15,"No","Yes")))</f>
        <v>N/A</v>
      </c>
      <c r="I27" s="32">
        <v>7.2759999999999998</v>
      </c>
      <c r="J27" s="32">
        <v>2.6509999999999998</v>
      </c>
      <c r="K27" s="30" t="str">
        <f t="shared" si="4"/>
        <v>Yes</v>
      </c>
    </row>
    <row r="28" spans="1:11">
      <c r="A28" s="51" t="s">
        <v>182</v>
      </c>
      <c r="B28" s="25" t="s">
        <v>49</v>
      </c>
      <c r="C28" s="30">
        <v>1.9197204174</v>
      </c>
      <c r="D28" s="30" t="str">
        <f>IF($B28="N/A","N/A",IF(C28&gt;15,"No",IF(C28&lt;-15,"No","Yes")))</f>
        <v>N/A</v>
      </c>
      <c r="E28" s="30">
        <v>1.8674653805000001</v>
      </c>
      <c r="F28" s="30" t="str">
        <f>IF($B28="N/A","N/A",IF(E28&gt;15,"No",IF(E28&lt;-15,"No","Yes")))</f>
        <v>N/A</v>
      </c>
      <c r="G28" s="30">
        <v>0.773646791</v>
      </c>
      <c r="H28" s="30" t="str">
        <f>IF($B28="N/A","N/A",IF(G28&gt;15,"No",IF(G28&lt;-15,"No","Yes")))</f>
        <v>N/A</v>
      </c>
      <c r="I28" s="32">
        <v>-2.72</v>
      </c>
      <c r="J28" s="32">
        <v>-58.6</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99.939142572999998</v>
      </c>
      <c r="D31" s="30" t="str">
        <f>IF($B31="N/A","N/A",IF(C31&gt;15,"No",IF(C31&lt;-15,"No","Yes")))</f>
        <v>N/A</v>
      </c>
      <c r="E31" s="30">
        <v>99.796980453000003</v>
      </c>
      <c r="F31" s="30" t="str">
        <f>IF($B31="N/A","N/A",IF(E31&gt;15,"No",IF(E31&lt;-15,"No","Yes")))</f>
        <v>N/A</v>
      </c>
      <c r="G31" s="30">
        <v>99.926941902999999</v>
      </c>
      <c r="H31" s="30" t="str">
        <f>IF($B31="N/A","N/A",IF(G31&gt;15,"No",IF(G31&lt;-15,"No","Yes")))</f>
        <v>N/A</v>
      </c>
      <c r="I31" s="32">
        <v>-0.14199999999999999</v>
      </c>
      <c r="J31" s="32">
        <v>0.13020000000000001</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99.041947437999994</v>
      </c>
      <c r="D33" s="30" t="str">
        <f>IF($B33="N/A","N/A",IF(C33&gt;98,"Yes","No"))</f>
        <v>Yes</v>
      </c>
      <c r="E33" s="30">
        <v>98.954046437000002</v>
      </c>
      <c r="F33" s="30" t="str">
        <f>IF($B33="N/A","N/A",IF(E33&gt;98,"Yes","No"))</f>
        <v>Yes</v>
      </c>
      <c r="G33" s="30">
        <v>99.963278693999996</v>
      </c>
      <c r="H33" s="30" t="str">
        <f>IF($B33="N/A","N/A",IF(G33&gt;98,"Yes","No"))</f>
        <v>Yes</v>
      </c>
      <c r="I33" s="32">
        <v>-8.8999999999999996E-2</v>
      </c>
      <c r="J33" s="32">
        <v>1.02</v>
      </c>
      <c r="K33" s="30" t="str">
        <f t="shared" si="4"/>
        <v>Yes</v>
      </c>
    </row>
    <row r="34" spans="1:11">
      <c r="A34" s="51" t="s">
        <v>281</v>
      </c>
      <c r="B34" s="25" t="s">
        <v>130</v>
      </c>
      <c r="C34" s="30">
        <v>99.999196601999998</v>
      </c>
      <c r="D34" s="30" t="str">
        <f>IF($B34="N/A","N/A",IF(C34&gt;98,"Yes","No"))</f>
        <v>Yes</v>
      </c>
      <c r="E34" s="30">
        <v>100</v>
      </c>
      <c r="F34" s="30" t="str">
        <f>IF($B34="N/A","N/A",IF(E34&gt;98,"Yes","No"))</f>
        <v>Yes</v>
      </c>
      <c r="G34" s="30">
        <v>100</v>
      </c>
      <c r="H34" s="30" t="str">
        <f>IF($B34="N/A","N/A",IF(G34&gt;98,"Yes","No"))</f>
        <v>Yes</v>
      </c>
      <c r="I34" s="32">
        <v>8.0000000000000004E-4</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98.441206303000001</v>
      </c>
      <c r="D36" s="30" t="str">
        <f>IF($B36="N/A","N/A",IF(C36&gt;100,"No",IF(C36&lt;98,"No","Yes")))</f>
        <v>Yes</v>
      </c>
      <c r="E36" s="30">
        <v>98.952277632000005</v>
      </c>
      <c r="F36" s="30" t="str">
        <f>IF($B36="N/A","N/A",IF(E36&gt;100,"No",IF(E36&lt;98,"No","Yes")))</f>
        <v>Yes</v>
      </c>
      <c r="G36" s="30">
        <v>99.166945440999996</v>
      </c>
      <c r="H36" s="30" t="str">
        <f>IF($B36="N/A","N/A",IF(G36&gt;100,"No",IF(G36&lt;98,"No","Yes")))</f>
        <v>Yes</v>
      </c>
      <c r="I36" s="32">
        <v>0.51919999999999999</v>
      </c>
      <c r="J36" s="32">
        <v>0.21690000000000001</v>
      </c>
      <c r="K36" s="30" t="str">
        <f>IF(J36="Div by 0", "N/A", IF(J36="N/A","N/A", IF(J36&gt;30, "No", IF(J36&lt;-30, "No", "Yes"))))</f>
        <v>Yes</v>
      </c>
    </row>
    <row r="37" spans="1:11">
      <c r="A37" s="51" t="s">
        <v>282</v>
      </c>
      <c r="B37" s="25" t="s">
        <v>54</v>
      </c>
      <c r="C37" s="30">
        <v>99.642688573000001</v>
      </c>
      <c r="D37" s="30" t="str">
        <f>IF($B37="N/A","N/A",IF(C37&gt;100,"No",IF(C37&lt;98,"No","Yes")))</f>
        <v>Yes</v>
      </c>
      <c r="E37" s="30">
        <v>99.637198369999993</v>
      </c>
      <c r="F37" s="30" t="str">
        <f>IF($B37="N/A","N/A",IF(E37&gt;100,"No",IF(E37&lt;98,"No","Yes")))</f>
        <v>Yes</v>
      </c>
      <c r="G37" s="30">
        <v>99.336324869999999</v>
      </c>
      <c r="H37" s="30" t="str">
        <f>IF($B37="N/A","N/A",IF(G37&gt;100,"No",IF(G37&lt;98,"No","Yes")))</f>
        <v>Yes</v>
      </c>
      <c r="I37" s="32">
        <v>-6.0000000000000001E-3</v>
      </c>
      <c r="J37" s="32">
        <v>-0.30199999999999999</v>
      </c>
      <c r="K37" s="30" t="str">
        <f>IF(J37="Div by 0", "N/A", IF(J37="N/A","N/A", IF(J37&gt;30, "No", IF(J37&lt;-30, "No", "Yes"))))</f>
        <v>Yes</v>
      </c>
    </row>
    <row r="38" spans="1:11">
      <c r="A38" s="51" t="s">
        <v>283</v>
      </c>
      <c r="B38" s="25" t="s">
        <v>54</v>
      </c>
      <c r="C38" s="30">
        <v>99.642688573000001</v>
      </c>
      <c r="D38" s="30" t="str">
        <f>IF($B38="N/A","N/A",IF(C38&gt;100,"No",IF(C38&lt;98,"No","Yes")))</f>
        <v>Yes</v>
      </c>
      <c r="E38" s="30">
        <v>99.637198369999993</v>
      </c>
      <c r="F38" s="30" t="str">
        <f>IF($B38="N/A","N/A",IF(E38&gt;100,"No",IF(E38&lt;98,"No","Yes")))</f>
        <v>Yes</v>
      </c>
      <c r="G38" s="30">
        <v>99.336324869999999</v>
      </c>
      <c r="H38" s="30" t="str">
        <f>IF($B38="N/A","N/A",IF(G38&gt;100,"No",IF(G38&lt;98,"No","Yes")))</f>
        <v>Yes</v>
      </c>
      <c r="I38" s="32">
        <v>-6.0000000000000001E-3</v>
      </c>
      <c r="J38" s="32">
        <v>-0.30199999999999999</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65.860590297000002</v>
      </c>
      <c r="D40" s="30" t="str">
        <f>IF($B40="N/A","N/A",IF(C40&gt;15,"No",IF(C40&lt;-15,"No","Yes")))</f>
        <v>N/A</v>
      </c>
      <c r="E40" s="30">
        <v>65.643707573</v>
      </c>
      <c r="F40" s="30" t="str">
        <f>IF($B40="N/A","N/A",IF(E40&gt;15,"No",IF(E40&lt;-15,"No","Yes")))</f>
        <v>N/A</v>
      </c>
      <c r="G40" s="30">
        <v>62.165903401999998</v>
      </c>
      <c r="H40" s="30" t="str">
        <f>IF($B40="N/A","N/A",IF(G40&gt;15,"No",IF(G40&lt;-15,"No","Yes")))</f>
        <v>N/A</v>
      </c>
      <c r="I40" s="32">
        <v>-0.32900000000000001</v>
      </c>
      <c r="J40" s="32">
        <v>-5.3</v>
      </c>
      <c r="K40" s="30" t="str">
        <f t="shared" ref="K40:K49" si="5">IF(J40="Div by 0", "N/A", IF(J40="N/A","N/A", IF(J40&gt;30, "No", IF(J40&lt;-30, "No", "Yes"))))</f>
        <v>Yes</v>
      </c>
    </row>
    <row r="41" spans="1:11">
      <c r="A41" s="51" t="s">
        <v>642</v>
      </c>
      <c r="B41" s="25" t="s">
        <v>49</v>
      </c>
      <c r="C41" s="30">
        <v>32.873856412999999</v>
      </c>
      <c r="D41" s="30" t="str">
        <f>IF($B41="N/A","N/A",IF(C41&gt;15,"No",IF(C41&lt;-15,"No","Yes")))</f>
        <v>N/A</v>
      </c>
      <c r="E41" s="30">
        <v>33.050324478</v>
      </c>
      <c r="F41" s="30" t="str">
        <f>IF($B41="N/A","N/A",IF(E41&gt;15,"No",IF(E41&lt;-15,"No","Yes")))</f>
        <v>N/A</v>
      </c>
      <c r="G41" s="30">
        <v>36.310066251999999</v>
      </c>
      <c r="H41" s="30" t="str">
        <f>IF($B41="N/A","N/A",IF(G41&gt;15,"No",IF(G41&lt;-15,"No","Yes")))</f>
        <v>N/A</v>
      </c>
      <c r="I41" s="32">
        <v>0.53680000000000005</v>
      </c>
      <c r="J41" s="32">
        <v>9.8629999999999995</v>
      </c>
      <c r="K41" s="30" t="str">
        <f t="shared" si="5"/>
        <v>Yes</v>
      </c>
    </row>
    <row r="42" spans="1:11">
      <c r="A42" s="51" t="s">
        <v>643</v>
      </c>
      <c r="B42" s="25" t="s">
        <v>49</v>
      </c>
      <c r="C42" s="30">
        <v>0.53385822029999996</v>
      </c>
      <c r="D42" s="30" t="str">
        <f>IF($B42="N/A","N/A",IF(C42&gt;15,"No",IF(C42&lt;-15,"No","Yes")))</f>
        <v>N/A</v>
      </c>
      <c r="E42" s="30">
        <v>0.53889602960000005</v>
      </c>
      <c r="F42" s="30" t="str">
        <f>IF($B42="N/A","N/A",IF(E42&gt;15,"No",IF(E42&lt;-15,"No","Yes")))</f>
        <v>N/A</v>
      </c>
      <c r="G42" s="30">
        <v>0.54485959390000005</v>
      </c>
      <c r="H42" s="30" t="str">
        <f>IF($B42="N/A","N/A",IF(G42&gt;15,"No",IF(G42&lt;-15,"No","Yes")))</f>
        <v>N/A</v>
      </c>
      <c r="I42" s="32">
        <v>0.94369999999999998</v>
      </c>
      <c r="J42" s="32">
        <v>1.107</v>
      </c>
      <c r="K42" s="30" t="str">
        <f t="shared" si="5"/>
        <v>Yes</v>
      </c>
    </row>
    <row r="43" spans="1:11">
      <c r="A43" s="51" t="s">
        <v>873</v>
      </c>
      <c r="B43" s="25" t="s">
        <v>49</v>
      </c>
      <c r="C43" s="30">
        <v>99.642688573000001</v>
      </c>
      <c r="D43" s="30" t="str">
        <f t="shared" ref="D43:D45" si="6">IF($B43="N/A","N/A",IF(C43&gt;15,"No",IF(C43&lt;-15,"No","Yes")))</f>
        <v>N/A</v>
      </c>
      <c r="E43" s="30">
        <v>99.637198369999993</v>
      </c>
      <c r="F43" s="30" t="str">
        <f t="shared" ref="F43:F45" si="7">IF($B43="N/A","N/A",IF(E43&gt;15,"No",IF(E43&lt;-15,"No","Yes")))</f>
        <v>N/A</v>
      </c>
      <c r="G43" s="30">
        <v>99.336324869999999</v>
      </c>
      <c r="H43" s="30" t="str">
        <f t="shared" ref="H43:H45" si="8">IF($B43="N/A","N/A",IF(G43&gt;15,"No",IF(G43&lt;-15,"No","Yes")))</f>
        <v>N/A</v>
      </c>
      <c r="I43" s="32">
        <v>-6.0000000000000001E-3</v>
      </c>
      <c r="J43" s="32">
        <v>-0.30199999999999999</v>
      </c>
      <c r="K43" s="30" t="str">
        <f t="shared" si="5"/>
        <v>Yes</v>
      </c>
    </row>
    <row r="44" spans="1:11">
      <c r="A44" s="51" t="s">
        <v>874</v>
      </c>
      <c r="B44" s="25" t="s">
        <v>49</v>
      </c>
      <c r="C44" s="30">
        <v>99.642688573000001</v>
      </c>
      <c r="D44" s="30" t="str">
        <f t="shared" si="6"/>
        <v>N/A</v>
      </c>
      <c r="E44" s="30">
        <v>99.637198369999993</v>
      </c>
      <c r="F44" s="30" t="str">
        <f t="shared" si="7"/>
        <v>N/A</v>
      </c>
      <c r="G44" s="30">
        <v>99.336324869999999</v>
      </c>
      <c r="H44" s="30" t="str">
        <f t="shared" si="8"/>
        <v>N/A</v>
      </c>
      <c r="I44" s="32">
        <v>-6.0000000000000001E-3</v>
      </c>
      <c r="J44" s="32">
        <v>-0.30199999999999999</v>
      </c>
      <c r="K44" s="30" t="str">
        <f t="shared" si="5"/>
        <v>Yes</v>
      </c>
    </row>
    <row r="45" spans="1:11">
      <c r="A45" s="51" t="s">
        <v>875</v>
      </c>
      <c r="B45" s="25" t="s">
        <v>49</v>
      </c>
      <c r="C45" s="30">
        <v>99.642688573000001</v>
      </c>
      <c r="D45" s="30" t="str">
        <f t="shared" si="6"/>
        <v>N/A</v>
      </c>
      <c r="E45" s="30">
        <v>99.637198369999993</v>
      </c>
      <c r="F45" s="30" t="str">
        <f t="shared" si="7"/>
        <v>N/A</v>
      </c>
      <c r="G45" s="30">
        <v>99.336324869999999</v>
      </c>
      <c r="H45" s="30" t="str">
        <f t="shared" si="8"/>
        <v>N/A</v>
      </c>
      <c r="I45" s="32">
        <v>-6.0000000000000001E-3</v>
      </c>
      <c r="J45" s="32">
        <v>-0.30199999999999999</v>
      </c>
      <c r="K45" s="30" t="str">
        <f t="shared" si="5"/>
        <v>Yes</v>
      </c>
    </row>
    <row r="46" spans="1:11">
      <c r="A46" s="51" t="s">
        <v>284</v>
      </c>
      <c r="B46" s="25" t="s">
        <v>49</v>
      </c>
      <c r="C46" s="30">
        <v>8.5365094348999992</v>
      </c>
      <c r="D46" s="30" t="str">
        <f>IF($B46="N/A","N/A",IF(C46&gt;15,"No",IF(C46&lt;-15,"No","Yes")))</f>
        <v>N/A</v>
      </c>
      <c r="E46" s="30">
        <v>8.4731672229000008</v>
      </c>
      <c r="F46" s="30" t="str">
        <f>IF($B46="N/A","N/A",IF(E46&gt;15,"No",IF(E46&lt;-15,"No","Yes")))</f>
        <v>N/A</v>
      </c>
      <c r="G46" s="30">
        <v>7.6116923716000002</v>
      </c>
      <c r="H46" s="30" t="str">
        <f>IF($B46="N/A","N/A",IF(G46&gt;15,"No",IF(G46&lt;-15,"No","Yes")))</f>
        <v>N/A</v>
      </c>
      <c r="I46" s="32">
        <v>-0.74199999999999999</v>
      </c>
      <c r="J46" s="32">
        <v>-10.199999999999999</v>
      </c>
      <c r="K46" s="30" t="str">
        <f t="shared" si="5"/>
        <v>Yes</v>
      </c>
    </row>
    <row r="47" spans="1:11">
      <c r="A47" s="51" t="s">
        <v>285</v>
      </c>
      <c r="B47" s="25" t="s">
        <v>49</v>
      </c>
      <c r="C47" s="30">
        <v>91.106179138000002</v>
      </c>
      <c r="D47" s="30" t="str">
        <f>IF($B47="N/A","N/A",IF(C47&gt;15,"No",IF(C47&lt;-15,"No","Yes")))</f>
        <v>N/A</v>
      </c>
      <c r="E47" s="30">
        <v>91.164031147000003</v>
      </c>
      <c r="F47" s="30" t="str">
        <f>IF($B47="N/A","N/A",IF(E47&gt;15,"No",IF(E47&lt;-15,"No","Yes")))</f>
        <v>N/A</v>
      </c>
      <c r="G47" s="30">
        <v>91.724632498999995</v>
      </c>
      <c r="H47" s="30" t="str">
        <f>IF($B47="N/A","N/A",IF(G47&gt;15,"No",IF(G47&lt;-15,"No","Yes")))</f>
        <v>N/A</v>
      </c>
      <c r="I47" s="32">
        <v>6.3500000000000001E-2</v>
      </c>
      <c r="J47" s="32">
        <v>0.6149</v>
      </c>
      <c r="K47" s="30" t="str">
        <f t="shared" si="5"/>
        <v>Yes</v>
      </c>
    </row>
    <row r="48" spans="1:11">
      <c r="A48" s="51" t="s">
        <v>286</v>
      </c>
      <c r="B48" s="25" t="s">
        <v>49</v>
      </c>
      <c r="C48" s="30">
        <v>63.300561375000001</v>
      </c>
      <c r="D48" s="30" t="str">
        <f>IF($B48="N/A","N/A",IF(C48&gt;15,"No",IF(C48&lt;-15,"No","Yes")))</f>
        <v>N/A</v>
      </c>
      <c r="E48" s="30">
        <v>65.875028005999994</v>
      </c>
      <c r="F48" s="30" t="str">
        <f>IF($B48="N/A","N/A",IF(E48&gt;15,"No",IF(E48&lt;-15,"No","Yes")))</f>
        <v>N/A</v>
      </c>
      <c r="G48" s="30">
        <v>69.247540056999995</v>
      </c>
      <c r="H48" s="30" t="str">
        <f>IF($B48="N/A","N/A",IF(G48&gt;15,"No",IF(G48&lt;-15,"No","Yes")))</f>
        <v>N/A</v>
      </c>
      <c r="I48" s="32">
        <v>4.0670000000000002</v>
      </c>
      <c r="J48" s="32">
        <v>5.12</v>
      </c>
      <c r="K48" s="30" t="str">
        <f t="shared" si="5"/>
        <v>Yes</v>
      </c>
    </row>
    <row r="49" spans="1:11">
      <c r="A49" s="51" t="s">
        <v>287</v>
      </c>
      <c r="B49" s="25" t="s">
        <v>49</v>
      </c>
      <c r="C49" s="30">
        <v>31.403034837</v>
      </c>
      <c r="D49" s="30" t="str">
        <f>IF($B49="N/A","N/A",IF(C49&gt;15,"No",IF(C49&lt;-15,"No","Yes")))</f>
        <v>N/A</v>
      </c>
      <c r="E49" s="30">
        <v>29.757988121</v>
      </c>
      <c r="F49" s="30" t="str">
        <f>IF($B49="N/A","N/A",IF(E49&gt;15,"No",IF(E49&lt;-15,"No","Yes")))</f>
        <v>N/A</v>
      </c>
      <c r="G49" s="30">
        <v>26.209015368999999</v>
      </c>
      <c r="H49" s="30" t="str">
        <f>IF($B49="N/A","N/A",IF(G49&gt;15,"No",IF(G49&lt;-15,"No","Yes")))</f>
        <v>N/A</v>
      </c>
      <c r="I49" s="32">
        <v>-5.24</v>
      </c>
      <c r="J49" s="32">
        <v>-11.9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4</v>
      </c>
      <c r="H6" s="27" t="s">
        <v>49</v>
      </c>
      <c r="I6" s="27" t="s">
        <v>49</v>
      </c>
      <c r="J6" s="27" t="s">
        <v>49</v>
      </c>
      <c r="K6" s="27" t="s">
        <v>49</v>
      </c>
      <c r="L6" s="27" t="s">
        <v>49</v>
      </c>
    </row>
    <row r="7" spans="1:12">
      <c r="A7" s="148" t="s">
        <v>89</v>
      </c>
      <c r="B7" s="149" t="s">
        <v>49</v>
      </c>
      <c r="C7" s="150">
        <v>78360</v>
      </c>
      <c r="D7" s="151" t="str">
        <f>IF($B7="N/A","N/A",IF(C7&gt;10,"No",IF(C7&lt;-10,"No","Yes")))</f>
        <v>N/A</v>
      </c>
      <c r="E7" s="150">
        <v>78645</v>
      </c>
      <c r="F7" s="151" t="str">
        <f>IF($B7="N/A","N/A",IF(E7&gt;10,"No",IF(E7&lt;-10,"No","Yes")))</f>
        <v>N/A</v>
      </c>
      <c r="G7" s="150">
        <v>84138</v>
      </c>
      <c r="H7" s="151" t="str">
        <f>IF($B7="N/A","N/A",IF(G7&gt;10,"No",IF(G7&lt;-10,"No","Yes")))</f>
        <v>N/A</v>
      </c>
      <c r="I7" s="152">
        <v>0.36370000000000002</v>
      </c>
      <c r="J7" s="152">
        <v>6.9850000000000003</v>
      </c>
      <c r="K7" s="153" t="s">
        <v>1193</v>
      </c>
      <c r="L7" s="154" t="str">
        <f>IF(J7="Div by 0", "N/A", IF(K7="N/A","N/A", IF(J7&gt;VALUE(MID(K7,1,2)), "No", IF(J7&lt;-1*VALUE(MID(K7,1,2)), "No", "Yes"))))</f>
        <v>Yes</v>
      </c>
    </row>
    <row r="8" spans="1:12">
      <c r="A8" s="51" t="s">
        <v>288</v>
      </c>
      <c r="B8" s="25" t="s">
        <v>49</v>
      </c>
      <c r="C8" s="31">
        <v>470186632</v>
      </c>
      <c r="D8" s="27" t="str">
        <f>IF($B8="N/A","N/A",IF(C8&gt;10,"No",IF(C8&lt;-10,"No","Yes")))</f>
        <v>N/A</v>
      </c>
      <c r="E8" s="31">
        <v>518587977</v>
      </c>
      <c r="F8" s="27" t="str">
        <f>IF($B8="N/A","N/A",IF(E8&gt;10,"No",IF(E8&lt;-10,"No","Yes")))</f>
        <v>N/A</v>
      </c>
      <c r="G8" s="31">
        <v>563608985</v>
      </c>
      <c r="H8" s="27" t="str">
        <f>IF($B8="N/A","N/A",IF(G8&gt;10,"No",IF(G8&lt;-10,"No","Yes")))</f>
        <v>N/A</v>
      </c>
      <c r="I8" s="28">
        <v>10.29</v>
      </c>
      <c r="J8" s="28">
        <v>8.6809999999999992</v>
      </c>
      <c r="K8" s="29" t="s">
        <v>1193</v>
      </c>
      <c r="L8" s="30" t="str">
        <f>IF(J8="Div by 0", "N/A", IF(K8="N/A","N/A", IF(J8&gt;VALUE(MID(K8,1,2)), "No", IF(J8&lt;-1*VALUE(MID(K8,1,2)), "No", "Yes"))))</f>
        <v>Yes</v>
      </c>
    </row>
    <row r="9" spans="1:12">
      <c r="A9" s="85" t="s">
        <v>1073</v>
      </c>
      <c r="B9" s="30" t="s">
        <v>49</v>
      </c>
      <c r="C9" s="32">
        <v>16.014548239</v>
      </c>
      <c r="D9" s="27" t="str">
        <f>IF($B9="N/A","N/A",IF(C9&gt;10,"No",IF(C9&lt;-10,"No","Yes")))</f>
        <v>N/A</v>
      </c>
      <c r="E9" s="32">
        <v>16.189204654000001</v>
      </c>
      <c r="F9" s="27" t="str">
        <f>IF($B9="N/A","N/A",IF(E9&gt;10,"No",IF(E9&lt;-10,"No","Yes")))</f>
        <v>N/A</v>
      </c>
      <c r="G9" s="32">
        <v>15.827568994</v>
      </c>
      <c r="H9" s="27" t="str">
        <f>IF($B9="N/A","N/A",IF(G9&gt;10,"No",IF(G9&lt;-10,"No","Yes")))</f>
        <v>N/A</v>
      </c>
      <c r="I9" s="28">
        <v>1.091</v>
      </c>
      <c r="J9" s="28">
        <v>-2.23</v>
      </c>
      <c r="K9" s="30" t="s">
        <v>49</v>
      </c>
      <c r="L9" s="30" t="str">
        <f>IF(J9="Div by 0", "N/A", IF(K9="N/A","N/A", IF(J9&gt;VALUE(MID(K9,1,2)), "No", IF(J9&lt;-1*VALUE(MID(K9,1,2)), "No", "Yes"))))</f>
        <v>N/A</v>
      </c>
    </row>
    <row r="10" spans="1:12">
      <c r="A10" s="85" t="s">
        <v>289</v>
      </c>
      <c r="B10" s="30" t="s">
        <v>49</v>
      </c>
      <c r="C10" s="32">
        <v>83.985451760999993</v>
      </c>
      <c r="D10" s="27" t="str">
        <f t="shared" ref="D10:D17" si="0">IF($B10="N/A","N/A",IF(C10&gt;10,"No",IF(C10&lt;-10,"No","Yes")))</f>
        <v>N/A</v>
      </c>
      <c r="E10" s="32">
        <v>83.810795346000006</v>
      </c>
      <c r="F10" s="27" t="str">
        <f t="shared" ref="F10:F17" si="1">IF($B10="N/A","N/A",IF(E10&gt;10,"No",IF(E10&lt;-10,"No","Yes")))</f>
        <v>N/A</v>
      </c>
      <c r="G10" s="32">
        <v>84.172431005999997</v>
      </c>
      <c r="H10" s="27" t="str">
        <f t="shared" ref="H10:H17" si="2">IF($B10="N/A","N/A",IF(G10&gt;10,"No",IF(G10&lt;-10,"No","Yes")))</f>
        <v>N/A</v>
      </c>
      <c r="I10" s="28">
        <v>-0.20799999999999999</v>
      </c>
      <c r="J10" s="28">
        <v>0.43149999999999999</v>
      </c>
      <c r="K10" s="30" t="s">
        <v>49</v>
      </c>
      <c r="L10" s="30" t="str">
        <f t="shared" ref="L10:L24" si="3">IF(J10="Div by 0", "N/A", IF(K10="N/A","N/A", IF(J10&gt;VALUE(MID(K10,1,2)), "No", IF(J10&lt;-1*VALUE(MID(K10,1,2)), "No", "Yes"))))</f>
        <v>N/A</v>
      </c>
    </row>
    <row r="11" spans="1:12">
      <c r="A11" s="85" t="s">
        <v>290</v>
      </c>
      <c r="B11" s="30" t="s">
        <v>49</v>
      </c>
      <c r="C11" s="32">
        <v>0</v>
      </c>
      <c r="D11" s="27" t="str">
        <f t="shared" si="0"/>
        <v>N/A</v>
      </c>
      <c r="E11" s="32">
        <v>0</v>
      </c>
      <c r="F11" s="27" t="str">
        <f t="shared" si="1"/>
        <v>N/A</v>
      </c>
      <c r="G11" s="32">
        <v>0</v>
      </c>
      <c r="H11" s="27" t="str">
        <f t="shared" si="2"/>
        <v>N/A</v>
      </c>
      <c r="I11" s="28" t="s">
        <v>1207</v>
      </c>
      <c r="J11" s="28" t="s">
        <v>1207</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0</v>
      </c>
      <c r="D13" s="27" t="str">
        <f t="shared" si="0"/>
        <v>N/A</v>
      </c>
      <c r="E13" s="32">
        <v>0</v>
      </c>
      <c r="F13" s="27" t="str">
        <f t="shared" si="1"/>
        <v>N/A</v>
      </c>
      <c r="G13" s="32">
        <v>0</v>
      </c>
      <c r="H13" s="27" t="str">
        <f t="shared" si="2"/>
        <v>N/A</v>
      </c>
      <c r="I13" s="28" t="s">
        <v>1207</v>
      </c>
      <c r="J13" s="28" t="s">
        <v>1207</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578</v>
      </c>
      <c r="D17" s="27" t="str">
        <f t="shared" si="0"/>
        <v>N/A</v>
      </c>
      <c r="E17" s="26">
        <v>506</v>
      </c>
      <c r="F17" s="27" t="str">
        <f t="shared" si="1"/>
        <v>N/A</v>
      </c>
      <c r="G17" s="26">
        <v>597</v>
      </c>
      <c r="H17" s="27" t="str">
        <f t="shared" si="2"/>
        <v>N/A</v>
      </c>
      <c r="I17" s="28">
        <v>-12.5</v>
      </c>
      <c r="J17" s="28">
        <v>17.98</v>
      </c>
      <c r="K17" s="26" t="s">
        <v>49</v>
      </c>
      <c r="L17" s="30" t="str">
        <f t="shared" si="3"/>
        <v>N/A</v>
      </c>
    </row>
    <row r="18" spans="1:12" ht="12.75" customHeight="1">
      <c r="A18" s="45" t="s">
        <v>773</v>
      </c>
      <c r="B18" s="36" t="s">
        <v>6</v>
      </c>
      <c r="C18" s="32">
        <v>0.73762123530000001</v>
      </c>
      <c r="D18" s="27" t="str">
        <f>IF($B18="N/A","N/A",IF(C18&gt;=2,"No",IF(C18&lt;0,"No","Yes")))</f>
        <v>Yes</v>
      </c>
      <c r="E18" s="32">
        <v>0.64339754589999998</v>
      </c>
      <c r="F18" s="27" t="str">
        <f>IF($B18="N/A","N/A",IF(E18&gt;=2,"No",IF(E18&lt;0,"No","Yes")))</f>
        <v>Yes</v>
      </c>
      <c r="G18" s="32">
        <v>0.70954859869999998</v>
      </c>
      <c r="H18" s="27" t="str">
        <f>IF($B18="N/A","N/A",IF(G18&gt;=2,"No",IF(G18&lt;0,"No","Yes")))</f>
        <v>Yes</v>
      </c>
      <c r="I18" s="28">
        <v>-12.8</v>
      </c>
      <c r="J18" s="28">
        <v>10.28</v>
      </c>
      <c r="K18" s="30" t="s">
        <v>49</v>
      </c>
      <c r="L18" s="30" t="str">
        <f t="shared" si="3"/>
        <v>N/A</v>
      </c>
    </row>
    <row r="19" spans="1:12" ht="25.5">
      <c r="A19" s="94" t="s">
        <v>774</v>
      </c>
      <c r="B19" s="36" t="s">
        <v>49</v>
      </c>
      <c r="C19" s="31">
        <v>2085681</v>
      </c>
      <c r="D19" s="27" t="str">
        <f t="shared" ref="D19:D24" si="4">IF($B19="N/A","N/A",IF(C19&gt;10,"No",IF(C19&lt;-10,"No","Yes")))</f>
        <v>N/A</v>
      </c>
      <c r="E19" s="31">
        <v>1953870</v>
      </c>
      <c r="F19" s="27" t="str">
        <f t="shared" ref="F19:F24" si="5">IF($B19="N/A","N/A",IF(E19&gt;10,"No",IF(E19&lt;-10,"No","Yes")))</f>
        <v>N/A</v>
      </c>
      <c r="G19" s="31">
        <v>2633328</v>
      </c>
      <c r="H19" s="27" t="str">
        <f t="shared" ref="H19:H24" si="6">IF($B19="N/A","N/A",IF(G19&gt;10,"No",IF(G19&lt;-10,"No","Yes")))</f>
        <v>N/A</v>
      </c>
      <c r="I19" s="28">
        <v>-6.32</v>
      </c>
      <c r="J19" s="28">
        <v>34.770000000000003</v>
      </c>
      <c r="K19" s="30" t="s">
        <v>49</v>
      </c>
      <c r="L19" s="30" t="str">
        <f t="shared" si="3"/>
        <v>N/A</v>
      </c>
    </row>
    <row r="20" spans="1:12" ht="25.5">
      <c r="A20" s="94" t="s">
        <v>775</v>
      </c>
      <c r="B20" s="36" t="s">
        <v>49</v>
      </c>
      <c r="C20" s="31">
        <v>3608.4446367</v>
      </c>
      <c r="D20" s="27" t="str">
        <f t="shared" si="4"/>
        <v>N/A</v>
      </c>
      <c r="E20" s="31">
        <v>3861.4031620999999</v>
      </c>
      <c r="F20" s="27" t="str">
        <f t="shared" si="5"/>
        <v>N/A</v>
      </c>
      <c r="G20" s="31">
        <v>4410.9346734000001</v>
      </c>
      <c r="H20" s="27" t="str">
        <f t="shared" si="6"/>
        <v>N/A</v>
      </c>
      <c r="I20" s="28">
        <v>7.01</v>
      </c>
      <c r="J20" s="28">
        <v>14.23</v>
      </c>
      <c r="K20" s="30" t="s">
        <v>49</v>
      </c>
      <c r="L20" s="30" t="str">
        <f t="shared" si="3"/>
        <v>N/A</v>
      </c>
    </row>
    <row r="21" spans="1:12" ht="12.75" customHeight="1">
      <c r="A21" s="45" t="s">
        <v>776</v>
      </c>
      <c r="B21" s="25" t="s">
        <v>49</v>
      </c>
      <c r="C21" s="34">
        <v>578</v>
      </c>
      <c r="D21" s="27" t="str">
        <f t="shared" si="4"/>
        <v>N/A</v>
      </c>
      <c r="E21" s="34">
        <v>506</v>
      </c>
      <c r="F21" s="27" t="str">
        <f t="shared" si="5"/>
        <v>N/A</v>
      </c>
      <c r="G21" s="34">
        <v>597</v>
      </c>
      <c r="H21" s="27" t="str">
        <f t="shared" si="6"/>
        <v>N/A</v>
      </c>
      <c r="I21" s="28">
        <v>-12.5</v>
      </c>
      <c r="J21" s="28">
        <v>17.98</v>
      </c>
      <c r="K21" s="26" t="s">
        <v>49</v>
      </c>
      <c r="L21" s="30" t="str">
        <f t="shared" si="3"/>
        <v>N/A</v>
      </c>
    </row>
    <row r="22" spans="1:12" ht="12.75" customHeight="1">
      <c r="A22" s="45" t="s">
        <v>777</v>
      </c>
      <c r="B22" s="25" t="s">
        <v>49</v>
      </c>
      <c r="C22" s="35">
        <v>0.73762123530000001</v>
      </c>
      <c r="D22" s="27" t="str">
        <f t="shared" si="4"/>
        <v>N/A</v>
      </c>
      <c r="E22" s="35">
        <v>0.64339754589999998</v>
      </c>
      <c r="F22" s="27" t="str">
        <f t="shared" si="5"/>
        <v>N/A</v>
      </c>
      <c r="G22" s="35">
        <v>0.70954859869999998</v>
      </c>
      <c r="H22" s="27" t="str">
        <f t="shared" si="6"/>
        <v>N/A</v>
      </c>
      <c r="I22" s="28">
        <v>-12.8</v>
      </c>
      <c r="J22" s="28">
        <v>10.28</v>
      </c>
      <c r="K22" s="30" t="s">
        <v>49</v>
      </c>
      <c r="L22" s="30" t="str">
        <f t="shared" si="3"/>
        <v>N/A</v>
      </c>
    </row>
    <row r="23" spans="1:12" ht="25.5">
      <c r="A23" s="86" t="s">
        <v>778</v>
      </c>
      <c r="B23" s="25" t="s">
        <v>49</v>
      </c>
      <c r="C23" s="47">
        <v>2085681</v>
      </c>
      <c r="D23" s="27" t="str">
        <f t="shared" si="4"/>
        <v>N/A</v>
      </c>
      <c r="E23" s="47">
        <v>1953870</v>
      </c>
      <c r="F23" s="27" t="str">
        <f t="shared" si="5"/>
        <v>N/A</v>
      </c>
      <c r="G23" s="47">
        <v>2633328</v>
      </c>
      <c r="H23" s="27" t="str">
        <f t="shared" si="6"/>
        <v>N/A</v>
      </c>
      <c r="I23" s="28">
        <v>-6.32</v>
      </c>
      <c r="J23" s="28">
        <v>34.770000000000003</v>
      </c>
      <c r="K23" s="30" t="s">
        <v>49</v>
      </c>
      <c r="L23" s="30" t="str">
        <f t="shared" si="3"/>
        <v>N/A</v>
      </c>
    </row>
    <row r="24" spans="1:12" ht="25.5">
      <c r="A24" s="86" t="s">
        <v>779</v>
      </c>
      <c r="B24" s="25" t="s">
        <v>49</v>
      </c>
      <c r="C24" s="47">
        <v>3608.4446367</v>
      </c>
      <c r="D24" s="27" t="str">
        <f t="shared" si="4"/>
        <v>N/A</v>
      </c>
      <c r="E24" s="47">
        <v>3861.4031620999999</v>
      </c>
      <c r="F24" s="27" t="str">
        <f t="shared" si="5"/>
        <v>N/A</v>
      </c>
      <c r="G24" s="47">
        <v>4410.9346734000001</v>
      </c>
      <c r="H24" s="27" t="str">
        <f t="shared" si="6"/>
        <v>N/A</v>
      </c>
      <c r="I24" s="28">
        <v>7.01</v>
      </c>
      <c r="J24" s="28">
        <v>14.23</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77782</v>
      </c>
      <c r="D32" s="27" t="str">
        <f>IF($B32="N/A","N/A",IF(C32&gt;10,"No",IF(C32&lt;-10,"No","Yes")))</f>
        <v>N/A</v>
      </c>
      <c r="E32" s="26">
        <v>78139</v>
      </c>
      <c r="F32" s="27" t="str">
        <f>IF($B32="N/A","N/A",IF(E32&gt;10,"No",IF(E32&lt;-10,"No","Yes")))</f>
        <v>N/A</v>
      </c>
      <c r="G32" s="26">
        <v>83541</v>
      </c>
      <c r="H32" s="27" t="str">
        <f>IF($B32="N/A","N/A",IF(G32&gt;10,"No",IF(G32&lt;-10,"No","Yes")))</f>
        <v>N/A</v>
      </c>
      <c r="I32" s="28">
        <v>0.45900000000000002</v>
      </c>
      <c r="J32" s="28">
        <v>6.9130000000000003</v>
      </c>
      <c r="K32" s="37" t="s">
        <v>1193</v>
      </c>
      <c r="L32" s="30" t="str">
        <f>IF(J32="Div by 0", "N/A", IF(K32="N/A","N/A", IF(J32&gt;VALUE(MID(K32,1,2)), "No", IF(J32&lt;-1*VALUE(MID(K32,1,2)), "No", "Yes"))))</f>
        <v>Yes</v>
      </c>
    </row>
    <row r="33" spans="1:12">
      <c r="A33" s="45" t="s">
        <v>295</v>
      </c>
      <c r="B33" s="26" t="s">
        <v>49</v>
      </c>
      <c r="C33" s="26">
        <v>58464.01</v>
      </c>
      <c r="D33" s="27" t="str">
        <f>IF($B33="N/A","N/A",IF(C33&gt;10,"No",IF(C33&lt;-10,"No","Yes")))</f>
        <v>N/A</v>
      </c>
      <c r="E33" s="26">
        <v>58417.83</v>
      </c>
      <c r="F33" s="27" t="str">
        <f>IF($B33="N/A","N/A",IF(E33&gt;10,"No",IF(E33&lt;-10,"No","Yes")))</f>
        <v>N/A</v>
      </c>
      <c r="G33" s="26">
        <v>63546.03</v>
      </c>
      <c r="H33" s="27" t="str">
        <f>IF($B33="N/A","N/A",IF(G33&gt;10,"No",IF(G33&lt;-10,"No","Yes")))</f>
        <v>N/A</v>
      </c>
      <c r="I33" s="28">
        <v>-7.9000000000000001E-2</v>
      </c>
      <c r="J33" s="28">
        <v>8.7780000000000005</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96.301200792000003</v>
      </c>
      <c r="D40" s="27" t="str">
        <f>IF($B40="N/A","N/A",IF(C40&gt;=95,"Yes","No"))</f>
        <v>Yes</v>
      </c>
      <c r="E40" s="32">
        <v>95.062644774000006</v>
      </c>
      <c r="F40" s="27" t="str">
        <f>IF($B40="N/A","N/A",IF(E40&gt;=95,"Yes","No"))</f>
        <v>Yes</v>
      </c>
      <c r="G40" s="32">
        <v>95.519565243000002</v>
      </c>
      <c r="H40" s="27" t="str">
        <f>IF($B40="N/A","N/A",IF(G40&gt;=95,"Yes","No"))</f>
        <v>Yes</v>
      </c>
      <c r="I40" s="28">
        <v>-1.29</v>
      </c>
      <c r="J40" s="28">
        <v>0.48070000000000002</v>
      </c>
      <c r="K40" s="29" t="s">
        <v>107</v>
      </c>
      <c r="L40" s="30" t="str">
        <f t="shared" ref="L40:L89" si="11">IF(J40="Div by 0", "N/A", IF(K40="N/A","N/A", IF(J40&gt;VALUE(MID(K40,1,2)), "No", IF(J40&lt;-1*VALUE(MID(K40,1,2)), "No", "Yes"))))</f>
        <v>Yes</v>
      </c>
    </row>
    <row r="41" spans="1:12" ht="12.75" customHeight="1">
      <c r="A41" s="86" t="s">
        <v>297</v>
      </c>
      <c r="B41" s="38" t="s">
        <v>67</v>
      </c>
      <c r="C41" s="39">
        <v>96.099354606000006</v>
      </c>
      <c r="D41" s="27" t="str">
        <f>IF($B41="N/A","N/A",IF(C41&gt;95,"Yes","No"))</f>
        <v>Yes</v>
      </c>
      <c r="E41" s="39">
        <v>94.874518485999999</v>
      </c>
      <c r="F41" s="27" t="str">
        <f>IF($B41="N/A","N/A",IF(E41&gt;95,"Yes","No"))</f>
        <v>No</v>
      </c>
      <c r="G41" s="39">
        <v>95.318466381999997</v>
      </c>
      <c r="H41" s="27" t="str">
        <f>IF($B41="N/A","N/A",IF(G41&gt;95,"Yes","No"))</f>
        <v>Yes</v>
      </c>
      <c r="I41" s="41">
        <v>-1.27</v>
      </c>
      <c r="J41" s="41">
        <v>0.46789999999999998</v>
      </c>
      <c r="K41" s="42" t="s">
        <v>107</v>
      </c>
      <c r="L41" s="30" t="str">
        <f t="shared" si="11"/>
        <v>Yes</v>
      </c>
    </row>
    <row r="42" spans="1:12" ht="12.75" customHeight="1">
      <c r="A42" s="86" t="s">
        <v>298</v>
      </c>
      <c r="B42" s="38" t="s">
        <v>49</v>
      </c>
      <c r="C42" s="39">
        <v>6.9424802699999996E-2</v>
      </c>
      <c r="D42" s="40" t="str">
        <f t="shared" ref="D42:D46" si="12">IF($B42="N/A","N/A",IF(C42&gt;10,"No",IF(C42&lt;-10,"No","Yes")))</f>
        <v>N/A</v>
      </c>
      <c r="E42" s="39">
        <v>5.8869450599999998E-2</v>
      </c>
      <c r="F42" s="40" t="str">
        <f t="shared" ref="F42:F46" si="13">IF($B42="N/A","N/A",IF(E42&gt;10,"No",IF(E42&lt;-10,"No","Yes")))</f>
        <v>N/A</v>
      </c>
      <c r="G42" s="39">
        <v>7.1821021999999998E-2</v>
      </c>
      <c r="H42" s="40" t="str">
        <f t="shared" ref="H42:H46" si="14">IF($B42="N/A","N/A",IF(G42&gt;10,"No",IF(G42&lt;-10,"No","Yes")))</f>
        <v>N/A</v>
      </c>
      <c r="I42" s="41">
        <v>-15.2</v>
      </c>
      <c r="J42" s="41">
        <v>22</v>
      </c>
      <c r="K42" s="42" t="s">
        <v>49</v>
      </c>
      <c r="L42" s="30" t="str">
        <f t="shared" si="11"/>
        <v>N/A</v>
      </c>
    </row>
    <row r="43" spans="1:12" ht="12.75" customHeight="1">
      <c r="A43" s="86" t="s">
        <v>299</v>
      </c>
      <c r="B43" s="38" t="s">
        <v>49</v>
      </c>
      <c r="C43" s="39">
        <v>1.2856445E-3</v>
      </c>
      <c r="D43" s="40" t="str">
        <f t="shared" si="12"/>
        <v>N/A</v>
      </c>
      <c r="E43" s="39">
        <v>1.2797707E-3</v>
      </c>
      <c r="F43" s="40" t="str">
        <f t="shared" si="13"/>
        <v>N/A</v>
      </c>
      <c r="G43" s="39">
        <v>1.1970170000000001E-3</v>
      </c>
      <c r="H43" s="40" t="str">
        <f t="shared" si="14"/>
        <v>N/A</v>
      </c>
      <c r="I43" s="41">
        <v>-0.45700000000000002</v>
      </c>
      <c r="J43" s="41">
        <v>-6.47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0.1311357383</v>
      </c>
      <c r="D45" s="27" t="str">
        <f t="shared" si="12"/>
        <v>N/A</v>
      </c>
      <c r="E45" s="35">
        <v>0.12797706649999999</v>
      </c>
      <c r="F45" s="27" t="str">
        <f t="shared" si="13"/>
        <v>N/A</v>
      </c>
      <c r="G45" s="35">
        <v>0.1280808226</v>
      </c>
      <c r="H45" s="27" t="str">
        <f t="shared" si="14"/>
        <v>N/A</v>
      </c>
      <c r="I45" s="28">
        <v>-2.41</v>
      </c>
      <c r="J45" s="28">
        <v>8.1100000000000005E-2</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3034</v>
      </c>
      <c r="D47" s="27" t="str">
        <f>IF($B47="N/A","N/A",IF(C47&gt;0,"No",IF(C47&lt;0,"No","Yes")))</f>
        <v>N/A</v>
      </c>
      <c r="E47" s="34">
        <v>4005</v>
      </c>
      <c r="F47" s="27" t="str">
        <f>IF($B47="N/A","N/A",IF(E47&gt;0,"No",IF(E47&lt;0,"No","Yes")))</f>
        <v>N/A</v>
      </c>
      <c r="G47" s="34">
        <v>3911</v>
      </c>
      <c r="H47" s="27" t="str">
        <f>IF($B47="N/A","N/A",IF(G47&gt;0,"No",IF(G47&lt;0,"No","Yes")))</f>
        <v>N/A</v>
      </c>
      <c r="I47" s="28">
        <v>32</v>
      </c>
      <c r="J47" s="28">
        <v>-2.35</v>
      </c>
      <c r="K47" s="29" t="s">
        <v>49</v>
      </c>
      <c r="L47" s="30" t="str">
        <f t="shared" si="11"/>
        <v>N/A</v>
      </c>
    </row>
    <row r="48" spans="1:12">
      <c r="A48" s="86" t="s">
        <v>841</v>
      </c>
      <c r="B48" s="36" t="s">
        <v>0</v>
      </c>
      <c r="C48" s="32">
        <v>3.9006453935000001</v>
      </c>
      <c r="D48" s="27" t="str">
        <f>IF($B48="N/A","N/A",IF(C48&gt;=5,"No",IF(C48&lt;0,"No","Yes")))</f>
        <v>Yes</v>
      </c>
      <c r="E48" s="32">
        <v>5.1254815136999996</v>
      </c>
      <c r="F48" s="27" t="str">
        <f>IF($B48="N/A","N/A",IF(E48&gt;=5,"No",IF(E48&lt;0,"No","Yes")))</f>
        <v>No</v>
      </c>
      <c r="G48" s="32">
        <v>4.6815336181999996</v>
      </c>
      <c r="H48" s="27" t="str">
        <f>IF($B48="N/A","N/A",IF(G48&gt;=5,"No",IF(G48&lt;0,"No","Yes")))</f>
        <v>Yes</v>
      </c>
      <c r="I48" s="28">
        <v>31.4</v>
      </c>
      <c r="J48" s="28">
        <v>-8.66</v>
      </c>
      <c r="K48" s="30" t="s">
        <v>49</v>
      </c>
      <c r="L48" s="30" t="str">
        <f t="shared" si="11"/>
        <v>N/A</v>
      </c>
    </row>
    <row r="49" spans="1:12" ht="12.75" customHeight="1">
      <c r="A49" s="88" t="s">
        <v>842</v>
      </c>
      <c r="B49" s="38" t="s">
        <v>49</v>
      </c>
      <c r="C49" s="39">
        <v>85.728411338000001</v>
      </c>
      <c r="D49" s="40" t="str">
        <f t="shared" ref="D49:D52" si="15">IF($B49="N/A","N/A",IF(C49&gt;10,"No",IF(C49&lt;-10,"No","Yes")))</f>
        <v>N/A</v>
      </c>
      <c r="E49" s="39">
        <v>88.364544319999993</v>
      </c>
      <c r="F49" s="40" t="str">
        <f t="shared" ref="F49:F52" si="16">IF($B49="N/A","N/A",IF(E49&gt;10,"No",IF(E49&lt;-10,"No","Yes")))</f>
        <v>N/A</v>
      </c>
      <c r="G49" s="39">
        <v>88.340577857</v>
      </c>
      <c r="H49" s="40" t="str">
        <f t="shared" ref="H49:H52" si="17">IF($B49="N/A","N/A",IF(G49&gt;10,"No",IF(G49&lt;-10,"No","Yes")))</f>
        <v>N/A</v>
      </c>
      <c r="I49" s="28">
        <v>3.0750000000000002</v>
      </c>
      <c r="J49" s="28">
        <v>-2.7E-2</v>
      </c>
      <c r="K49" s="42" t="s">
        <v>49</v>
      </c>
      <c r="L49" s="30" t="str">
        <f t="shared" ref="L49:L52" si="18">IF(J49="Div by 0", "N/A", IF(K49="N/A","N/A", IF(J49&gt;VALUE(MID(K49,1,2)), "No", IF(J49&lt;-1*VALUE(MID(K49,1,2)), "No", "Yes"))))</f>
        <v>N/A</v>
      </c>
    </row>
    <row r="50" spans="1:12" ht="12.75" customHeight="1">
      <c r="A50" s="88" t="s">
        <v>843</v>
      </c>
      <c r="B50" s="38" t="s">
        <v>49</v>
      </c>
      <c r="C50" s="39">
        <v>48.319050758000003</v>
      </c>
      <c r="D50" s="40" t="str">
        <f t="shared" si="15"/>
        <v>N/A</v>
      </c>
      <c r="E50" s="39">
        <v>53.508114855999999</v>
      </c>
      <c r="F50" s="40" t="str">
        <f t="shared" si="16"/>
        <v>N/A</v>
      </c>
      <c r="G50" s="39">
        <v>53.336742520999998</v>
      </c>
      <c r="H50" s="40" t="str">
        <f t="shared" si="17"/>
        <v>N/A</v>
      </c>
      <c r="I50" s="28">
        <v>10.74</v>
      </c>
      <c r="J50" s="28">
        <v>-0.32</v>
      </c>
      <c r="K50" s="42" t="s">
        <v>49</v>
      </c>
      <c r="L50" s="30" t="str">
        <f t="shared" si="18"/>
        <v>N/A</v>
      </c>
    </row>
    <row r="51" spans="1:12" ht="12.75" customHeight="1">
      <c r="A51" s="88" t="s">
        <v>844</v>
      </c>
      <c r="B51" s="38" t="s">
        <v>49</v>
      </c>
      <c r="C51" s="39">
        <v>23.599208964999999</v>
      </c>
      <c r="D51" s="40" t="str">
        <f t="shared" si="15"/>
        <v>N/A</v>
      </c>
      <c r="E51" s="39">
        <v>20.848938826000001</v>
      </c>
      <c r="F51" s="40" t="str">
        <f t="shared" si="16"/>
        <v>N/A</v>
      </c>
      <c r="G51" s="39">
        <v>22.219381232</v>
      </c>
      <c r="H51" s="40" t="str">
        <f t="shared" si="17"/>
        <v>N/A</v>
      </c>
      <c r="I51" s="28">
        <v>-11.7</v>
      </c>
      <c r="J51" s="28">
        <v>6.5730000000000004</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19</v>
      </c>
      <c r="D53" s="27" t="str">
        <f>IF($B53="N/A","N/A",IF(C53&gt;0,"No",IF(C53&lt;0,"No","Yes")))</f>
        <v>No</v>
      </c>
      <c r="E53" s="34">
        <v>36</v>
      </c>
      <c r="F53" s="27" t="str">
        <f>IF($B53="N/A","N/A",IF(E53&gt;0,"No",IF(E53&lt;0,"No","Yes")))</f>
        <v>No</v>
      </c>
      <c r="G53" s="34">
        <v>20</v>
      </c>
      <c r="H53" s="27" t="str">
        <f>IF($B53="N/A","N/A",IF(G53&gt;0,"No",IF(G53&lt;0,"No","Yes")))</f>
        <v>No</v>
      </c>
      <c r="I53" s="28">
        <v>89.47</v>
      </c>
      <c r="J53" s="28">
        <v>-44.4</v>
      </c>
      <c r="K53" s="29" t="s">
        <v>49</v>
      </c>
      <c r="L53" s="30" t="str">
        <f t="shared" ref="L53" si="19">IF(J53="Div by 0", "N/A", IF(K53="N/A","N/A", IF(J53&gt;VALUE(MID(K53,1,2)), "No", IF(J53&lt;-1*VALUE(MID(K53,1,2)), "No", "Yes"))))</f>
        <v>N/A</v>
      </c>
    </row>
    <row r="54" spans="1:12">
      <c r="A54" s="86" t="s">
        <v>807</v>
      </c>
      <c r="B54" s="36" t="s">
        <v>138</v>
      </c>
      <c r="C54" s="32">
        <v>4.8854490799999997E-2</v>
      </c>
      <c r="D54" s="27" t="str">
        <f>IF($B54="N/A","N/A",IF(C54&gt;=10,"No",IF(C54&lt;0,"No","Yes")))</f>
        <v>Yes</v>
      </c>
      <c r="E54" s="32">
        <v>9.2143487900000001E-2</v>
      </c>
      <c r="F54" s="27" t="str">
        <f>IF($B54="N/A","N/A",IF(E54&gt;=10,"No",IF(E54&lt;0,"No","Yes")))</f>
        <v>Yes</v>
      </c>
      <c r="G54" s="32">
        <v>4.7880681299999998E-2</v>
      </c>
      <c r="H54" s="27" t="str">
        <f>IF($B54="N/A","N/A",IF(G54&gt;=10,"No",IF(G54&lt;0,"No","Yes")))</f>
        <v>Yes</v>
      </c>
      <c r="I54" s="28">
        <v>88.61</v>
      </c>
      <c r="J54" s="28">
        <v>-48</v>
      </c>
      <c r="K54" s="29" t="s">
        <v>49</v>
      </c>
      <c r="L54" s="30" t="str">
        <f t="shared" ref="L54:L58" si="20">IF(J54="Div by 0", "N/A", IF(K54="N/A","N/A", IF(J54&gt;VALUE(MID(K54,1,2)), "No", IF(J54&lt;-1*VALUE(MID(K54,1,2)), "No", "Yes"))))</f>
        <v>N/A</v>
      </c>
    </row>
    <row r="55" spans="1:12">
      <c r="A55" s="88" t="s">
        <v>842</v>
      </c>
      <c r="B55" s="25" t="s">
        <v>49</v>
      </c>
      <c r="C55" s="35">
        <v>73.684210526000001</v>
      </c>
      <c r="D55" s="40" t="str">
        <f t="shared" ref="D55:D58" si="21">IF($B55="N/A","N/A",IF(C55&gt;10,"No",IF(C55&lt;-10,"No","Yes")))</f>
        <v>N/A</v>
      </c>
      <c r="E55" s="35">
        <v>83.333333332999999</v>
      </c>
      <c r="F55" s="27" t="str">
        <f t="shared" ref="F55:F58" si="22">IF($B55="N/A","N/A",IF(E55&gt;10,"No",IF(E55&lt;-10,"No","Yes")))</f>
        <v>N/A</v>
      </c>
      <c r="G55" s="35">
        <v>75</v>
      </c>
      <c r="H55" s="27" t="str">
        <f t="shared" ref="H55:H58" si="23">IF($B55="N/A","N/A",IF(G55&gt;10,"No",IF(G55&lt;-10,"No","Yes")))</f>
        <v>N/A</v>
      </c>
      <c r="I55" s="28">
        <v>13.1</v>
      </c>
      <c r="J55" s="28">
        <v>-10</v>
      </c>
      <c r="K55" s="29" t="s">
        <v>49</v>
      </c>
      <c r="L55" s="30" t="str">
        <f t="shared" si="20"/>
        <v>N/A</v>
      </c>
    </row>
    <row r="56" spans="1:12">
      <c r="A56" s="88" t="s">
        <v>843</v>
      </c>
      <c r="B56" s="25" t="s">
        <v>49</v>
      </c>
      <c r="C56" s="35">
        <v>21.052631579</v>
      </c>
      <c r="D56" s="40" t="str">
        <f t="shared" ref="D56" si="24">IF($B56="N/A","N/A",IF(C56&gt;10,"No",IF(C56&lt;-10,"No","Yes")))</f>
        <v>N/A</v>
      </c>
      <c r="E56" s="35">
        <v>0</v>
      </c>
      <c r="F56" s="27" t="str">
        <f t="shared" ref="F56" si="25">IF($B56="N/A","N/A",IF(E56&gt;10,"No",IF(E56&lt;-10,"No","Yes")))</f>
        <v>N/A</v>
      </c>
      <c r="G56" s="35">
        <v>10</v>
      </c>
      <c r="H56" s="27" t="str">
        <f t="shared" ref="H56" si="26">IF($B56="N/A","N/A",IF(G56&gt;10,"No",IF(G56&lt;-10,"No","Yes")))</f>
        <v>N/A</v>
      </c>
      <c r="I56" s="28">
        <v>-100</v>
      </c>
      <c r="J56" s="28" t="s">
        <v>1207</v>
      </c>
      <c r="K56" s="29" t="s">
        <v>49</v>
      </c>
      <c r="L56" s="30" t="str">
        <f t="shared" ref="L56" si="27">IF(J56="Div by 0", "N/A", IF(K56="N/A","N/A", IF(J56&gt;VALUE(MID(K56,1,2)), "No", IF(J56&lt;-1*VALUE(MID(K56,1,2)), "No", "Yes"))))</f>
        <v>N/A</v>
      </c>
    </row>
    <row r="57" spans="1:12">
      <c r="A57" s="88" t="s">
        <v>844</v>
      </c>
      <c r="B57" s="25" t="s">
        <v>49</v>
      </c>
      <c r="C57" s="35">
        <v>7.8947368421000004</v>
      </c>
      <c r="D57" s="40" t="str">
        <f t="shared" si="21"/>
        <v>N/A</v>
      </c>
      <c r="E57" s="35">
        <v>0</v>
      </c>
      <c r="F57" s="27" t="str">
        <f t="shared" si="22"/>
        <v>N/A</v>
      </c>
      <c r="G57" s="35">
        <v>0</v>
      </c>
      <c r="H57" s="27" t="str">
        <f t="shared" si="23"/>
        <v>N/A</v>
      </c>
      <c r="I57" s="28">
        <v>-100</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13.942814533</v>
      </c>
      <c r="D59" s="40" t="str">
        <f>IF($B59="N/A","N/A",IF(C59&gt;10,"No",IF(C59&lt;-10,"No","Yes")))</f>
        <v>N/A</v>
      </c>
      <c r="E59" s="39">
        <v>14.128668143000001</v>
      </c>
      <c r="F59" s="40" t="str">
        <f>IF($B59="N/A","N/A",IF(E59&gt;10,"No",IF(E59&lt;-10,"No","Yes")))</f>
        <v>N/A</v>
      </c>
      <c r="G59" s="39">
        <v>13.842304975999999</v>
      </c>
      <c r="H59" s="40" t="str">
        <f>IF($B59="N/A","N/A",IF(G59&gt;10,"No",IF(G59&lt;-10,"No","Yes")))</f>
        <v>N/A</v>
      </c>
      <c r="I59" s="28">
        <v>1.333</v>
      </c>
      <c r="J59" s="28">
        <v>-2.0299999999999998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76.862256048999996</v>
      </c>
      <c r="D63" s="27" t="str">
        <f t="shared" ref="D63:D68" si="28">IF($B63="N/A","N/A",IF(C63&gt;10,"No",IF(C63&lt;-10,"No","Yes")))</f>
        <v>N/A</v>
      </c>
      <c r="E63" s="35">
        <v>75.651083326000006</v>
      </c>
      <c r="F63" s="27" t="str">
        <f t="shared" ref="F63:F68" si="29">IF($B63="N/A","N/A",IF(E63&gt;10,"No",IF(E63&lt;-10,"No","Yes")))</f>
        <v>N/A</v>
      </c>
      <c r="G63" s="35">
        <v>75.604792856000003</v>
      </c>
      <c r="H63" s="27" t="str">
        <f t="shared" ref="H63:H68" si="30">IF($B63="N/A","N/A",IF(G63&gt;10,"No",IF(G63&lt;-10,"No","Yes")))</f>
        <v>N/A</v>
      </c>
      <c r="I63" s="28">
        <v>-1.58</v>
      </c>
      <c r="J63" s="28">
        <v>-6.0999999999999999E-2</v>
      </c>
      <c r="K63" s="29" t="s">
        <v>107</v>
      </c>
      <c r="L63" s="30" t="str">
        <f t="shared" si="11"/>
        <v>Yes</v>
      </c>
    </row>
    <row r="64" spans="1:12">
      <c r="A64" s="94" t="s">
        <v>143</v>
      </c>
      <c r="B64" s="25" t="s">
        <v>49</v>
      </c>
      <c r="C64" s="35">
        <v>1.8988969170000001</v>
      </c>
      <c r="D64" s="27" t="str">
        <f t="shared" si="28"/>
        <v>N/A</v>
      </c>
      <c r="E64" s="35">
        <v>2.0233174214999998</v>
      </c>
      <c r="F64" s="27" t="str">
        <f t="shared" si="29"/>
        <v>N/A</v>
      </c>
      <c r="G64" s="35">
        <v>1.9535317988000001</v>
      </c>
      <c r="H64" s="27" t="str">
        <f t="shared" si="30"/>
        <v>N/A</v>
      </c>
      <c r="I64" s="28">
        <v>6.5519999999999996</v>
      </c>
      <c r="J64" s="28">
        <v>-3.45</v>
      </c>
      <c r="K64" s="29" t="s">
        <v>107</v>
      </c>
      <c r="L64" s="30" t="str">
        <f t="shared" si="11"/>
        <v>Yes</v>
      </c>
    </row>
    <row r="65" spans="1:12">
      <c r="A65" s="94" t="s">
        <v>144</v>
      </c>
      <c r="B65" s="25" t="s">
        <v>49</v>
      </c>
      <c r="C65" s="35">
        <v>20.057339744</v>
      </c>
      <c r="D65" s="27" t="str">
        <f t="shared" si="28"/>
        <v>N/A</v>
      </c>
      <c r="E65" s="35">
        <v>21.082941937000001</v>
      </c>
      <c r="F65" s="27" t="str">
        <f t="shared" si="29"/>
        <v>N/A</v>
      </c>
      <c r="G65" s="35">
        <v>21.251840414</v>
      </c>
      <c r="H65" s="27" t="str">
        <f t="shared" si="30"/>
        <v>N/A</v>
      </c>
      <c r="I65" s="28">
        <v>5.1130000000000004</v>
      </c>
      <c r="J65" s="28">
        <v>0.80110000000000003</v>
      </c>
      <c r="K65" s="29" t="s">
        <v>107</v>
      </c>
      <c r="L65" s="30" t="str">
        <f t="shared" si="11"/>
        <v>Yes</v>
      </c>
    </row>
    <row r="66" spans="1:12">
      <c r="A66" s="94" t="s">
        <v>145</v>
      </c>
      <c r="B66" s="36" t="s">
        <v>49</v>
      </c>
      <c r="C66" s="35">
        <v>0.37155125859999999</v>
      </c>
      <c r="D66" s="33" t="str">
        <f t="shared" si="28"/>
        <v>N/A</v>
      </c>
      <c r="E66" s="35">
        <v>0.43128271410000002</v>
      </c>
      <c r="F66" s="33" t="str">
        <f t="shared" si="29"/>
        <v>N/A</v>
      </c>
      <c r="G66" s="35">
        <v>0.38903053589999997</v>
      </c>
      <c r="H66" s="33" t="str">
        <f t="shared" si="30"/>
        <v>N/A</v>
      </c>
      <c r="I66" s="28">
        <v>16.079999999999998</v>
      </c>
      <c r="J66" s="28">
        <v>-9.8000000000000007</v>
      </c>
      <c r="K66" s="36" t="s">
        <v>49</v>
      </c>
      <c r="L66" s="30" t="str">
        <f t="shared" si="11"/>
        <v>N/A</v>
      </c>
    </row>
    <row r="67" spans="1:12">
      <c r="A67" s="94" t="s">
        <v>305</v>
      </c>
      <c r="B67" s="36" t="s">
        <v>49</v>
      </c>
      <c r="C67" s="35">
        <v>0.1118510709</v>
      </c>
      <c r="D67" s="33" t="str">
        <f t="shared" si="28"/>
        <v>N/A</v>
      </c>
      <c r="E67" s="35">
        <v>0.1292568372</v>
      </c>
      <c r="F67" s="33" t="str">
        <f t="shared" si="29"/>
        <v>N/A</v>
      </c>
      <c r="G67" s="35">
        <v>0.13286889069999999</v>
      </c>
      <c r="H67" s="33" t="str">
        <f t="shared" si="30"/>
        <v>N/A</v>
      </c>
      <c r="I67" s="28">
        <v>15.56</v>
      </c>
      <c r="J67" s="28">
        <v>2.794</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0.69810496</v>
      </c>
      <c r="D69" s="33" t="str">
        <f>IF($B69="N/A","N/A",IF(C69&gt;=5,"No",IF(C69&lt;0,"No","Yes")))</f>
        <v>Yes</v>
      </c>
      <c r="E69" s="35">
        <v>0.68211776449999995</v>
      </c>
      <c r="F69" s="33" t="str">
        <f>IF($B69="N/A","N/A",IF(E69&gt;=5,"No",IF(E69&lt;0,"No","Yes")))</f>
        <v>Yes</v>
      </c>
      <c r="G69" s="35">
        <v>0.66793550469999996</v>
      </c>
      <c r="H69" s="33" t="str">
        <f>IF($B69="N/A","N/A",IF(G69&gt;=5,"No",IF(G69&lt;0,"No","Yes")))</f>
        <v>Yes</v>
      </c>
      <c r="I69" s="28">
        <v>-2.29</v>
      </c>
      <c r="J69" s="28">
        <v>-2.08</v>
      </c>
      <c r="K69" s="29" t="s">
        <v>107</v>
      </c>
      <c r="L69" s="30" t="str">
        <f t="shared" si="11"/>
        <v>Yes</v>
      </c>
    </row>
    <row r="70" spans="1:12" ht="12.75" customHeight="1">
      <c r="A70" s="94" t="s">
        <v>308</v>
      </c>
      <c r="B70" s="36" t="s">
        <v>49</v>
      </c>
      <c r="C70" s="35">
        <v>12.119770641000001</v>
      </c>
      <c r="D70" s="33" t="str">
        <f>IF($B70="N/A","N/A",IF(C70&gt;10,"No",IF(C70&lt;-10,"No","Yes")))</f>
        <v>N/A</v>
      </c>
      <c r="E70" s="35">
        <v>13.186756933</v>
      </c>
      <c r="F70" s="33" t="str">
        <f>IF($B70="N/A","N/A",IF(E70&gt;10,"No",IF(E70&lt;-10,"No","Yes")))</f>
        <v>N/A</v>
      </c>
      <c r="G70" s="35">
        <v>13.677116625</v>
      </c>
      <c r="H70" s="33" t="str">
        <f>IF($B70="N/A","N/A",IF(G70&gt;10,"No",IF(G70&lt;-10,"No","Yes")))</f>
        <v>N/A</v>
      </c>
      <c r="I70" s="28">
        <v>8.8040000000000003</v>
      </c>
      <c r="J70" s="28">
        <v>3.7189999999999999</v>
      </c>
      <c r="K70" s="36" t="s">
        <v>107</v>
      </c>
      <c r="L70" s="30" t="str">
        <f t="shared" si="11"/>
        <v>Yes</v>
      </c>
    </row>
    <row r="71" spans="1:12">
      <c r="A71" s="94" t="s">
        <v>309</v>
      </c>
      <c r="B71" s="36" t="s">
        <v>49</v>
      </c>
      <c r="C71" s="35">
        <v>0</v>
      </c>
      <c r="D71" s="33" t="str">
        <f>IF($B71="N/A","N/A",IF(C71&gt;10,"No",IF(C71&lt;-10,"No","Yes")))</f>
        <v>N/A</v>
      </c>
      <c r="E71" s="35">
        <v>0</v>
      </c>
      <c r="F71" s="33" t="str">
        <f>IF($B71="N/A","N/A",IF(E71&gt;10,"No",IF(E71&lt;-10,"No","Yes")))</f>
        <v>N/A</v>
      </c>
      <c r="G71" s="35">
        <v>0</v>
      </c>
      <c r="H71" s="33" t="str">
        <f>IF($B71="N/A","N/A",IF(G71&gt;10,"No",IF(G71&lt;-10,"No","Yes")))</f>
        <v>N/A</v>
      </c>
      <c r="I71" s="28" t="s">
        <v>1207</v>
      </c>
      <c r="J71" s="28" t="s">
        <v>1207</v>
      </c>
      <c r="K71" s="29" t="s">
        <v>107</v>
      </c>
      <c r="L71" s="30" t="str">
        <f t="shared" si="11"/>
        <v>N/A</v>
      </c>
    </row>
    <row r="72" spans="1:12">
      <c r="A72" s="51" t="s">
        <v>92</v>
      </c>
      <c r="B72" s="25" t="s">
        <v>93</v>
      </c>
      <c r="C72" s="32">
        <v>5.0204417473999996</v>
      </c>
      <c r="D72" s="27" t="str">
        <f>IF($B72="N/A","N/A",IF(C72&gt;8,"No",IF(C72&lt;2,"No","Yes")))</f>
        <v>Yes</v>
      </c>
      <c r="E72" s="32">
        <v>4.9437540792999997</v>
      </c>
      <c r="F72" s="27" t="str">
        <f>IF($B72="N/A","N/A",IF(E72&gt;8,"No",IF(E72&lt;2,"No","Yes")))</f>
        <v>Yes</v>
      </c>
      <c r="G72" s="32">
        <v>4.6468201242999996</v>
      </c>
      <c r="H72" s="27" t="str">
        <f>IF($B72="N/A","N/A",IF(G72&gt;8,"No",IF(G72&lt;2,"No","Yes")))</f>
        <v>Yes</v>
      </c>
      <c r="I72" s="28">
        <v>-1.53</v>
      </c>
      <c r="J72" s="28">
        <v>-6.01</v>
      </c>
      <c r="K72" s="29" t="s">
        <v>107</v>
      </c>
      <c r="L72" s="30" t="str">
        <f t="shared" si="11"/>
        <v>Yes</v>
      </c>
    </row>
    <row r="73" spans="1:12">
      <c r="A73" s="51" t="s">
        <v>888</v>
      </c>
      <c r="B73" s="25" t="s">
        <v>49</v>
      </c>
      <c r="C73" s="32" t="s">
        <v>49</v>
      </c>
      <c r="D73" s="33" t="str">
        <f t="shared" ref="D73:D80" si="31">IF($B73="N/A","N/A",IF(C73&gt;10,"No",IF(C73&lt;-10,"No","Yes")))</f>
        <v>N/A</v>
      </c>
      <c r="E73" s="32">
        <v>23.154890644000002</v>
      </c>
      <c r="F73" s="33" t="str">
        <f t="shared" ref="F73:F80" si="32">IF($B73="N/A","N/A",IF(E73&gt;10,"No",IF(E73&lt;-10,"No","Yes")))</f>
        <v>N/A</v>
      </c>
      <c r="G73" s="32">
        <v>23.404077040000001</v>
      </c>
      <c r="H73" s="33" t="str">
        <f t="shared" ref="H73:H80" si="33">IF($B73="N/A","N/A",IF(G73&gt;10,"No",IF(G73&lt;-10,"No","Yes")))</f>
        <v>N/A</v>
      </c>
      <c r="I73" s="28" t="s">
        <v>49</v>
      </c>
      <c r="J73" s="28">
        <v>1.0760000000000001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35.667208436000003</v>
      </c>
      <c r="F74" s="33" t="str">
        <f t="shared" si="32"/>
        <v>N/A</v>
      </c>
      <c r="G74" s="32">
        <v>36.210962281999997</v>
      </c>
      <c r="H74" s="33" t="str">
        <f t="shared" si="33"/>
        <v>N/A</v>
      </c>
      <c r="I74" s="28" t="s">
        <v>49</v>
      </c>
      <c r="J74" s="28">
        <v>1.5249999999999999</v>
      </c>
      <c r="K74" s="29" t="s">
        <v>107</v>
      </c>
      <c r="L74" s="30" t="str">
        <f>IF(J74="Div by 0", "N/A", IF(OR(J74="N/A",K74="N/A"),"N/A", IF(J74&gt;VALUE(MID(K74,1,2)), "No", IF(J74&lt;-1*VALUE(MID(K74,1,2)), "No", "Yes"))))</f>
        <v>Yes</v>
      </c>
    </row>
    <row r="75" spans="1:12">
      <c r="A75" s="51" t="s">
        <v>890</v>
      </c>
      <c r="B75" s="25" t="s">
        <v>49</v>
      </c>
      <c r="C75" s="32" t="s">
        <v>49</v>
      </c>
      <c r="D75" s="33" t="str">
        <f t="shared" si="31"/>
        <v>N/A</v>
      </c>
      <c r="E75" s="32">
        <v>3.6511857074999998</v>
      </c>
      <c r="F75" s="33" t="str">
        <f t="shared" si="32"/>
        <v>N/A</v>
      </c>
      <c r="G75" s="32">
        <v>3.5395793682000001</v>
      </c>
      <c r="H75" s="33" t="str">
        <f t="shared" si="33"/>
        <v>N/A</v>
      </c>
      <c r="I75" s="28" t="s">
        <v>49</v>
      </c>
      <c r="J75" s="28">
        <v>-3.06</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18.167624362000002</v>
      </c>
      <c r="F76" s="33" t="str">
        <f t="shared" si="32"/>
        <v>N/A</v>
      </c>
      <c r="G76" s="32">
        <v>18.064184053000002</v>
      </c>
      <c r="H76" s="33" t="str">
        <f t="shared" si="33"/>
        <v>N/A</v>
      </c>
      <c r="I76" s="28" t="s">
        <v>49</v>
      </c>
      <c r="J76" s="28">
        <v>-0.56899999999999995</v>
      </c>
      <c r="K76" s="29" t="s">
        <v>107</v>
      </c>
      <c r="L76" s="30" t="str">
        <f t="shared" si="34"/>
        <v>Yes</v>
      </c>
    </row>
    <row r="77" spans="1:12">
      <c r="A77" s="51" t="s">
        <v>892</v>
      </c>
      <c r="B77" s="25" t="s">
        <v>49</v>
      </c>
      <c r="C77" s="32" t="s">
        <v>49</v>
      </c>
      <c r="D77" s="33" t="str">
        <f t="shared" si="31"/>
        <v>N/A</v>
      </c>
      <c r="E77" s="32">
        <v>7.2729366896999998</v>
      </c>
      <c r="F77" s="33" t="str">
        <f t="shared" si="32"/>
        <v>N/A</v>
      </c>
      <c r="G77" s="32">
        <v>7.2778635639999996</v>
      </c>
      <c r="H77" s="33" t="str">
        <f t="shared" si="33"/>
        <v>N/A</v>
      </c>
      <c r="I77" s="28" t="s">
        <v>49</v>
      </c>
      <c r="J77" s="28">
        <v>6.7699999999999996E-2</v>
      </c>
      <c r="K77" s="29" t="s">
        <v>107</v>
      </c>
      <c r="L77" s="30" t="str">
        <f t="shared" si="34"/>
        <v>Yes</v>
      </c>
    </row>
    <row r="78" spans="1:12">
      <c r="A78" s="51" t="s">
        <v>893</v>
      </c>
      <c r="B78" s="25" t="s">
        <v>49</v>
      </c>
      <c r="C78" s="32" t="s">
        <v>49</v>
      </c>
      <c r="D78" s="33" t="str">
        <f t="shared" si="31"/>
        <v>N/A</v>
      </c>
      <c r="E78" s="32">
        <v>2.8641267484999999</v>
      </c>
      <c r="F78" s="33" t="str">
        <f t="shared" si="32"/>
        <v>N/A</v>
      </c>
      <c r="G78" s="32">
        <v>2.8082019606999999</v>
      </c>
      <c r="H78" s="33" t="str">
        <f t="shared" si="33"/>
        <v>N/A</v>
      </c>
      <c r="I78" s="28" t="s">
        <v>49</v>
      </c>
      <c r="J78" s="28">
        <v>-1.95</v>
      </c>
      <c r="K78" s="29" t="s">
        <v>107</v>
      </c>
      <c r="L78" s="30" t="str">
        <f t="shared" si="34"/>
        <v>Yes</v>
      </c>
    </row>
    <row r="79" spans="1:12">
      <c r="A79" s="51" t="s">
        <v>894</v>
      </c>
      <c r="B79" s="25" t="s">
        <v>49</v>
      </c>
      <c r="C79" s="32" t="s">
        <v>49</v>
      </c>
      <c r="D79" s="33" t="str">
        <f t="shared" si="31"/>
        <v>N/A</v>
      </c>
      <c r="E79" s="32">
        <v>2.3586173358</v>
      </c>
      <c r="F79" s="33" t="str">
        <f t="shared" si="32"/>
        <v>N/A</v>
      </c>
      <c r="G79" s="32">
        <v>2.2061023928000001</v>
      </c>
      <c r="H79" s="33" t="str">
        <f t="shared" si="33"/>
        <v>N/A</v>
      </c>
      <c r="I79" s="28" t="s">
        <v>49</v>
      </c>
      <c r="J79" s="28">
        <v>-6.47</v>
      </c>
      <c r="K79" s="29" t="s">
        <v>107</v>
      </c>
      <c r="L79" s="30" t="str">
        <f t="shared" si="34"/>
        <v>Yes</v>
      </c>
    </row>
    <row r="80" spans="1:12">
      <c r="A80" s="51" t="s">
        <v>895</v>
      </c>
      <c r="B80" s="25" t="s">
        <v>49</v>
      </c>
      <c r="C80" s="32" t="s">
        <v>49</v>
      </c>
      <c r="D80" s="33" t="str">
        <f t="shared" si="31"/>
        <v>N/A</v>
      </c>
      <c r="E80" s="32">
        <v>1.9196559976000001</v>
      </c>
      <c r="F80" s="33" t="str">
        <f t="shared" si="32"/>
        <v>N/A</v>
      </c>
      <c r="G80" s="32">
        <v>1.8422092146</v>
      </c>
      <c r="H80" s="33" t="str">
        <f t="shared" si="33"/>
        <v>N/A</v>
      </c>
      <c r="I80" s="28" t="s">
        <v>49</v>
      </c>
      <c r="J80" s="28">
        <v>-4.03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53055</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2935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20771</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3685</v>
      </c>
      <c r="H84" s="30" t="str">
        <f t="shared" si="37"/>
        <v>N/A</v>
      </c>
      <c r="I84" s="28" t="s">
        <v>49</v>
      </c>
      <c r="J84" s="28" t="s">
        <v>49</v>
      </c>
      <c r="K84" s="29" t="s">
        <v>107</v>
      </c>
      <c r="L84" s="30" t="str">
        <f t="shared" si="34"/>
        <v>N/A</v>
      </c>
    </row>
    <row r="85" spans="1:12">
      <c r="A85" s="94" t="s">
        <v>599</v>
      </c>
      <c r="B85" s="25" t="s">
        <v>49</v>
      </c>
      <c r="C85" s="32">
        <v>99.997428710999998</v>
      </c>
      <c r="D85" s="27" t="str">
        <f>IF($B85="N/A","N/A",IF(C85&gt;10,"No",IF(C85&lt;-10,"No","Yes")))</f>
        <v>N/A</v>
      </c>
      <c r="E85" s="32">
        <v>100</v>
      </c>
      <c r="F85" s="27" t="str">
        <f>IF($B85="N/A","N/A",IF(E85&gt;10,"No",IF(E85&lt;-10,"No","Yes")))</f>
        <v>N/A</v>
      </c>
      <c r="G85" s="32">
        <v>100</v>
      </c>
      <c r="H85" s="27" t="str">
        <f>IF($B85="N/A","N/A",IF(G85&gt;10,"No",IF(G85&lt;-10,"No","Yes")))</f>
        <v>N/A</v>
      </c>
      <c r="I85" s="28">
        <v>2.5999999999999999E-3</v>
      </c>
      <c r="J85" s="28">
        <v>0</v>
      </c>
      <c r="K85" s="25" t="s">
        <v>49</v>
      </c>
      <c r="L85" s="30" t="str">
        <f t="shared" si="11"/>
        <v>N/A</v>
      </c>
    </row>
    <row r="86" spans="1:12">
      <c r="A86" s="94" t="s">
        <v>146</v>
      </c>
      <c r="B86" s="25" t="s">
        <v>49</v>
      </c>
      <c r="C86" s="32">
        <v>99.976858398999994</v>
      </c>
      <c r="D86" s="27" t="str">
        <f>IF($B86="N/A","N/A",IF(C86&gt;10,"No",IF(C86&lt;-10,"No","Yes")))</f>
        <v>N/A</v>
      </c>
      <c r="E86" s="32">
        <v>99.992321376000007</v>
      </c>
      <c r="F86" s="27" t="str">
        <f>IF($B86="N/A","N/A",IF(E86&gt;10,"No",IF(E86&lt;-10,"No","Yes")))</f>
        <v>N/A</v>
      </c>
      <c r="G86" s="32">
        <v>99.997605965999995</v>
      </c>
      <c r="H86" s="27" t="str">
        <f>IF($B86="N/A","N/A",IF(G86&gt;10,"No",IF(G86&lt;-10,"No","Yes")))</f>
        <v>N/A</v>
      </c>
      <c r="I86" s="28">
        <v>1.55E-2</v>
      </c>
      <c r="J86" s="28">
        <v>5.3E-3</v>
      </c>
      <c r="K86" s="25" t="s">
        <v>49</v>
      </c>
      <c r="L86" s="30" t="str">
        <f t="shared" si="11"/>
        <v>N/A</v>
      </c>
    </row>
    <row r="87" spans="1:12">
      <c r="A87" s="94" t="s">
        <v>896</v>
      </c>
      <c r="B87" s="25" t="s">
        <v>49</v>
      </c>
      <c r="C87" s="32" t="s">
        <v>49</v>
      </c>
      <c r="D87" s="27" t="str">
        <f t="shared" ref="D87:D88" si="38">IF($B87="N/A","N/A",IF(C87&gt;10,"No",IF(C87&lt;-10,"No","Yes")))</f>
        <v>N/A</v>
      </c>
      <c r="E87" s="32">
        <v>56.942115973</v>
      </c>
      <c r="F87" s="27" t="str">
        <f t="shared" ref="F87:F88" si="39">IF($B87="N/A","N/A",IF(E87&gt;10,"No",IF(E87&lt;-10,"No","Yes")))</f>
        <v>N/A</v>
      </c>
      <c r="G87" s="32">
        <v>56.287331969</v>
      </c>
      <c r="H87" s="27" t="str">
        <f t="shared" ref="H87:H88" si="40">IF($B87="N/A","N/A",IF(G87&gt;10,"No",IF(G87&lt;-10,"No","Yes")))</f>
        <v>N/A</v>
      </c>
      <c r="I87" s="28" t="s">
        <v>49</v>
      </c>
      <c r="J87" s="28">
        <v>-1.1499999999999999</v>
      </c>
      <c r="K87" s="29" t="s">
        <v>107</v>
      </c>
      <c r="L87" s="30" t="str">
        <f>IF(J87="Div by 0", "N/A", IF(OR(J87="N/A",K87="N/A"),"N/A", IF(J87&gt;VALUE(MID(K87,1,2)), "No", IF(J87&lt;-1*VALUE(MID(K87,1,2)), "No", "Yes"))))</f>
        <v>Yes</v>
      </c>
    </row>
    <row r="88" spans="1:12">
      <c r="A88" s="94" t="s">
        <v>897</v>
      </c>
      <c r="B88" s="25" t="s">
        <v>49</v>
      </c>
      <c r="C88" s="32" t="s">
        <v>49</v>
      </c>
      <c r="D88" s="27" t="str">
        <f t="shared" si="38"/>
        <v>N/A</v>
      </c>
      <c r="E88" s="32">
        <v>43.050205403</v>
      </c>
      <c r="F88" s="27" t="str">
        <f t="shared" si="39"/>
        <v>N/A</v>
      </c>
      <c r="G88" s="32">
        <v>43.710273997000002</v>
      </c>
      <c r="H88" s="27" t="str">
        <f t="shared" si="40"/>
        <v>N/A</v>
      </c>
      <c r="I88" s="28" t="s">
        <v>49</v>
      </c>
      <c r="J88" s="28">
        <v>1.5329999999999999</v>
      </c>
      <c r="K88" s="29" t="s">
        <v>107</v>
      </c>
      <c r="L88" s="30" t="str">
        <f>IF(J88="Div by 0", "N/A", IF(OR(J88="N/A",K88="N/A"),"N/A", IF(J88&gt;VALUE(MID(K88,1,2)), "No", IF(J88&lt;-1*VALUE(MID(K88,1,2)), "No", "Yes"))))</f>
        <v>Yes</v>
      </c>
    </row>
    <row r="89" spans="1:12">
      <c r="A89" s="51" t="s">
        <v>310</v>
      </c>
      <c r="B89" s="25" t="s">
        <v>726</v>
      </c>
      <c r="C89" s="32">
        <v>49.258183127000002</v>
      </c>
      <c r="D89" s="27" t="str">
        <f>IF($B89="N/A","N/A",IF(C89&gt;70,"No",IF(C89&lt;40,"No","Yes")))</f>
        <v>Yes</v>
      </c>
      <c r="E89" s="32">
        <v>49.369712946999996</v>
      </c>
      <c r="F89" s="27" t="str">
        <f>IF($B89="N/A","N/A",IF(E89&gt;70,"No",IF(E89&lt;40,"No","Yes")))</f>
        <v>Yes</v>
      </c>
      <c r="G89" s="32">
        <v>50.550029326999997</v>
      </c>
      <c r="H89" s="27" t="str">
        <f>IF($B89="N/A","N/A",IF(G89&gt;70,"No",IF(G89&lt;40,"No","Yes")))</f>
        <v>Yes</v>
      </c>
      <c r="I89" s="28">
        <v>0.22639999999999999</v>
      </c>
      <c r="J89" s="28">
        <v>2.391</v>
      </c>
      <c r="K89" s="29" t="s">
        <v>107</v>
      </c>
      <c r="L89" s="30" t="str">
        <f t="shared" si="11"/>
        <v>Yes</v>
      </c>
    </row>
    <row r="90" spans="1:12">
      <c r="A90" s="89" t="s">
        <v>808</v>
      </c>
      <c r="B90" s="25" t="s">
        <v>49</v>
      </c>
      <c r="C90" s="32">
        <v>67.368228404000007</v>
      </c>
      <c r="D90" s="27" t="str">
        <f>IF($B90="N/A","N/A",IF(C90&gt;10,"No",IF(C90&lt;-10,"No","Yes")))</f>
        <v>N/A</v>
      </c>
      <c r="E90" s="32">
        <v>68.105167723999998</v>
      </c>
      <c r="F90" s="27" t="str">
        <f>IF($B90="N/A","N/A",IF(E90&gt;10,"No",IF(E90&lt;-10,"No","Yes")))</f>
        <v>N/A</v>
      </c>
      <c r="G90" s="32">
        <v>67.243205083000007</v>
      </c>
      <c r="H90" s="27" t="str">
        <f>IF($B90="N/A","N/A",IF(G90&gt;10,"No",IF(G90&lt;-10,"No","Yes")))</f>
        <v>N/A</v>
      </c>
      <c r="I90" s="28">
        <v>1.0940000000000001</v>
      </c>
      <c r="J90" s="28">
        <v>-1.27</v>
      </c>
      <c r="K90" s="25" t="s">
        <v>49</v>
      </c>
      <c r="L90" s="30" t="str">
        <f t="shared" ref="L90" si="41">IF(J90="Div by 0", "N/A", IF(K90="N/A","N/A", IF(J90&gt;VALUE(MID(K90,1,2)), "No", IF(J90&lt;-1*VALUE(MID(K90,1,2)), "No", "Yes"))))</f>
        <v>N/A</v>
      </c>
    </row>
    <row r="91" spans="1:12">
      <c r="A91" s="89" t="s">
        <v>809</v>
      </c>
      <c r="B91" s="25" t="s">
        <v>49</v>
      </c>
      <c r="C91" s="32">
        <v>75.524406005000003</v>
      </c>
      <c r="D91" s="27" t="str">
        <f t="shared" ref="D91:D97" si="42">IF($B91="N/A","N/A",IF(C91&gt;10,"No",IF(C91&lt;-10,"No","Yes")))</f>
        <v>N/A</v>
      </c>
      <c r="E91" s="32">
        <v>75.488215487999994</v>
      </c>
      <c r="F91" s="27" t="str">
        <f t="shared" ref="F91:F97" si="43">IF($B91="N/A","N/A",IF(E91&gt;10,"No",IF(E91&lt;-10,"No","Yes")))</f>
        <v>N/A</v>
      </c>
      <c r="G91" s="32">
        <v>73.213147591999999</v>
      </c>
      <c r="H91" s="27" t="str">
        <f t="shared" ref="H91:H97" si="44">IF($B91="N/A","N/A",IF(G91&gt;10,"No",IF(G91&lt;-10,"No","Yes")))</f>
        <v>N/A</v>
      </c>
      <c r="I91" s="28">
        <v>-4.8000000000000001E-2</v>
      </c>
      <c r="J91" s="28">
        <v>-3.01</v>
      </c>
      <c r="K91" s="25" t="s">
        <v>49</v>
      </c>
      <c r="L91" s="30" t="str">
        <f t="shared" ref="L91:L101" si="45">IF(J91="Div by 0", "N/A", IF(K91="N/A","N/A", IF(J91&gt;VALUE(MID(K91,1,2)), "No", IF(J91&lt;-1*VALUE(MID(K91,1,2)), "No", "Yes"))))</f>
        <v>N/A</v>
      </c>
    </row>
    <row r="92" spans="1:12">
      <c r="A92" s="89" t="s">
        <v>810</v>
      </c>
      <c r="B92" s="25" t="s">
        <v>49</v>
      </c>
      <c r="C92" s="32">
        <v>47.701748520000002</v>
      </c>
      <c r="D92" s="27" t="str">
        <f t="shared" si="42"/>
        <v>N/A</v>
      </c>
      <c r="E92" s="32">
        <v>47.690619427000001</v>
      </c>
      <c r="F92" s="27" t="str">
        <f t="shared" si="43"/>
        <v>N/A</v>
      </c>
      <c r="G92" s="32">
        <v>49.701079032000003</v>
      </c>
      <c r="H92" s="27" t="str">
        <f t="shared" si="44"/>
        <v>N/A</v>
      </c>
      <c r="I92" s="28">
        <v>-2.3E-2</v>
      </c>
      <c r="J92" s="28">
        <v>4.2160000000000002</v>
      </c>
      <c r="K92" s="25" t="s">
        <v>49</v>
      </c>
      <c r="L92" s="30" t="str">
        <f t="shared" si="45"/>
        <v>N/A</v>
      </c>
    </row>
    <row r="93" spans="1:12">
      <c r="A93" s="89" t="s">
        <v>811</v>
      </c>
      <c r="B93" s="25" t="s">
        <v>49</v>
      </c>
      <c r="C93" s="32">
        <v>24.378065872000001</v>
      </c>
      <c r="D93" s="27" t="str">
        <f t="shared" si="42"/>
        <v>N/A</v>
      </c>
      <c r="E93" s="32">
        <v>23.548848009</v>
      </c>
      <c r="F93" s="27" t="str">
        <f t="shared" si="43"/>
        <v>N/A</v>
      </c>
      <c r="G93" s="32">
        <v>25.864649151999998</v>
      </c>
      <c r="H93" s="27" t="str">
        <f t="shared" si="44"/>
        <v>N/A</v>
      </c>
      <c r="I93" s="28">
        <v>-3.4</v>
      </c>
      <c r="J93" s="28">
        <v>9.8339999999999996</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0.69039109310000002</v>
      </c>
      <c r="D95" s="27" t="str">
        <f t="shared" si="42"/>
        <v>N/A</v>
      </c>
      <c r="E95" s="32">
        <v>0.87024405230000001</v>
      </c>
      <c r="F95" s="27" t="str">
        <f t="shared" si="43"/>
        <v>N/A</v>
      </c>
      <c r="G95" s="32">
        <v>0.89177768999999996</v>
      </c>
      <c r="H95" s="27" t="str">
        <f t="shared" si="44"/>
        <v>N/A</v>
      </c>
      <c r="I95" s="28">
        <v>26.05</v>
      </c>
      <c r="J95" s="28">
        <v>2.4740000000000002</v>
      </c>
      <c r="K95" s="25" t="s">
        <v>49</v>
      </c>
      <c r="L95" s="30" t="str">
        <f t="shared" si="45"/>
        <v>N/A</v>
      </c>
    </row>
    <row r="96" spans="1:12">
      <c r="A96" s="90" t="s">
        <v>813</v>
      </c>
      <c r="B96" s="25" t="s">
        <v>49</v>
      </c>
      <c r="C96" s="32">
        <v>1.2586459592000001</v>
      </c>
      <c r="D96" s="27" t="str">
        <f t="shared" si="42"/>
        <v>N/A</v>
      </c>
      <c r="E96" s="32">
        <v>1.2298596092</v>
      </c>
      <c r="F96" s="27" t="str">
        <f t="shared" si="43"/>
        <v>N/A</v>
      </c>
      <c r="G96" s="32">
        <v>1.2484887659999999</v>
      </c>
      <c r="H96" s="27" t="str">
        <f t="shared" si="44"/>
        <v>N/A</v>
      </c>
      <c r="I96" s="28">
        <v>-2.29</v>
      </c>
      <c r="J96" s="28">
        <v>1.5149999999999999</v>
      </c>
      <c r="K96" s="25" t="s">
        <v>49</v>
      </c>
      <c r="L96" s="30" t="str">
        <f t="shared" si="45"/>
        <v>N/A</v>
      </c>
    </row>
    <row r="97" spans="1:12" ht="12.75" customHeight="1">
      <c r="A97" s="90" t="s">
        <v>814</v>
      </c>
      <c r="B97" s="25" t="s">
        <v>49</v>
      </c>
      <c r="C97" s="32">
        <v>1.3409272068</v>
      </c>
      <c r="D97" s="27" t="str">
        <f t="shared" si="42"/>
        <v>N/A</v>
      </c>
      <c r="E97" s="32">
        <v>1.3181637850000001</v>
      </c>
      <c r="F97" s="27" t="str">
        <f t="shared" si="43"/>
        <v>N/A</v>
      </c>
      <c r="G97" s="32">
        <v>1.3250978561</v>
      </c>
      <c r="H97" s="27" t="str">
        <f t="shared" si="44"/>
        <v>N/A</v>
      </c>
      <c r="I97" s="28">
        <v>-1.7</v>
      </c>
      <c r="J97" s="28">
        <v>0.52600000000000002</v>
      </c>
      <c r="K97" s="25" t="s">
        <v>49</v>
      </c>
      <c r="L97" s="30" t="str">
        <f t="shared" si="45"/>
        <v>N/A</v>
      </c>
    </row>
    <row r="98" spans="1:12">
      <c r="A98" s="86" t="s">
        <v>966</v>
      </c>
      <c r="B98" s="36" t="s">
        <v>49</v>
      </c>
      <c r="C98" s="34">
        <v>618</v>
      </c>
      <c r="D98" s="33" t="str">
        <f>IF($B98="N/A","N/A",IF(C98&gt;10,"No",IF(C98&lt;-10,"No","Yes")))</f>
        <v>N/A</v>
      </c>
      <c r="E98" s="34">
        <v>459</v>
      </c>
      <c r="F98" s="33" t="str">
        <f>IF($B98="N/A","N/A",IF(E98&gt;10,"No",IF(E98&lt;-10,"No","Yes")))</f>
        <v>N/A</v>
      </c>
      <c r="G98" s="34">
        <v>483</v>
      </c>
      <c r="H98" s="33" t="str">
        <f>IF($B98="N/A","N/A",IF(G98&gt;10,"No",IF(G98&lt;-10,"No","Yes")))</f>
        <v>N/A</v>
      </c>
      <c r="I98" s="28">
        <v>-25.7</v>
      </c>
      <c r="J98" s="28">
        <v>5.2290000000000001</v>
      </c>
      <c r="K98" s="25" t="s">
        <v>49</v>
      </c>
      <c r="L98" s="30" t="str">
        <f t="shared" si="45"/>
        <v>N/A</v>
      </c>
    </row>
    <row r="99" spans="1:12">
      <c r="A99" s="90" t="s">
        <v>962</v>
      </c>
      <c r="B99" s="36" t="s">
        <v>121</v>
      </c>
      <c r="C99" s="34">
        <v>41</v>
      </c>
      <c r="D99" s="27" t="str">
        <f t="shared" ref="D99" si="46">IF($B99="N/A","N/A",IF(C99&gt;0,"No",IF(C99&lt;0,"No","Yes")))</f>
        <v>No</v>
      </c>
      <c r="E99" s="34">
        <v>56</v>
      </c>
      <c r="F99" s="27" t="str">
        <f t="shared" ref="F99" si="47">IF($B99="N/A","N/A",IF(E99&gt;0,"No",IF(E99&lt;0,"No","Yes")))</f>
        <v>No</v>
      </c>
      <c r="G99" s="34">
        <v>57</v>
      </c>
      <c r="H99" s="27" t="str">
        <f t="shared" ref="H99" si="48">IF($B99="N/A","N/A",IF(G99&gt;0,"No",IF(G99&lt;0,"No","Yes")))</f>
        <v>No</v>
      </c>
      <c r="I99" s="28">
        <v>36.590000000000003</v>
      </c>
      <c r="J99" s="28">
        <v>1.786</v>
      </c>
      <c r="K99" s="25" t="s">
        <v>49</v>
      </c>
      <c r="L99" s="30" t="str">
        <f t="shared" si="45"/>
        <v>N/A</v>
      </c>
    </row>
    <row r="100" spans="1:12">
      <c r="A100" s="90" t="s">
        <v>963</v>
      </c>
      <c r="B100" s="36" t="s">
        <v>121</v>
      </c>
      <c r="C100" s="34">
        <v>70</v>
      </c>
      <c r="D100" s="27" t="str">
        <f t="shared" ref="D100" si="49">IF($B100="N/A","N/A",IF(C100&gt;0,"No",IF(C100&lt;0,"No","Yes")))</f>
        <v>No</v>
      </c>
      <c r="E100" s="34">
        <v>71</v>
      </c>
      <c r="F100" s="27" t="str">
        <f t="shared" ref="F100" si="50">IF($B100="N/A","N/A",IF(E100&gt;0,"No",IF(E100&lt;0,"No","Yes")))</f>
        <v>No</v>
      </c>
      <c r="G100" s="34">
        <v>68</v>
      </c>
      <c r="H100" s="27" t="str">
        <f t="shared" ref="H100" si="51">IF($B100="N/A","N/A",IF(G100&gt;0,"No",IF(G100&lt;0,"No","Yes")))</f>
        <v>No</v>
      </c>
      <c r="I100" s="28">
        <v>1.429</v>
      </c>
      <c r="J100" s="28">
        <v>-4.2300000000000004</v>
      </c>
      <c r="K100" s="25" t="s">
        <v>49</v>
      </c>
      <c r="L100" s="30" t="str">
        <f t="shared" si="45"/>
        <v>N/A</v>
      </c>
    </row>
    <row r="101" spans="1:12" ht="12.75" customHeight="1">
      <c r="A101" s="90" t="s">
        <v>964</v>
      </c>
      <c r="B101" s="38" t="s">
        <v>49</v>
      </c>
      <c r="C101" s="35" t="s">
        <v>49</v>
      </c>
      <c r="D101" s="33" t="str">
        <f>IF($B101="N/A","N/A",IF(C101&gt;10,"No",IF(C101&lt;-10,"No","Yes")))</f>
        <v>N/A</v>
      </c>
      <c r="E101" s="35">
        <v>94.366197182999997</v>
      </c>
      <c r="F101" s="33" t="str">
        <f>IF($B101="N/A","N/A",IF(E101&gt;10,"No",IF(E101&lt;-10,"No","Yes")))</f>
        <v>N/A</v>
      </c>
      <c r="G101" s="35">
        <v>100</v>
      </c>
      <c r="H101" s="33" t="str">
        <f>IF($B101="N/A","N/A",IF(G101&gt;10,"No",IF(G101&lt;-10,"No","Yes")))</f>
        <v>N/A</v>
      </c>
      <c r="I101" s="28" t="s">
        <v>49</v>
      </c>
      <c r="J101" s="28">
        <v>5.97</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10033</v>
      </c>
      <c r="D103" s="33" t="str">
        <f>IF($B103="N/A","N/A",IF(C103&gt;10,"No",IF(C103&lt;-10,"No","Yes")))</f>
        <v>N/A</v>
      </c>
      <c r="E103" s="34">
        <v>10264</v>
      </c>
      <c r="F103" s="33" t="str">
        <f>IF($B103="N/A","N/A",IF(E103&gt;10,"No",IF(E103&lt;-10,"No","Yes")))</f>
        <v>N/A</v>
      </c>
      <c r="G103" s="34">
        <v>10702</v>
      </c>
      <c r="H103" s="33" t="str">
        <f>IF($B103="N/A","N/A",IF(G103&gt;10,"No",IF(G103&lt;-10,"No","Yes")))</f>
        <v>N/A</v>
      </c>
      <c r="I103" s="28">
        <v>2.302</v>
      </c>
      <c r="J103" s="28">
        <v>4.2670000000000003</v>
      </c>
      <c r="K103" s="36" t="s">
        <v>107</v>
      </c>
      <c r="L103" s="30" t="str">
        <f t="shared" ref="L103:L135" si="52">IF(J103="Div by 0", "N/A", IF(K103="N/A","N/A", IF(J103&gt;VALUE(MID(K103,1,2)), "No", IF(J103&lt;-1*VALUE(MID(K103,1,2)), "No", "Yes"))))</f>
        <v>Yes</v>
      </c>
    </row>
    <row r="104" spans="1:12">
      <c r="A104" s="49" t="s">
        <v>312</v>
      </c>
      <c r="B104" s="36" t="s">
        <v>49</v>
      </c>
      <c r="C104" s="34">
        <v>8659.52</v>
      </c>
      <c r="D104" s="33" t="str">
        <f>IF($B104="N/A","N/A",IF(C104&gt;10,"No",IF(C104&lt;-10,"No","Yes")))</f>
        <v>N/A</v>
      </c>
      <c r="E104" s="34">
        <v>8897.1200000000008</v>
      </c>
      <c r="F104" s="33" t="str">
        <f>IF($B104="N/A","N/A",IF(E104&gt;10,"No",IF(E104&lt;-10,"No","Yes")))</f>
        <v>N/A</v>
      </c>
      <c r="G104" s="34">
        <v>9230.57</v>
      </c>
      <c r="H104" s="33" t="str">
        <f>IF($B104="N/A","N/A",IF(G104&gt;10,"No",IF(G104&lt;-10,"No","Yes")))</f>
        <v>N/A</v>
      </c>
      <c r="I104" s="28">
        <v>2.7440000000000002</v>
      </c>
      <c r="J104" s="28">
        <v>3.7480000000000002</v>
      </c>
      <c r="K104" s="36" t="s">
        <v>108</v>
      </c>
      <c r="L104" s="30" t="str">
        <f t="shared" si="52"/>
        <v>Yes</v>
      </c>
    </row>
    <row r="105" spans="1:12">
      <c r="A105" s="51" t="s">
        <v>313</v>
      </c>
      <c r="B105" s="25" t="s">
        <v>115</v>
      </c>
      <c r="C105" s="32">
        <v>98.262128892000007</v>
      </c>
      <c r="D105" s="27" t="str">
        <f>IF($B105="N/A","N/A",IF(C105&gt;=90,"Yes","No"))</f>
        <v>Yes</v>
      </c>
      <c r="E105" s="32">
        <v>98.315714029999995</v>
      </c>
      <c r="F105" s="27" t="str">
        <f>IF($B105="N/A","N/A",IF(E105&gt;=90,"Yes","No"))</f>
        <v>Yes</v>
      </c>
      <c r="G105" s="32">
        <v>98.585893854999995</v>
      </c>
      <c r="H105" s="27" t="str">
        <f>IF($B105="N/A","N/A",IF(G105&gt;=90,"Yes","No"))</f>
        <v>Yes</v>
      </c>
      <c r="I105" s="28">
        <v>5.45E-2</v>
      </c>
      <c r="J105" s="28">
        <v>0.27479999999999999</v>
      </c>
      <c r="K105" s="29" t="s">
        <v>107</v>
      </c>
      <c r="L105" s="30" t="str">
        <f t="shared" si="52"/>
        <v>Yes</v>
      </c>
    </row>
    <row r="106" spans="1:12" ht="12.75" customHeight="1">
      <c r="A106" s="51" t="s">
        <v>699</v>
      </c>
      <c r="B106" s="25" t="s">
        <v>115</v>
      </c>
      <c r="C106" s="32">
        <v>98.426061493000006</v>
      </c>
      <c r="D106" s="27" t="str">
        <f>IF($B106="N/A","N/A",IF(C106&gt;=90,"Yes","No"))</f>
        <v>Yes</v>
      </c>
      <c r="E106" s="32">
        <v>98.458748866999997</v>
      </c>
      <c r="F106" s="27" t="str">
        <f>IF($B106="N/A","N/A",IF(E106&gt;=90,"Yes","No"))</f>
        <v>Yes</v>
      </c>
      <c r="G106" s="32">
        <v>98.729262266000006</v>
      </c>
      <c r="H106" s="27" t="str">
        <f>IF($B106="N/A","N/A",IF(G106&gt;=90,"Yes","No"))</f>
        <v>Yes</v>
      </c>
      <c r="I106" s="28">
        <v>3.32E-2</v>
      </c>
      <c r="J106" s="28">
        <v>0.2747</v>
      </c>
      <c r="K106" s="29" t="s">
        <v>107</v>
      </c>
      <c r="L106" s="30" t="str">
        <f t="shared" si="52"/>
        <v>Yes</v>
      </c>
    </row>
    <row r="107" spans="1:12" ht="12.75" customHeight="1">
      <c r="A107" s="94" t="s">
        <v>789</v>
      </c>
      <c r="B107" s="36" t="s">
        <v>110</v>
      </c>
      <c r="C107" s="35">
        <v>45.471716870000002</v>
      </c>
      <c r="D107" s="27" t="str">
        <f>IF($B107="N/A","N/A",IF(C107&gt;55,"No",IF(C107&lt;30,"No","Yes")))</f>
        <v>Yes</v>
      </c>
      <c r="E107" s="35">
        <v>45.858585859000002</v>
      </c>
      <c r="F107" s="27" t="str">
        <f>IF($B107="N/A","N/A",IF(E107&gt;55,"No",IF(E107&lt;30,"No","Yes")))</f>
        <v>Yes</v>
      </c>
      <c r="G107" s="35">
        <v>46.034781025000001</v>
      </c>
      <c r="H107" s="27" t="str">
        <f>IF($B107="N/A","N/A",IF(G107&gt;55,"No",IF(G107&lt;30,"No","Yes")))</f>
        <v>Yes</v>
      </c>
      <c r="I107" s="28">
        <v>0.8508</v>
      </c>
      <c r="J107" s="28">
        <v>0.38419999999999999</v>
      </c>
      <c r="K107" s="36" t="s">
        <v>107</v>
      </c>
      <c r="L107" s="30" t="str">
        <f t="shared" si="52"/>
        <v>Yes</v>
      </c>
    </row>
    <row r="108" spans="1:12">
      <c r="A108" s="5" t="s">
        <v>1074</v>
      </c>
      <c r="B108" s="36" t="s">
        <v>0</v>
      </c>
      <c r="C108" s="35">
        <v>2.2525665304000002</v>
      </c>
      <c r="D108" s="27" t="str">
        <f>IF($B108="N/A","N/A",IF(C108&gt;=5,"No",IF(C108&lt;0,"No","Yes")))</f>
        <v>Yes</v>
      </c>
      <c r="E108" s="35">
        <v>1.3542478566</v>
      </c>
      <c r="F108" s="27" t="str">
        <f>IF($B108="N/A","N/A",IF(E108&gt;=5,"No",IF(E108&lt;0,"No","Yes")))</f>
        <v>Yes</v>
      </c>
      <c r="G108" s="35">
        <v>1.1866940759</v>
      </c>
      <c r="H108" s="27" t="str">
        <f>IF($B108="N/A","N/A",IF(G108&gt;=5,"No",IF(G108&lt;0,"No","Yes")))</f>
        <v>Yes</v>
      </c>
      <c r="I108" s="28">
        <v>-39.9</v>
      </c>
      <c r="J108" s="28">
        <v>-12.4</v>
      </c>
      <c r="K108" s="36" t="s">
        <v>49</v>
      </c>
      <c r="L108" s="30" t="str">
        <f t="shared" si="52"/>
        <v>N/A</v>
      </c>
    </row>
    <row r="109" spans="1:12">
      <c r="A109" s="5" t="s">
        <v>651</v>
      </c>
      <c r="B109" s="36" t="s">
        <v>49</v>
      </c>
      <c r="C109" s="35">
        <v>18.3195455</v>
      </c>
      <c r="D109" s="36" t="s">
        <v>49</v>
      </c>
      <c r="E109" s="35">
        <v>18.491816056000001</v>
      </c>
      <c r="F109" s="36" t="s">
        <v>49</v>
      </c>
      <c r="G109" s="35">
        <v>18.015324238000002</v>
      </c>
      <c r="H109" s="36" t="s">
        <v>49</v>
      </c>
      <c r="I109" s="28">
        <v>0.94040000000000001</v>
      </c>
      <c r="J109" s="28">
        <v>-2.58</v>
      </c>
      <c r="K109" s="36" t="s">
        <v>49</v>
      </c>
      <c r="L109" s="30" t="str">
        <f t="shared" si="52"/>
        <v>N/A</v>
      </c>
    </row>
    <row r="110" spans="1:12">
      <c r="A110" s="5" t="s">
        <v>652</v>
      </c>
      <c r="B110" s="36" t="s">
        <v>49</v>
      </c>
      <c r="C110" s="35">
        <v>29.353134656000002</v>
      </c>
      <c r="D110" s="36" t="s">
        <v>49</v>
      </c>
      <c r="E110" s="35">
        <v>29.978565861</v>
      </c>
      <c r="F110" s="36" t="s">
        <v>49</v>
      </c>
      <c r="G110" s="35">
        <v>29.340310221999999</v>
      </c>
      <c r="H110" s="36" t="s">
        <v>49</v>
      </c>
      <c r="I110" s="28">
        <v>2.1309999999999998</v>
      </c>
      <c r="J110" s="28">
        <v>-2.13</v>
      </c>
      <c r="K110" s="36" t="s">
        <v>49</v>
      </c>
      <c r="L110" s="30" t="str">
        <f t="shared" si="52"/>
        <v>N/A</v>
      </c>
    </row>
    <row r="111" spans="1:12">
      <c r="A111" s="5" t="s">
        <v>653</v>
      </c>
      <c r="B111" s="36" t="s">
        <v>49</v>
      </c>
      <c r="C111" s="35">
        <v>7.9637197248999998</v>
      </c>
      <c r="D111" s="36" t="s">
        <v>49</v>
      </c>
      <c r="E111" s="35">
        <v>8.5054559625999993</v>
      </c>
      <c r="F111" s="36" t="s">
        <v>49</v>
      </c>
      <c r="G111" s="35">
        <v>8.7366847318000005</v>
      </c>
      <c r="H111" s="36" t="s">
        <v>49</v>
      </c>
      <c r="I111" s="28">
        <v>6.8029999999999999</v>
      </c>
      <c r="J111" s="28">
        <v>2.7189999999999999</v>
      </c>
      <c r="K111" s="36" t="s">
        <v>49</v>
      </c>
      <c r="L111" s="30" t="str">
        <f t="shared" si="52"/>
        <v>N/A</v>
      </c>
    </row>
    <row r="112" spans="1:12">
      <c r="A112" s="5" t="s">
        <v>654</v>
      </c>
      <c r="B112" s="36" t="s">
        <v>49</v>
      </c>
      <c r="C112" s="35">
        <v>37.336788597999998</v>
      </c>
      <c r="D112" s="36" t="s">
        <v>49</v>
      </c>
      <c r="E112" s="35">
        <v>36.652377241000003</v>
      </c>
      <c r="F112" s="36" t="s">
        <v>49</v>
      </c>
      <c r="G112" s="35">
        <v>36.908988974000003</v>
      </c>
      <c r="H112" s="36" t="s">
        <v>49</v>
      </c>
      <c r="I112" s="28">
        <v>-1.83</v>
      </c>
      <c r="J112" s="28">
        <v>0.70009999999999994</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4.7543107744000004</v>
      </c>
      <c r="D114" s="36" t="s">
        <v>49</v>
      </c>
      <c r="E114" s="35">
        <v>4.9980514419000004</v>
      </c>
      <c r="F114" s="36" t="s">
        <v>49</v>
      </c>
      <c r="G114" s="35">
        <v>5.7746215661000004</v>
      </c>
      <c r="H114" s="36" t="s">
        <v>49</v>
      </c>
      <c r="I114" s="28">
        <v>5.1269999999999998</v>
      </c>
      <c r="J114" s="28">
        <v>15.54</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1.9934217099999998E-2</v>
      </c>
      <c r="D116" s="36" t="s">
        <v>49</v>
      </c>
      <c r="E116" s="35">
        <v>1.9485580700000001E-2</v>
      </c>
      <c r="F116" s="36" t="s">
        <v>49</v>
      </c>
      <c r="G116" s="35">
        <v>3.7376191400000001E-2</v>
      </c>
      <c r="H116" s="36" t="s">
        <v>49</v>
      </c>
      <c r="I116" s="28">
        <v>-2.25</v>
      </c>
      <c r="J116" s="28">
        <v>91.81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68.962424001000002</v>
      </c>
      <c r="D119" s="36" t="s">
        <v>49</v>
      </c>
      <c r="E119" s="35">
        <v>68.004676539000002</v>
      </c>
      <c r="F119" s="36" t="s">
        <v>49</v>
      </c>
      <c r="G119" s="35">
        <v>67.473369464000001</v>
      </c>
      <c r="H119" s="36" t="s">
        <v>49</v>
      </c>
      <c r="I119" s="28">
        <v>-1.39</v>
      </c>
      <c r="J119" s="28">
        <v>-0.78100000000000003</v>
      </c>
      <c r="K119" s="36" t="s">
        <v>49</v>
      </c>
      <c r="L119" s="30" t="str">
        <f t="shared" ref="L119:L120" si="53">IF(J119="Div by 0", "N/A", IF(K119="N/A","N/A", IF(J119&gt;VALUE(MID(K119,1,2)), "No", IF(J119&lt;-1*VALUE(MID(K119,1,2)), "No", "Yes"))))</f>
        <v>N/A</v>
      </c>
    </row>
    <row r="120" spans="1:12" ht="12.75" customHeight="1">
      <c r="A120" s="94" t="s">
        <v>815</v>
      </c>
      <c r="B120" s="36" t="s">
        <v>49</v>
      </c>
      <c r="C120" s="35">
        <v>31.037575999000001</v>
      </c>
      <c r="D120" s="36" t="s">
        <v>49</v>
      </c>
      <c r="E120" s="35">
        <v>31.995323461000002</v>
      </c>
      <c r="F120" s="36" t="s">
        <v>49</v>
      </c>
      <c r="G120" s="35">
        <v>32.526630535999999</v>
      </c>
      <c r="H120" s="36" t="s">
        <v>49</v>
      </c>
      <c r="I120" s="28">
        <v>3.0859999999999999</v>
      </c>
      <c r="J120" s="28">
        <v>1.661</v>
      </c>
      <c r="K120" s="36" t="s">
        <v>49</v>
      </c>
      <c r="L120" s="30" t="str">
        <f t="shared" si="53"/>
        <v>N/A</v>
      </c>
    </row>
    <row r="121" spans="1:12" ht="12.75" customHeight="1">
      <c r="A121" s="94" t="s">
        <v>314</v>
      </c>
      <c r="B121" s="36" t="s">
        <v>49</v>
      </c>
      <c r="C121" s="34">
        <v>66</v>
      </c>
      <c r="D121" s="33" t="str">
        <f>IF($B121="N/A","N/A",IF(C121&gt;10,"No",IF(C121&lt;-10,"No","Yes")))</f>
        <v>N/A</v>
      </c>
      <c r="E121" s="34">
        <v>66</v>
      </c>
      <c r="F121" s="33" t="str">
        <f>IF($B121="N/A","N/A",IF(E121&gt;10,"No",IF(E121&lt;-10,"No","Yes")))</f>
        <v>N/A</v>
      </c>
      <c r="G121" s="34">
        <v>59</v>
      </c>
      <c r="H121" s="33" t="str">
        <f>IF($B121="N/A","N/A",IF(G121&gt;10,"No",IF(G121&lt;-10,"No","Yes")))</f>
        <v>N/A</v>
      </c>
      <c r="I121" s="28">
        <v>0</v>
      </c>
      <c r="J121" s="28">
        <v>-10.6</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3.0303030302999998</v>
      </c>
      <c r="D123" s="27" t="str">
        <f>IF($B123="N/A","N/A",IF(C123&gt;10,"No",IF(C123&lt;-10,"No","Yes")))</f>
        <v>N/A</v>
      </c>
      <c r="E123" s="35">
        <v>0</v>
      </c>
      <c r="F123" s="27" t="str">
        <f>IF($B123="N/A","N/A",IF(E123&gt;10,"No",IF(E123&lt;-10,"No","Yes")))</f>
        <v>N/A</v>
      </c>
      <c r="G123" s="35">
        <v>1.6949152542000001</v>
      </c>
      <c r="H123" s="27" t="str">
        <f>IF($B123="N/A","N/A",IF(G123&gt;10,"No",IF(G123&lt;-10,"No","Yes")))</f>
        <v>N/A</v>
      </c>
      <c r="I123" s="28">
        <v>-100</v>
      </c>
      <c r="J123" s="28" t="s">
        <v>1207</v>
      </c>
      <c r="K123" s="36" t="s">
        <v>107</v>
      </c>
      <c r="L123" s="30" t="str">
        <f t="shared" si="52"/>
        <v>N/A</v>
      </c>
    </row>
    <row r="124" spans="1:12">
      <c r="A124" s="49" t="s">
        <v>34</v>
      </c>
      <c r="B124" s="36" t="s">
        <v>49</v>
      </c>
      <c r="C124" s="35">
        <v>0.27907903919999999</v>
      </c>
      <c r="D124" s="33" t="str">
        <f>IF($B124="N/A","N/A",IF(C124&gt;10,"No",IF(C124&lt;-10,"No","Yes")))</f>
        <v>N/A</v>
      </c>
      <c r="E124" s="35">
        <v>0.2240841777</v>
      </c>
      <c r="F124" s="33" t="str">
        <f>IF($B124="N/A","N/A",IF(E124&gt;10,"No",IF(E124&lt;-10,"No","Yes")))</f>
        <v>N/A</v>
      </c>
      <c r="G124" s="35">
        <v>0.32704167449999999</v>
      </c>
      <c r="H124" s="33" t="str">
        <f>IF($B124="N/A","N/A",IF(G124&gt;10,"No",IF(G124&lt;-10,"No","Yes")))</f>
        <v>N/A</v>
      </c>
      <c r="I124" s="28">
        <v>-19.7</v>
      </c>
      <c r="J124" s="28">
        <v>45.95</v>
      </c>
      <c r="K124" s="36" t="s">
        <v>108</v>
      </c>
      <c r="L124" s="30" t="str">
        <f t="shared" si="52"/>
        <v>No</v>
      </c>
    </row>
    <row r="125" spans="1:12">
      <c r="A125" s="49" t="s">
        <v>899</v>
      </c>
      <c r="B125" s="36" t="s">
        <v>49</v>
      </c>
      <c r="C125" s="35" t="s">
        <v>49</v>
      </c>
      <c r="D125" s="33" t="str">
        <f t="shared" ref="D125:D126" si="54">IF($B125="N/A","N/A",IF(C125&gt;10,"No",IF(C125&lt;-10,"No","Yes")))</f>
        <v>N/A</v>
      </c>
      <c r="E125" s="35">
        <v>62.197973500000003</v>
      </c>
      <c r="F125" s="33" t="str">
        <f t="shared" ref="F125:F126" si="55">IF($B125="N/A","N/A",IF(E125&gt;10,"No",IF(E125&lt;-10,"No","Yes")))</f>
        <v>N/A</v>
      </c>
      <c r="G125" s="35">
        <v>61.661371705999997</v>
      </c>
      <c r="H125" s="33" t="str">
        <f t="shared" ref="H125:H126" si="56">IF($B125="N/A","N/A",IF(G125&gt;10,"No",IF(G125&lt;-10,"No","Yes")))</f>
        <v>N/A</v>
      </c>
      <c r="I125" s="28" t="s">
        <v>49</v>
      </c>
      <c r="J125" s="28">
        <v>-0.86299999999999999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37.802026499999997</v>
      </c>
      <c r="F126" s="33" t="str">
        <f t="shared" si="55"/>
        <v>N/A</v>
      </c>
      <c r="G126" s="35">
        <v>38.338628294000003</v>
      </c>
      <c r="H126" s="33" t="str">
        <f t="shared" si="56"/>
        <v>N/A</v>
      </c>
      <c r="I126" s="28" t="s">
        <v>49</v>
      </c>
      <c r="J126" s="28">
        <v>1.42</v>
      </c>
      <c r="K126" s="36" t="s">
        <v>107</v>
      </c>
      <c r="L126" s="30" t="str">
        <f>IF(J126="Div by 0", "N/A", IF(OR(J126="N/A",K126="N/A"),"N/A", IF(J126&gt;VALUE(MID(K126,1,2)), "No", IF(J126&lt;-1*VALUE(MID(K126,1,2)), "No", "Yes"))))</f>
        <v>Yes</v>
      </c>
    </row>
    <row r="127" spans="1:12">
      <c r="A127" s="94" t="s">
        <v>35</v>
      </c>
      <c r="B127" s="36" t="s">
        <v>1021</v>
      </c>
      <c r="C127" s="35">
        <v>8.3225356323999993</v>
      </c>
      <c r="D127" s="27" t="str">
        <f>IF($B127="N/A","N/A",IF(C127&gt;10,"No",IF(C127&lt;5,"No","Yes")))</f>
        <v>Yes</v>
      </c>
      <c r="E127" s="35">
        <v>8.2424006235</v>
      </c>
      <c r="F127" s="27" t="str">
        <f>IF($B127="N/A","N/A",IF(E127&gt;10,"No",IF(E127&lt;5,"No","Yes")))</f>
        <v>Yes</v>
      </c>
      <c r="G127" s="35">
        <v>8.4843954401000001</v>
      </c>
      <c r="H127" s="27" t="str">
        <f t="shared" ref="H127:H130" si="57">IF($B127="N/A","N/A",IF(G127&gt;10,"No",IF(G127&lt;5,"No","Yes")))</f>
        <v>Yes</v>
      </c>
      <c r="I127" s="28">
        <v>-0.96299999999999997</v>
      </c>
      <c r="J127" s="28">
        <v>2.9359999999999999</v>
      </c>
      <c r="K127" s="36" t="s">
        <v>108</v>
      </c>
      <c r="L127" s="30" t="str">
        <f t="shared" si="52"/>
        <v>Yes</v>
      </c>
    </row>
    <row r="128" spans="1:12">
      <c r="A128" s="86" t="s">
        <v>816</v>
      </c>
      <c r="B128" s="36" t="s">
        <v>1021</v>
      </c>
      <c r="C128" s="35">
        <v>4.5549686035999999</v>
      </c>
      <c r="D128" s="27" t="str">
        <f>IF($B128="N/A","N/A",IF(C128&gt;10,"No",IF(C128&lt;5,"No","Yes")))</f>
        <v>No</v>
      </c>
      <c r="E128" s="35">
        <v>5.5144193296999999</v>
      </c>
      <c r="F128" s="27" t="str">
        <f t="shared" ref="F128:F130" si="58">IF($B128="N/A","N/A",IF(E128&gt;10,"No",IF(E128&lt;5,"No","Yes")))</f>
        <v>Yes</v>
      </c>
      <c r="G128" s="35">
        <v>5.9801906186</v>
      </c>
      <c r="H128" s="27" t="str">
        <f t="shared" si="57"/>
        <v>Yes</v>
      </c>
      <c r="I128" s="28">
        <v>21.06</v>
      </c>
      <c r="J128" s="28">
        <v>8.4459999999999997</v>
      </c>
      <c r="K128" s="36" t="s">
        <v>108</v>
      </c>
      <c r="L128" s="30" t="str">
        <f t="shared" ref="L128:L132" si="59">IF(J128="Div by 0", "N/A", IF(K128="N/A","N/A", IF(J128&gt;VALUE(MID(K128,1,2)), "No", IF(J128&lt;-1*VALUE(MID(K128,1,2)), "No", "Yes"))))</f>
        <v>Yes</v>
      </c>
    </row>
    <row r="129" spans="1:12">
      <c r="A129" s="86" t="s">
        <v>817</v>
      </c>
      <c r="B129" s="36" t="s">
        <v>1021</v>
      </c>
      <c r="C129" s="35">
        <v>7.8241802053000002</v>
      </c>
      <c r="D129" s="27" t="str">
        <f>IF($B129="N/A","N/A",IF(C129&gt;10,"No",IF(C129&lt;5,"No","Yes")))</f>
        <v>Yes</v>
      </c>
      <c r="E129" s="35">
        <v>7.7552611067999999</v>
      </c>
      <c r="F129" s="27" t="str">
        <f t="shared" si="58"/>
        <v>Yes</v>
      </c>
      <c r="G129" s="35">
        <v>8.0919454307999992</v>
      </c>
      <c r="H129" s="27" t="str">
        <f t="shared" si="57"/>
        <v>Yes</v>
      </c>
      <c r="I129" s="28">
        <v>-0.88100000000000001</v>
      </c>
      <c r="J129" s="28">
        <v>4.3410000000000002</v>
      </c>
      <c r="K129" s="36" t="s">
        <v>108</v>
      </c>
      <c r="L129" s="30" t="str">
        <f t="shared" si="59"/>
        <v>Yes</v>
      </c>
    </row>
    <row r="130" spans="1:12" ht="12.75" customHeight="1">
      <c r="A130" s="86" t="s">
        <v>818</v>
      </c>
      <c r="B130" s="36" t="s">
        <v>1021</v>
      </c>
      <c r="C130" s="35">
        <v>8.3225356323999993</v>
      </c>
      <c r="D130" s="27" t="str">
        <f>IF($B130="N/A","N/A",IF(C130&gt;10,"No",IF(C130&lt;5,"No","Yes")))</f>
        <v>Yes</v>
      </c>
      <c r="E130" s="35">
        <v>8.2424006235</v>
      </c>
      <c r="F130" s="27" t="str">
        <f t="shared" si="58"/>
        <v>Yes</v>
      </c>
      <c r="G130" s="35">
        <v>8.5030835358000001</v>
      </c>
      <c r="H130" s="27" t="str">
        <f t="shared" si="57"/>
        <v>Yes</v>
      </c>
      <c r="I130" s="28">
        <v>-0.96299999999999997</v>
      </c>
      <c r="J130" s="28">
        <v>3.1629999999999998</v>
      </c>
      <c r="K130" s="36" t="s">
        <v>108</v>
      </c>
      <c r="L130" s="30" t="str">
        <f t="shared" si="59"/>
        <v>Yes</v>
      </c>
    </row>
    <row r="131" spans="1:12">
      <c r="A131" s="86" t="s">
        <v>838</v>
      </c>
      <c r="B131" s="36" t="s">
        <v>49</v>
      </c>
      <c r="C131" s="34">
        <v>438</v>
      </c>
      <c r="D131" s="33" t="str">
        <f>IF($B131="N/A","N/A",IF(C131&gt;10,"No",IF(C131&lt;-10,"No","Yes")))</f>
        <v>N/A</v>
      </c>
      <c r="E131" s="34">
        <v>327</v>
      </c>
      <c r="F131" s="33" t="str">
        <f>IF($B131="N/A","N/A",IF(E131&gt;10,"No",IF(E131&lt;-10,"No","Yes")))</f>
        <v>N/A</v>
      </c>
      <c r="G131" s="34">
        <v>318</v>
      </c>
      <c r="H131" s="33" t="str">
        <f>IF($B131="N/A","N/A",IF(G131&gt;10,"No",IF(G131&lt;-10,"No","Yes")))</f>
        <v>N/A</v>
      </c>
      <c r="I131" s="28">
        <v>-25.3</v>
      </c>
      <c r="J131" s="28">
        <v>-2.75</v>
      </c>
      <c r="K131" s="29" t="s">
        <v>107</v>
      </c>
      <c r="L131" s="30" t="str">
        <f t="shared" si="59"/>
        <v>Yes</v>
      </c>
    </row>
    <row r="132" spans="1:12">
      <c r="A132" s="86" t="s">
        <v>839</v>
      </c>
      <c r="B132" s="36" t="s">
        <v>49</v>
      </c>
      <c r="C132" s="34">
        <v>77</v>
      </c>
      <c r="D132" s="33" t="str">
        <f>IF($B132="N/A","N/A",IF(C132&gt;10,"No",IF(C132&lt;-10,"No","Yes")))</f>
        <v>N/A</v>
      </c>
      <c r="E132" s="34">
        <v>75</v>
      </c>
      <c r="F132" s="33" t="str">
        <f>IF($B132="N/A","N/A",IF(E132&gt;10,"No",IF(E132&lt;-10,"No","Yes")))</f>
        <v>N/A</v>
      </c>
      <c r="G132" s="34">
        <v>69</v>
      </c>
      <c r="H132" s="33" t="str">
        <f>IF($B132="N/A","N/A",IF(G132&gt;10,"No",IF(G132&lt;-10,"No","Yes")))</f>
        <v>N/A</v>
      </c>
      <c r="I132" s="28">
        <v>-2.6</v>
      </c>
      <c r="J132" s="28">
        <v>-8</v>
      </c>
      <c r="K132" s="29" t="s">
        <v>107</v>
      </c>
      <c r="L132" s="30" t="str">
        <f t="shared" si="59"/>
        <v>Yes</v>
      </c>
    </row>
    <row r="133" spans="1:12">
      <c r="A133" s="94" t="s">
        <v>23</v>
      </c>
      <c r="B133" s="36" t="s">
        <v>49</v>
      </c>
      <c r="C133" s="35">
        <v>98.943486495000002</v>
      </c>
      <c r="D133" s="33" t="str">
        <f>IF($B133="N/A","N/A",IF(C133&gt;10,"No",IF(C133&lt;-10,"No","Yes")))</f>
        <v>N/A</v>
      </c>
      <c r="E133" s="35">
        <v>99.386204208999999</v>
      </c>
      <c r="F133" s="33" t="str">
        <f>IF($B133="N/A","N/A",IF(E133&gt;10,"No",IF(E133&lt;-10,"No","Yes")))</f>
        <v>N/A</v>
      </c>
      <c r="G133" s="35">
        <v>99.401980937999994</v>
      </c>
      <c r="H133" s="33" t="str">
        <f>IF($B133="N/A","N/A",IF(G133&gt;10,"No",IF(G133&lt;-10,"No","Yes")))</f>
        <v>N/A</v>
      </c>
      <c r="I133" s="28">
        <v>0.44740000000000002</v>
      </c>
      <c r="J133" s="28">
        <v>1.5900000000000001E-2</v>
      </c>
      <c r="K133" s="36" t="s">
        <v>108</v>
      </c>
      <c r="L133" s="30" t="str">
        <f t="shared" si="52"/>
        <v>Yes</v>
      </c>
    </row>
    <row r="134" spans="1:12">
      <c r="A134" s="94" t="s">
        <v>315</v>
      </c>
      <c r="B134" s="36" t="s">
        <v>49</v>
      </c>
      <c r="C134" s="35">
        <v>98.176689835999994</v>
      </c>
      <c r="D134" s="33" t="str">
        <f>IF($B134="N/A","N/A",IF(C134&gt;10,"No",IF(C134&lt;-10,"No","Yes")))</f>
        <v>N/A</v>
      </c>
      <c r="E134" s="35">
        <v>98.804038820000002</v>
      </c>
      <c r="F134" s="33" t="str">
        <f>IF($B134="N/A","N/A",IF(E134&gt;10,"No",IF(E134&lt;-10,"No","Yes")))</f>
        <v>N/A</v>
      </c>
      <c r="G134" s="35">
        <v>98.702763676999993</v>
      </c>
      <c r="H134" s="33" t="str">
        <f>IF($B134="N/A","N/A",IF(G134&gt;10,"No",IF(G134&lt;-10,"No","Yes")))</f>
        <v>N/A</v>
      </c>
      <c r="I134" s="28">
        <v>0.63900000000000001</v>
      </c>
      <c r="J134" s="28">
        <v>-0.10299999999999999</v>
      </c>
      <c r="K134" s="36" t="s">
        <v>108</v>
      </c>
      <c r="L134" s="30" t="str">
        <f t="shared" si="52"/>
        <v>Yes</v>
      </c>
    </row>
    <row r="135" spans="1:12">
      <c r="A135" s="49" t="s">
        <v>316</v>
      </c>
      <c r="B135" s="36" t="s">
        <v>49</v>
      </c>
      <c r="C135" s="34">
        <v>9458</v>
      </c>
      <c r="D135" s="33" t="str">
        <f>IF($B135="N/A","N/A",IF(C135&gt;10,"No",IF(C135&lt;-10,"No","Yes")))</f>
        <v>N/A</v>
      </c>
      <c r="E135" s="34">
        <v>9690</v>
      </c>
      <c r="F135" s="33" t="str">
        <f>IF($B135="N/A","N/A",IF(E135&gt;10,"No",IF(E135&lt;-10,"No","Yes")))</f>
        <v>N/A</v>
      </c>
      <c r="G135" s="34">
        <v>10076</v>
      </c>
      <c r="H135" s="33" t="str">
        <f>IF($B135="N/A","N/A",IF(G135&gt;10,"No",IF(G135&lt;-10,"No","Yes")))</f>
        <v>N/A</v>
      </c>
      <c r="I135" s="28">
        <v>2.4529999999999998</v>
      </c>
      <c r="J135" s="28">
        <v>3.9830000000000001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0.66610277009999996</v>
      </c>
      <c r="D137" s="33" t="str">
        <f>IF($B137="N/A","N/A",IF(C137&gt;10,"No",IF(C137&lt;-10,"No","Yes")))</f>
        <v>N/A</v>
      </c>
      <c r="E137" s="35">
        <v>0.80495356039999999</v>
      </c>
      <c r="F137" s="33" t="str">
        <f>IF($B137="N/A","N/A",IF(E137&gt;10,"No",IF(E137&lt;-10,"No","Yes")))</f>
        <v>N/A</v>
      </c>
      <c r="G137" s="35">
        <v>0.63517268760000001</v>
      </c>
      <c r="H137" s="33" t="str">
        <f>IF($B137="N/A","N/A",IF(G137&gt;10,"No",IF(G137&lt;-10,"No","Yes")))</f>
        <v>N/A</v>
      </c>
      <c r="I137" s="28">
        <v>20.85</v>
      </c>
      <c r="J137" s="28">
        <v>-21.1</v>
      </c>
      <c r="K137" s="36" t="s">
        <v>108</v>
      </c>
      <c r="L137" s="30" t="str">
        <f>IF(J137="Div by 0", "N/A", IF(K137="N/A","N/A", IF(J137&gt;VALUE(MID(K137,1,2)), "No", IF(J137&lt;-1*VALUE(MID(K137,1,2)), "No", "Yes"))))</f>
        <v>No</v>
      </c>
    </row>
    <row r="138" spans="1:12">
      <c r="A138" s="94" t="s">
        <v>883</v>
      </c>
      <c r="B138" s="36" t="s">
        <v>49</v>
      </c>
      <c r="C138" s="35">
        <v>6.3438359099999994E-2</v>
      </c>
      <c r="D138" s="33" t="str">
        <f>IF($B138="N/A","N/A",IF(C138&gt;10,"No",IF(C138&lt;-10,"No","Yes")))</f>
        <v>N/A</v>
      </c>
      <c r="E138" s="35">
        <v>5.1599587199999998E-2</v>
      </c>
      <c r="F138" s="33" t="str">
        <f>IF($B138="N/A","N/A",IF(E138&gt;10,"No",IF(E138&lt;-10,"No","Yes")))</f>
        <v>N/A</v>
      </c>
      <c r="G138" s="35">
        <v>0.1290194522</v>
      </c>
      <c r="H138" s="33" t="str">
        <f>IF($B138="N/A","N/A",IF(G138&gt;10,"No",IF(G138&lt;-10,"No","Yes")))</f>
        <v>N/A</v>
      </c>
      <c r="I138" s="28">
        <v>-18.7</v>
      </c>
      <c r="J138" s="28">
        <v>150</v>
      </c>
      <c r="K138" s="36" t="s">
        <v>108</v>
      </c>
      <c r="L138" s="30" t="str">
        <f>IF(J138="Div by 0", "N/A", IF(K138="N/A","N/A", IF(J138&gt;VALUE(MID(K138,1,2)), "No", IF(J138&lt;-1*VALUE(MID(K138,1,2)), "No", "Yes"))))</f>
        <v>No</v>
      </c>
    </row>
    <row r="139" spans="1:12">
      <c r="A139" s="94" t="s">
        <v>28</v>
      </c>
      <c r="B139" s="36" t="s">
        <v>49</v>
      </c>
      <c r="C139" s="35">
        <v>99.270458871000002</v>
      </c>
      <c r="D139" s="33" t="str">
        <f>IF($B139="N/A","N/A",IF(C139&gt;10,"No",IF(C139&lt;-10,"No","Yes")))</f>
        <v>N/A</v>
      </c>
      <c r="E139" s="35">
        <v>99.143446851999997</v>
      </c>
      <c r="F139" s="33" t="str">
        <f>IF($B139="N/A","N/A",IF(E139&gt;10,"No",IF(E139&lt;-10,"No","Yes")))</f>
        <v>N/A</v>
      </c>
      <c r="G139" s="35">
        <v>99.235807859999994</v>
      </c>
      <c r="H139" s="33" t="str">
        <f>IF($B139="N/A","N/A",IF(G139&gt;10,"No",IF(G139&lt;-10,"No","Yes")))</f>
        <v>N/A</v>
      </c>
      <c r="I139" s="28">
        <v>-0.128</v>
      </c>
      <c r="J139" s="28">
        <v>9.3200000000000005E-2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43.057908900999998</v>
      </c>
      <c r="D141" s="33" t="str">
        <f>IF($B141="N/A","N/A",IF(C141&gt;10,"No",IF(C141&lt;-10,"No","Yes")))</f>
        <v>N/A</v>
      </c>
      <c r="E141" s="35">
        <v>42.166796570999999</v>
      </c>
      <c r="F141" s="33" t="str">
        <f>IF($B141="N/A","N/A",IF(E141&gt;10,"No",IF(E141&lt;-10,"No","Yes")))</f>
        <v>N/A</v>
      </c>
      <c r="G141" s="35">
        <v>41.300691460000003</v>
      </c>
      <c r="H141" s="33" t="str">
        <f>IF($B141="N/A","N/A",IF(G141&gt;10,"No",IF(G141&lt;-10,"No","Yes")))</f>
        <v>N/A</v>
      </c>
      <c r="I141" s="28">
        <v>-2.0699999999999998</v>
      </c>
      <c r="J141" s="28">
        <v>-2.0499999999999998</v>
      </c>
      <c r="K141" s="36" t="s">
        <v>108</v>
      </c>
      <c r="L141" s="30" t="str">
        <f>IF(J141="Div by 0", "N/A", IF(K141="N/A","N/A", IF(J141&gt;VALUE(MID(K141,1,2)), "No", IF(J141&lt;-1*VALUE(MID(K141,1,2)), "No", "Yes"))))</f>
        <v>Yes</v>
      </c>
    </row>
    <row r="142" spans="1:12">
      <c r="A142" s="49" t="s">
        <v>320</v>
      </c>
      <c r="B142" s="36" t="s">
        <v>49</v>
      </c>
      <c r="C142" s="35">
        <v>55.985248679000001</v>
      </c>
      <c r="D142" s="33" t="str">
        <f>IF($B142="N/A","N/A",IF(C142&gt;10,"No",IF(C142&lt;-10,"No","Yes")))</f>
        <v>N/A</v>
      </c>
      <c r="E142" s="35">
        <v>57.014809040999999</v>
      </c>
      <c r="F142" s="33" t="str">
        <f>IF($B142="N/A","N/A",IF(E142&gt;10,"No",IF(E142&lt;-10,"No","Yes")))</f>
        <v>N/A</v>
      </c>
      <c r="G142" s="35">
        <v>57.905064474</v>
      </c>
      <c r="H142" s="33" t="str">
        <f>IF($B142="N/A","N/A",IF(G142&gt;10,"No",IF(G142&lt;-10,"No","Yes")))</f>
        <v>N/A</v>
      </c>
      <c r="I142" s="28">
        <v>1.839</v>
      </c>
      <c r="J142" s="28">
        <v>1.5609999999999999</v>
      </c>
      <c r="K142" s="36" t="s">
        <v>108</v>
      </c>
      <c r="L142" s="30" t="str">
        <f>IF(J142="Div by 0", "N/A", IF(K142="N/A","N/A", IF(J142&gt;VALUE(MID(K142,1,2)), "No", IF(J142&lt;-1*VALUE(MID(K142,1,2)), "No", "Yes"))))</f>
        <v>Yes</v>
      </c>
    </row>
    <row r="143" spans="1:12">
      <c r="A143" s="49" t="s">
        <v>321</v>
      </c>
      <c r="B143" s="36" t="s">
        <v>49</v>
      </c>
      <c r="C143" s="35">
        <v>0.35881590749999998</v>
      </c>
      <c r="D143" s="33" t="str">
        <f>IF($B143="N/A","N/A",IF(C143&gt;10,"No",IF(C143&lt;-10,"No","Yes")))</f>
        <v>N/A</v>
      </c>
      <c r="E143" s="35">
        <v>0.25331254869999997</v>
      </c>
      <c r="F143" s="33" t="str">
        <f>IF($B143="N/A","N/A",IF(E143&gt;10,"No",IF(E143&lt;-10,"No","Yes")))</f>
        <v>N/A</v>
      </c>
      <c r="G143" s="35">
        <v>0.28032143520000002</v>
      </c>
      <c r="H143" s="33" t="str">
        <f>IF($B143="N/A","N/A",IF(G143&gt;10,"No",IF(G143&lt;-10,"No","Yes")))</f>
        <v>N/A</v>
      </c>
      <c r="I143" s="28">
        <v>-29.4</v>
      </c>
      <c r="J143" s="28">
        <v>10.66</v>
      </c>
      <c r="K143" s="36" t="s">
        <v>108</v>
      </c>
      <c r="L143" s="30" t="str">
        <f>IF(J143="Div by 0", "N/A", IF(K143="N/A","N/A", IF(J143&gt;VALUE(MID(K143,1,2)), "No", IF(J143&lt;-1*VALUE(MID(K143,1,2)), "No", "Yes"))))</f>
        <v>Yes</v>
      </c>
    </row>
    <row r="144" spans="1:12" ht="12.75" customHeight="1">
      <c r="A144" s="49" t="s">
        <v>322</v>
      </c>
      <c r="B144" s="36" t="s">
        <v>49</v>
      </c>
      <c r="C144" s="35">
        <v>0.59802651250000005</v>
      </c>
      <c r="D144" s="33" t="str">
        <f>IF($B144="N/A","N/A",IF(C144&gt;10,"No",IF(C144&lt;-10,"No","Yes")))</f>
        <v>N/A</v>
      </c>
      <c r="E144" s="35">
        <v>0.56508183940000001</v>
      </c>
      <c r="F144" s="33" t="str">
        <f>IF($B144="N/A","N/A",IF(E144&gt;10,"No",IF(E144&lt;-10,"No","Yes")))</f>
        <v>N/A</v>
      </c>
      <c r="G144" s="35">
        <v>0.51392263130000004</v>
      </c>
      <c r="H144" s="33" t="str">
        <f>IF($B144="N/A","N/A",IF(G144&gt;10,"No",IF(G144&lt;-10,"No","Yes")))</f>
        <v>N/A</v>
      </c>
      <c r="I144" s="28">
        <v>-5.51</v>
      </c>
      <c r="J144" s="28">
        <v>-9.0500000000000007</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99.945095167999995</v>
      </c>
      <c r="D146" s="27" t="str">
        <f>IF($B146="N/A","N/A",IF(C146&gt;=99,"Yes","No"))</f>
        <v>Yes</v>
      </c>
      <c r="E146" s="35">
        <v>99.891205802000002</v>
      </c>
      <c r="F146" s="27" t="str">
        <f>IF($B146="N/A","N/A",IF(E146&gt;=99,"Yes","No"))</f>
        <v>Yes</v>
      </c>
      <c r="G146" s="35">
        <v>99.964701730000002</v>
      </c>
      <c r="H146" s="27" t="str">
        <f>IF($B146="N/A","N/A",IF(G146&gt;=99,"Yes","No"))</f>
        <v>Yes</v>
      </c>
      <c r="I146" s="28">
        <v>-5.3999999999999999E-2</v>
      </c>
      <c r="J146" s="28">
        <v>7.3599999999999999E-2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0.54677403319999995</v>
      </c>
      <c r="D147" s="27" t="str">
        <f>IF($B147="N/A","N/A",IF(C147&gt;10,"No",IF(C147&lt;-10,"No","Yes")))</f>
        <v>N/A</v>
      </c>
      <c r="E147" s="35">
        <v>0.63492063489999995</v>
      </c>
      <c r="F147" s="27" t="str">
        <f>IF($B147="N/A","N/A",IF(E147&gt;10,"No",IF(E147&lt;-10,"No","Yes")))</f>
        <v>N/A</v>
      </c>
      <c r="G147" s="35">
        <v>0.52808886460000004</v>
      </c>
      <c r="H147" s="27" t="str">
        <f>IF($B147="N/A","N/A",IF(G147&gt;10,"No",IF(G147&lt;-10,"No","Yes")))</f>
        <v>N/A</v>
      </c>
      <c r="I147" s="28">
        <v>16.12</v>
      </c>
      <c r="J147" s="28">
        <v>-16.8</v>
      </c>
      <c r="K147" s="36" t="s">
        <v>107</v>
      </c>
      <c r="L147" s="30" t="str">
        <f t="shared" si="60"/>
        <v>No</v>
      </c>
    </row>
    <row r="148" spans="1:12" ht="12.75" customHeight="1">
      <c r="A148" s="51" t="s">
        <v>728</v>
      </c>
      <c r="B148" s="36" t="s">
        <v>8</v>
      </c>
      <c r="C148" s="32">
        <v>99.671537870999998</v>
      </c>
      <c r="D148" s="27" t="str">
        <f>IF($B148="N/A","N/A",IF(C148&gt;=98,"Yes","No"))</f>
        <v>Yes</v>
      </c>
      <c r="E148" s="32">
        <v>99.660990377999994</v>
      </c>
      <c r="F148" s="27" t="str">
        <f>IF($B148="N/A","N/A",IF(E148&gt;=98,"Yes","No"))</f>
        <v>Yes</v>
      </c>
      <c r="G148" s="32">
        <v>99.706547098000001</v>
      </c>
      <c r="H148" s="27" t="str">
        <f>IF($B148="N/A","N/A",IF(G148&gt;=98,"Yes","No"))</f>
        <v>Yes</v>
      </c>
      <c r="I148" s="28">
        <v>-1.0999999999999999E-2</v>
      </c>
      <c r="J148" s="28">
        <v>4.5699999999999998E-2</v>
      </c>
      <c r="K148" s="29" t="s">
        <v>107</v>
      </c>
      <c r="L148" s="30" t="str">
        <f t="shared" si="60"/>
        <v>Yes</v>
      </c>
    </row>
    <row r="149" spans="1:12" ht="12.75" customHeight="1">
      <c r="A149" s="51" t="s">
        <v>729</v>
      </c>
      <c r="B149" s="36" t="s">
        <v>117</v>
      </c>
      <c r="C149" s="32">
        <v>99.614576033999995</v>
      </c>
      <c r="D149" s="27" t="str">
        <f>IF($B149="N/A","N/A",IF(C149&gt;=80,"Yes","No"))</f>
        <v>Yes</v>
      </c>
      <c r="E149" s="32">
        <v>99.419539202999999</v>
      </c>
      <c r="F149" s="27" t="str">
        <f>IF($B149="N/A","N/A",IF(E149&gt;=80,"Yes","No"))</f>
        <v>Yes</v>
      </c>
      <c r="G149" s="32">
        <v>99.068839374999996</v>
      </c>
      <c r="H149" s="27" t="str">
        <f>IF($B149="N/A","N/A",IF(G149&gt;=80,"Yes","No"))</f>
        <v>Yes</v>
      </c>
      <c r="I149" s="28">
        <v>-0.19600000000000001</v>
      </c>
      <c r="J149" s="28">
        <v>-0.35299999999999998</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v>100</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v>100</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v>92.638036810000003</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v>100</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5464</v>
      </c>
      <c r="D154" s="27" t="str">
        <f t="shared" ref="D154:D180" si="64">IF($B154="N/A","N/A",IF(C154&gt;10,"No",IF(C154&lt;-10,"No","Yes")))</f>
        <v>N/A</v>
      </c>
      <c r="E154" s="26">
        <v>5515</v>
      </c>
      <c r="F154" s="27" t="str">
        <f t="shared" ref="F154:F180" si="65">IF($B154="N/A","N/A",IF(E154&gt;10,"No",IF(E154&lt;-10,"No","Yes")))</f>
        <v>N/A</v>
      </c>
      <c r="G154" s="26">
        <v>5666</v>
      </c>
      <c r="H154" s="27" t="str">
        <f t="shared" ref="H154:H180" si="66">IF($B154="N/A","N/A",IF(G154&gt;10,"No",IF(G154&lt;-10,"No","Yes")))</f>
        <v>N/A</v>
      </c>
      <c r="I154" s="28">
        <v>0.93340000000000001</v>
      </c>
      <c r="J154" s="28">
        <v>2.738</v>
      </c>
      <c r="K154" s="29" t="s">
        <v>107</v>
      </c>
      <c r="L154" s="30" t="str">
        <f t="shared" si="60"/>
        <v>Yes</v>
      </c>
    </row>
    <row r="155" spans="1:12">
      <c r="A155" s="48" t="s">
        <v>702</v>
      </c>
      <c r="B155" s="25" t="s">
        <v>49</v>
      </c>
      <c r="C155" s="26">
        <v>819</v>
      </c>
      <c r="D155" s="27" t="str">
        <f t="shared" si="64"/>
        <v>N/A</v>
      </c>
      <c r="E155" s="26">
        <v>826</v>
      </c>
      <c r="F155" s="27" t="str">
        <f t="shared" si="65"/>
        <v>N/A</v>
      </c>
      <c r="G155" s="26">
        <v>806</v>
      </c>
      <c r="H155" s="27" t="str">
        <f t="shared" si="66"/>
        <v>N/A</v>
      </c>
      <c r="I155" s="28">
        <v>0.85470000000000002</v>
      </c>
      <c r="J155" s="28">
        <v>-2.42</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1797</v>
      </c>
      <c r="D157" s="27" t="str">
        <f t="shared" si="64"/>
        <v>N/A</v>
      </c>
      <c r="E157" s="26">
        <v>1844</v>
      </c>
      <c r="F157" s="27" t="str">
        <f t="shared" si="65"/>
        <v>N/A</v>
      </c>
      <c r="G157" s="26">
        <v>1897</v>
      </c>
      <c r="H157" s="27" t="str">
        <f t="shared" si="66"/>
        <v>N/A</v>
      </c>
      <c r="I157" s="28">
        <v>2.6150000000000002</v>
      </c>
      <c r="J157" s="28">
        <v>2.8740000000000001</v>
      </c>
      <c r="K157" s="29" t="s">
        <v>107</v>
      </c>
      <c r="L157" s="30" t="str">
        <f t="shared" si="60"/>
        <v>Yes</v>
      </c>
    </row>
    <row r="158" spans="1:12">
      <c r="A158" s="48" t="s">
        <v>705</v>
      </c>
      <c r="B158" s="25" t="s">
        <v>49</v>
      </c>
      <c r="C158" s="26">
        <v>2848</v>
      </c>
      <c r="D158" s="27" t="str">
        <f t="shared" si="64"/>
        <v>N/A</v>
      </c>
      <c r="E158" s="26">
        <v>2845</v>
      </c>
      <c r="F158" s="27" t="str">
        <f t="shared" si="65"/>
        <v>N/A</v>
      </c>
      <c r="G158" s="26">
        <v>2963</v>
      </c>
      <c r="H158" s="27" t="str">
        <f t="shared" si="66"/>
        <v>N/A</v>
      </c>
      <c r="I158" s="28">
        <v>-0.105</v>
      </c>
      <c r="J158" s="28">
        <v>4.1479999999999997</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10059</v>
      </c>
      <c r="D160" s="27" t="str">
        <f t="shared" si="64"/>
        <v>N/A</v>
      </c>
      <c r="E160" s="26">
        <v>10395</v>
      </c>
      <c r="F160" s="27" t="str">
        <f t="shared" si="65"/>
        <v>N/A</v>
      </c>
      <c r="G160" s="26">
        <v>10983</v>
      </c>
      <c r="H160" s="27" t="str">
        <f t="shared" si="66"/>
        <v>N/A</v>
      </c>
      <c r="I160" s="28">
        <v>3.34</v>
      </c>
      <c r="J160" s="28">
        <v>5.657</v>
      </c>
      <c r="K160" s="29" t="s">
        <v>107</v>
      </c>
      <c r="L160" s="30" t="str">
        <f t="shared" si="60"/>
        <v>Yes</v>
      </c>
    </row>
    <row r="161" spans="1:12">
      <c r="A161" s="48" t="s">
        <v>707</v>
      </c>
      <c r="B161" s="25" t="s">
        <v>49</v>
      </c>
      <c r="C161" s="26">
        <v>5530</v>
      </c>
      <c r="D161" s="27" t="str">
        <f t="shared" si="64"/>
        <v>N/A</v>
      </c>
      <c r="E161" s="26">
        <v>5726</v>
      </c>
      <c r="F161" s="27" t="str">
        <f t="shared" si="65"/>
        <v>N/A</v>
      </c>
      <c r="G161" s="26">
        <v>5911</v>
      </c>
      <c r="H161" s="27" t="str">
        <f t="shared" si="66"/>
        <v>N/A</v>
      </c>
      <c r="I161" s="28">
        <v>3.544</v>
      </c>
      <c r="J161" s="28">
        <v>3.2309999999999999</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1542</v>
      </c>
      <c r="D163" s="27" t="str">
        <f t="shared" si="64"/>
        <v>N/A</v>
      </c>
      <c r="E163" s="26">
        <v>1695</v>
      </c>
      <c r="F163" s="27" t="str">
        <f t="shared" si="65"/>
        <v>N/A</v>
      </c>
      <c r="G163" s="26">
        <v>1854</v>
      </c>
      <c r="H163" s="27" t="str">
        <f t="shared" si="66"/>
        <v>N/A</v>
      </c>
      <c r="I163" s="28">
        <v>9.9220000000000006</v>
      </c>
      <c r="J163" s="28">
        <v>9.3810000000000002</v>
      </c>
      <c r="K163" s="29" t="s">
        <v>107</v>
      </c>
      <c r="L163" s="30" t="str">
        <f t="shared" si="60"/>
        <v>Yes</v>
      </c>
    </row>
    <row r="164" spans="1:12">
      <c r="A164" s="48" t="s">
        <v>723</v>
      </c>
      <c r="B164" s="25" t="s">
        <v>49</v>
      </c>
      <c r="C164" s="26">
        <v>2987</v>
      </c>
      <c r="D164" s="27" t="str">
        <f t="shared" si="64"/>
        <v>N/A</v>
      </c>
      <c r="E164" s="26">
        <v>2974</v>
      </c>
      <c r="F164" s="27" t="str">
        <f t="shared" si="65"/>
        <v>N/A</v>
      </c>
      <c r="G164" s="26">
        <v>3218</v>
      </c>
      <c r="H164" s="27" t="str">
        <f t="shared" si="66"/>
        <v>N/A</v>
      </c>
      <c r="I164" s="28">
        <v>-0.435</v>
      </c>
      <c r="J164" s="28">
        <v>8.2040000000000006</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50843</v>
      </c>
      <c r="D166" s="27" t="str">
        <f t="shared" si="64"/>
        <v>N/A</v>
      </c>
      <c r="E166" s="26">
        <v>51031</v>
      </c>
      <c r="F166" s="27" t="str">
        <f t="shared" si="65"/>
        <v>N/A</v>
      </c>
      <c r="G166" s="26">
        <v>54864</v>
      </c>
      <c r="H166" s="27" t="str">
        <f t="shared" si="66"/>
        <v>N/A</v>
      </c>
      <c r="I166" s="28">
        <v>0.36980000000000002</v>
      </c>
      <c r="J166" s="28">
        <v>7.5110000000000001</v>
      </c>
      <c r="K166" s="29" t="s">
        <v>107</v>
      </c>
      <c r="L166" s="30" t="str">
        <f t="shared" si="60"/>
        <v>Yes</v>
      </c>
    </row>
    <row r="167" spans="1:12">
      <c r="A167" s="48" t="s">
        <v>710</v>
      </c>
      <c r="B167" s="25" t="s">
        <v>49</v>
      </c>
      <c r="C167" s="26">
        <v>5657</v>
      </c>
      <c r="D167" s="27" t="str">
        <f t="shared" si="64"/>
        <v>N/A</v>
      </c>
      <c r="E167" s="26">
        <v>5534</v>
      </c>
      <c r="F167" s="27" t="str">
        <f t="shared" si="65"/>
        <v>N/A</v>
      </c>
      <c r="G167" s="26">
        <v>6090</v>
      </c>
      <c r="H167" s="27" t="str">
        <f t="shared" si="66"/>
        <v>N/A</v>
      </c>
      <c r="I167" s="28">
        <v>-2.17</v>
      </c>
      <c r="J167" s="28">
        <v>10.050000000000001</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33533</v>
      </c>
      <c r="D170" s="27" t="str">
        <f t="shared" si="64"/>
        <v>N/A</v>
      </c>
      <c r="E170" s="26">
        <v>33950</v>
      </c>
      <c r="F170" s="27" t="str">
        <f t="shared" si="65"/>
        <v>N/A</v>
      </c>
      <c r="G170" s="26">
        <v>37677</v>
      </c>
      <c r="H170" s="27" t="str">
        <f t="shared" si="66"/>
        <v>N/A</v>
      </c>
      <c r="I170" s="28">
        <v>1.244</v>
      </c>
      <c r="J170" s="28">
        <v>10.98</v>
      </c>
      <c r="K170" s="29" t="s">
        <v>107</v>
      </c>
      <c r="L170" s="30" t="str">
        <f t="shared" si="60"/>
        <v>No</v>
      </c>
    </row>
    <row r="171" spans="1:12">
      <c r="A171" s="48" t="s">
        <v>714</v>
      </c>
      <c r="B171" s="25" t="s">
        <v>49</v>
      </c>
      <c r="C171" s="26">
        <v>8351</v>
      </c>
      <c r="D171" s="27" t="str">
        <f t="shared" si="64"/>
        <v>N/A</v>
      </c>
      <c r="E171" s="26">
        <v>8176</v>
      </c>
      <c r="F171" s="27" t="str">
        <f t="shared" si="65"/>
        <v>N/A</v>
      </c>
      <c r="G171" s="26">
        <v>7859</v>
      </c>
      <c r="H171" s="27" t="str">
        <f t="shared" si="66"/>
        <v>N/A</v>
      </c>
      <c r="I171" s="28">
        <v>-2.1</v>
      </c>
      <c r="J171" s="28">
        <v>-3.88</v>
      </c>
      <c r="K171" s="29" t="s">
        <v>107</v>
      </c>
      <c r="L171" s="30" t="str">
        <f t="shared" si="60"/>
        <v>Yes</v>
      </c>
    </row>
    <row r="172" spans="1:12">
      <c r="A172" s="48" t="s">
        <v>715</v>
      </c>
      <c r="B172" s="25" t="s">
        <v>49</v>
      </c>
      <c r="C172" s="26">
        <v>3302</v>
      </c>
      <c r="D172" s="27" t="str">
        <f t="shared" si="64"/>
        <v>N/A</v>
      </c>
      <c r="E172" s="26">
        <v>3371</v>
      </c>
      <c r="F172" s="27" t="str">
        <f t="shared" si="65"/>
        <v>N/A</v>
      </c>
      <c r="G172" s="26">
        <v>3238</v>
      </c>
      <c r="H172" s="27" t="str">
        <f t="shared" si="66"/>
        <v>N/A</v>
      </c>
      <c r="I172" s="28">
        <v>2.09</v>
      </c>
      <c r="J172" s="28">
        <v>-3.95</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11416</v>
      </c>
      <c r="D174" s="27" t="str">
        <f t="shared" si="64"/>
        <v>N/A</v>
      </c>
      <c r="E174" s="26">
        <v>11198</v>
      </c>
      <c r="F174" s="27" t="str">
        <f t="shared" si="65"/>
        <v>N/A</v>
      </c>
      <c r="G174" s="26">
        <v>12028</v>
      </c>
      <c r="H174" s="27" t="str">
        <f t="shared" si="66"/>
        <v>N/A</v>
      </c>
      <c r="I174" s="28">
        <v>-1.91</v>
      </c>
      <c r="J174" s="28">
        <v>7.4119999999999999</v>
      </c>
      <c r="K174" s="29" t="s">
        <v>107</v>
      </c>
      <c r="L174" s="30" t="str">
        <f t="shared" si="60"/>
        <v>Yes</v>
      </c>
    </row>
    <row r="175" spans="1:12">
      <c r="A175" s="48" t="s">
        <v>717</v>
      </c>
      <c r="B175" s="25" t="s">
        <v>49</v>
      </c>
      <c r="C175" s="26">
        <v>4659</v>
      </c>
      <c r="D175" s="27" t="str">
        <f t="shared" si="64"/>
        <v>N/A</v>
      </c>
      <c r="E175" s="26">
        <v>4586</v>
      </c>
      <c r="F175" s="27" t="str">
        <f t="shared" si="65"/>
        <v>N/A</v>
      </c>
      <c r="G175" s="26">
        <v>5315</v>
      </c>
      <c r="H175" s="27" t="str">
        <f t="shared" si="66"/>
        <v>N/A</v>
      </c>
      <c r="I175" s="28">
        <v>-1.57</v>
      </c>
      <c r="J175" s="28">
        <v>15.9</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3124</v>
      </c>
      <c r="D178" s="27" t="str">
        <f t="shared" si="64"/>
        <v>N/A</v>
      </c>
      <c r="E178" s="26">
        <v>3016</v>
      </c>
      <c r="F178" s="27" t="str">
        <f t="shared" si="65"/>
        <v>N/A</v>
      </c>
      <c r="G178" s="26">
        <v>2839</v>
      </c>
      <c r="H178" s="27" t="str">
        <f t="shared" si="66"/>
        <v>N/A</v>
      </c>
      <c r="I178" s="28">
        <v>-3.46</v>
      </c>
      <c r="J178" s="28">
        <v>-5.87</v>
      </c>
      <c r="K178" s="29" t="s">
        <v>107</v>
      </c>
      <c r="L178" s="30" t="str">
        <f t="shared" si="60"/>
        <v>Yes</v>
      </c>
    </row>
    <row r="179" spans="1:12">
      <c r="A179" s="48" t="s">
        <v>721</v>
      </c>
      <c r="B179" s="25" t="s">
        <v>49</v>
      </c>
      <c r="C179" s="26">
        <v>3633</v>
      </c>
      <c r="D179" s="27" t="str">
        <f t="shared" si="64"/>
        <v>N/A</v>
      </c>
      <c r="E179" s="26">
        <v>3596</v>
      </c>
      <c r="F179" s="27" t="str">
        <f t="shared" si="65"/>
        <v>N/A</v>
      </c>
      <c r="G179" s="26">
        <v>3421</v>
      </c>
      <c r="H179" s="27" t="str">
        <f t="shared" si="66"/>
        <v>N/A</v>
      </c>
      <c r="I179" s="28">
        <v>-1.02</v>
      </c>
      <c r="J179" s="28">
        <v>-4.87</v>
      </c>
      <c r="K179" s="29" t="s">
        <v>107</v>
      </c>
      <c r="L179" s="30" t="str">
        <f t="shared" si="60"/>
        <v>Yes</v>
      </c>
    </row>
    <row r="180" spans="1:12">
      <c r="A180" s="48" t="s">
        <v>722</v>
      </c>
      <c r="B180" s="25" t="s">
        <v>49</v>
      </c>
      <c r="C180" s="26">
        <v>0</v>
      </c>
      <c r="D180" s="27" t="str">
        <f t="shared" si="64"/>
        <v>N/A</v>
      </c>
      <c r="E180" s="26">
        <v>0</v>
      </c>
      <c r="F180" s="27" t="str">
        <f t="shared" si="65"/>
        <v>N/A</v>
      </c>
      <c r="G180" s="26">
        <v>453</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2973</v>
      </c>
      <c r="D183" s="33" t="str">
        <f t="shared" ref="D183:D188" si="67">IF($B183="N/A","N/A",IF(C183&gt;10,"No",IF(C183&lt;-10,"No","Yes")))</f>
        <v>N/A</v>
      </c>
      <c r="E183" s="34">
        <v>3022</v>
      </c>
      <c r="F183" s="33" t="str">
        <f t="shared" ref="F183:F188" si="68">IF($B183="N/A","N/A",IF(E183&gt;10,"No",IF(E183&lt;-10,"No","Yes")))</f>
        <v>N/A</v>
      </c>
      <c r="G183" s="34">
        <v>3095</v>
      </c>
      <c r="H183" s="33" t="str">
        <f t="shared" ref="H183:H188" si="69">IF($B183="N/A","N/A",IF(G183&gt;10,"No",IF(G183&lt;-10,"No","Yes")))</f>
        <v>N/A</v>
      </c>
      <c r="I183" s="35">
        <v>1.6479999999999999</v>
      </c>
      <c r="J183" s="35">
        <v>2.4159999999999999</v>
      </c>
      <c r="K183" s="29" t="s">
        <v>1193</v>
      </c>
      <c r="L183" s="30" t="str">
        <f t="shared" ref="L183:L188" si="70">IF(J183="Div by 0", "N/A", IF(K183="N/A","N/A", IF(J183&gt;VALUE(MID(K183,1,2)), "No", IF(J183&lt;-1*VALUE(MID(K183,1,2)), "No", "Yes"))))</f>
        <v>Yes</v>
      </c>
    </row>
    <row r="184" spans="1:12">
      <c r="A184" s="94" t="s">
        <v>1077</v>
      </c>
      <c r="B184" s="36" t="s">
        <v>49</v>
      </c>
      <c r="C184" s="35">
        <v>3.8222210794000002</v>
      </c>
      <c r="D184" s="33" t="str">
        <f t="shared" si="67"/>
        <v>N/A</v>
      </c>
      <c r="E184" s="35">
        <v>3.8674669498999998</v>
      </c>
      <c r="F184" s="33" t="str">
        <f t="shared" si="68"/>
        <v>N/A</v>
      </c>
      <c r="G184" s="35">
        <v>3.7047677187999999</v>
      </c>
      <c r="H184" s="33" t="str">
        <f t="shared" si="69"/>
        <v>N/A</v>
      </c>
      <c r="I184" s="35">
        <v>1.1839999999999999</v>
      </c>
      <c r="J184" s="35">
        <v>-4.21</v>
      </c>
      <c r="K184" s="29" t="s">
        <v>1193</v>
      </c>
      <c r="L184" s="30" t="str">
        <f t="shared" si="70"/>
        <v>Yes</v>
      </c>
    </row>
    <row r="185" spans="1:12">
      <c r="A185" s="5" t="s">
        <v>1078</v>
      </c>
      <c r="B185" s="36" t="s">
        <v>49</v>
      </c>
      <c r="C185" s="35">
        <v>36.182284041000003</v>
      </c>
      <c r="D185" s="33" t="str">
        <f t="shared" si="67"/>
        <v>N/A</v>
      </c>
      <c r="E185" s="35">
        <v>35.738893926000003</v>
      </c>
      <c r="F185" s="33" t="str">
        <f t="shared" si="68"/>
        <v>N/A</v>
      </c>
      <c r="G185" s="35">
        <v>36.021884927999999</v>
      </c>
      <c r="H185" s="33" t="str">
        <f t="shared" si="69"/>
        <v>N/A</v>
      </c>
      <c r="I185" s="35">
        <v>-1.23</v>
      </c>
      <c r="J185" s="35">
        <v>0.79179999999999995</v>
      </c>
      <c r="K185" s="29" t="s">
        <v>1193</v>
      </c>
      <c r="L185" s="30" t="str">
        <f t="shared" si="70"/>
        <v>Yes</v>
      </c>
    </row>
    <row r="186" spans="1:12">
      <c r="A186" s="5" t="s">
        <v>1079</v>
      </c>
      <c r="B186" s="36" t="s">
        <v>49</v>
      </c>
      <c r="C186" s="35">
        <v>4.4934884183000001</v>
      </c>
      <c r="D186" s="33" t="str">
        <f t="shared" si="67"/>
        <v>N/A</v>
      </c>
      <c r="E186" s="35">
        <v>4.4733044732999998</v>
      </c>
      <c r="F186" s="33" t="str">
        <f t="shared" si="68"/>
        <v>N/A</v>
      </c>
      <c r="G186" s="35">
        <v>4.2247109169000003</v>
      </c>
      <c r="H186" s="33" t="str">
        <f t="shared" si="69"/>
        <v>N/A</v>
      </c>
      <c r="I186" s="35">
        <v>-0.44900000000000001</v>
      </c>
      <c r="J186" s="35">
        <v>-5.56</v>
      </c>
      <c r="K186" s="29" t="s">
        <v>1193</v>
      </c>
      <c r="L186" s="30" t="str">
        <f t="shared" si="70"/>
        <v>Yes</v>
      </c>
    </row>
    <row r="187" spans="1:12">
      <c r="A187" s="5" t="s">
        <v>1080</v>
      </c>
      <c r="B187" s="36" t="s">
        <v>49</v>
      </c>
      <c r="C187" s="35">
        <v>1.0699604665</v>
      </c>
      <c r="D187" s="33" t="str">
        <f t="shared" si="67"/>
        <v>N/A</v>
      </c>
      <c r="E187" s="35">
        <v>1.1463620152</v>
      </c>
      <c r="F187" s="33" t="str">
        <f t="shared" si="68"/>
        <v>N/A</v>
      </c>
      <c r="G187" s="35">
        <v>1.0735637212</v>
      </c>
      <c r="H187" s="33" t="str">
        <f t="shared" si="69"/>
        <v>N/A</v>
      </c>
      <c r="I187" s="35">
        <v>7.141</v>
      </c>
      <c r="J187" s="35">
        <v>-6.35</v>
      </c>
      <c r="K187" s="29" t="s">
        <v>1193</v>
      </c>
      <c r="L187" s="30" t="str">
        <f t="shared" si="70"/>
        <v>Yes</v>
      </c>
    </row>
    <row r="188" spans="1:12">
      <c r="A188" s="5" t="s">
        <v>1081</v>
      </c>
      <c r="B188" s="36" t="s">
        <v>49</v>
      </c>
      <c r="C188" s="35">
        <v>0</v>
      </c>
      <c r="D188" s="33" t="str">
        <f t="shared" si="67"/>
        <v>N/A</v>
      </c>
      <c r="E188" s="35">
        <v>8.9301660999999994E-3</v>
      </c>
      <c r="F188" s="33" t="str">
        <f t="shared" si="68"/>
        <v>N/A</v>
      </c>
      <c r="G188" s="35">
        <v>8.3139341999999995E-3</v>
      </c>
      <c r="H188" s="33" t="str">
        <f t="shared" si="69"/>
        <v>N/A</v>
      </c>
      <c r="I188" s="35" t="s">
        <v>1207</v>
      </c>
      <c r="J188" s="35">
        <v>-6.9</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4224</v>
      </c>
      <c r="D190" s="27" t="str">
        <f t="shared" ref="D190:D196" si="71">IF($B190="N/A","N/A",IF(C190&gt;10,"No",IF(C190&lt;-10,"No","Yes")))</f>
        <v>N/A</v>
      </c>
      <c r="E190" s="26">
        <v>4274</v>
      </c>
      <c r="F190" s="27" t="str">
        <f t="shared" ref="F190:F196" si="72">IF($B190="N/A","N/A",IF(E190&gt;10,"No",IF(E190&lt;-10,"No","Yes")))</f>
        <v>N/A</v>
      </c>
      <c r="G190" s="26">
        <v>4548</v>
      </c>
      <c r="H190" s="27" t="str">
        <f t="shared" ref="H190:H196" si="73">IF($B190="N/A","N/A",IF(G190&gt;10,"No",IF(G190&lt;-10,"No","Yes")))</f>
        <v>N/A</v>
      </c>
      <c r="I190" s="28">
        <v>1.1839999999999999</v>
      </c>
      <c r="J190" s="28">
        <v>6.4109999999999996</v>
      </c>
      <c r="K190" s="29" t="s">
        <v>1193</v>
      </c>
      <c r="L190" s="30" t="str">
        <f t="shared" ref="L190:L197" si="74">IF(J190="Div by 0", "N/A", IF(K190="N/A","N/A", IF(J190&gt;VALUE(MID(K190,1,2)), "No", IF(J190&lt;-1*VALUE(MID(K190,1,2)), "No", "Yes"))))</f>
        <v>Yes</v>
      </c>
    </row>
    <row r="191" spans="1:12" ht="12.75" customHeight="1">
      <c r="A191" s="94" t="s">
        <v>1083</v>
      </c>
      <c r="B191" s="25" t="s">
        <v>49</v>
      </c>
      <c r="C191" s="32">
        <v>5.4305623408999999</v>
      </c>
      <c r="D191" s="27" t="str">
        <f t="shared" si="71"/>
        <v>N/A</v>
      </c>
      <c r="E191" s="32">
        <v>5.4697398226000002</v>
      </c>
      <c r="F191" s="27" t="str">
        <f t="shared" si="72"/>
        <v>N/A</v>
      </c>
      <c r="G191" s="32">
        <v>5.4440334685999998</v>
      </c>
      <c r="H191" s="27" t="str">
        <f t="shared" si="73"/>
        <v>N/A</v>
      </c>
      <c r="I191" s="28">
        <v>0.72140000000000004</v>
      </c>
      <c r="J191" s="28">
        <v>-0.47</v>
      </c>
      <c r="K191" s="29" t="s">
        <v>1193</v>
      </c>
      <c r="L191" s="30" t="str">
        <f t="shared" si="74"/>
        <v>Yes</v>
      </c>
    </row>
    <row r="192" spans="1:12" ht="12.75" customHeight="1">
      <c r="A192" s="5" t="s">
        <v>1084</v>
      </c>
      <c r="B192" s="25" t="s">
        <v>49</v>
      </c>
      <c r="C192" s="32">
        <v>18.631039530999999</v>
      </c>
      <c r="D192" s="27" t="str">
        <f t="shared" si="71"/>
        <v>N/A</v>
      </c>
      <c r="E192" s="32">
        <v>18.803263825999998</v>
      </c>
      <c r="F192" s="27" t="str">
        <f t="shared" si="72"/>
        <v>N/A</v>
      </c>
      <c r="G192" s="32">
        <v>19.625838334000001</v>
      </c>
      <c r="H192" s="27" t="str">
        <f t="shared" si="73"/>
        <v>N/A</v>
      </c>
      <c r="I192" s="28">
        <v>0.9244</v>
      </c>
      <c r="J192" s="28">
        <v>4.375</v>
      </c>
      <c r="K192" s="29" t="s">
        <v>1193</v>
      </c>
      <c r="L192" s="30" t="str">
        <f t="shared" si="74"/>
        <v>Yes</v>
      </c>
    </row>
    <row r="193" spans="1:12" ht="12.75" customHeight="1">
      <c r="A193" s="5" t="s">
        <v>1085</v>
      </c>
      <c r="B193" s="25" t="s">
        <v>49</v>
      </c>
      <c r="C193" s="32">
        <v>30.162043941</v>
      </c>
      <c r="D193" s="27" t="str">
        <f t="shared" si="71"/>
        <v>N/A</v>
      </c>
      <c r="E193" s="32">
        <v>29.167869167999999</v>
      </c>
      <c r="F193" s="27" t="str">
        <f t="shared" si="72"/>
        <v>N/A</v>
      </c>
      <c r="G193" s="32">
        <v>29.554766456999999</v>
      </c>
      <c r="H193" s="27" t="str">
        <f t="shared" si="73"/>
        <v>N/A</v>
      </c>
      <c r="I193" s="28">
        <v>-3.3</v>
      </c>
      <c r="J193" s="28">
        <v>1.3260000000000001</v>
      </c>
      <c r="K193" s="29" t="s">
        <v>1193</v>
      </c>
      <c r="L193" s="30" t="str">
        <f t="shared" si="74"/>
        <v>Yes</v>
      </c>
    </row>
    <row r="194" spans="1:12" ht="12.75" customHeight="1">
      <c r="A194" s="5" t="s">
        <v>1086</v>
      </c>
      <c r="B194" s="25" t="s">
        <v>49</v>
      </c>
      <c r="C194" s="32">
        <v>0.2497885648</v>
      </c>
      <c r="D194" s="27" t="str">
        <f t="shared" si="71"/>
        <v>N/A</v>
      </c>
      <c r="E194" s="32">
        <v>0.31353491020000002</v>
      </c>
      <c r="F194" s="27" t="str">
        <f t="shared" si="72"/>
        <v>N/A</v>
      </c>
      <c r="G194" s="32">
        <v>0.2734033246</v>
      </c>
      <c r="H194" s="27" t="str">
        <f t="shared" si="73"/>
        <v>N/A</v>
      </c>
      <c r="I194" s="28">
        <v>25.52</v>
      </c>
      <c r="J194" s="28">
        <v>-12.8</v>
      </c>
      <c r="K194" s="29" t="s">
        <v>1193</v>
      </c>
      <c r="L194" s="30" t="str">
        <f t="shared" si="74"/>
        <v>Yes</v>
      </c>
    </row>
    <row r="195" spans="1:12" ht="12.75" customHeight="1">
      <c r="A195" s="5" t="s">
        <v>1087</v>
      </c>
      <c r="B195" s="25" t="s">
        <v>49</v>
      </c>
      <c r="C195" s="32">
        <v>0.39418360200000002</v>
      </c>
      <c r="D195" s="27" t="str">
        <f t="shared" si="71"/>
        <v>N/A</v>
      </c>
      <c r="E195" s="32">
        <v>0.40185747449999998</v>
      </c>
      <c r="F195" s="27" t="str">
        <f t="shared" si="72"/>
        <v>N/A</v>
      </c>
      <c r="G195" s="32">
        <v>0.33255736609999997</v>
      </c>
      <c r="H195" s="27" t="str">
        <f t="shared" si="73"/>
        <v>N/A</v>
      </c>
      <c r="I195" s="28">
        <v>1.9470000000000001</v>
      </c>
      <c r="J195" s="28">
        <v>-17.2</v>
      </c>
      <c r="K195" s="29" t="s">
        <v>1193</v>
      </c>
      <c r="L195" s="30" t="str">
        <f t="shared" si="74"/>
        <v>Yes</v>
      </c>
    </row>
    <row r="196" spans="1:12" ht="12.75" customHeight="1">
      <c r="A196" s="94" t="s">
        <v>1088</v>
      </c>
      <c r="B196" s="25" t="s">
        <v>49</v>
      </c>
      <c r="C196" s="26">
        <v>262</v>
      </c>
      <c r="D196" s="27" t="str">
        <f t="shared" si="71"/>
        <v>N/A</v>
      </c>
      <c r="E196" s="26">
        <v>270</v>
      </c>
      <c r="F196" s="27" t="str">
        <f t="shared" si="72"/>
        <v>N/A</v>
      </c>
      <c r="G196" s="26">
        <v>269</v>
      </c>
      <c r="H196" s="27" t="str">
        <f t="shared" si="73"/>
        <v>N/A</v>
      </c>
      <c r="I196" s="28">
        <v>3.0529999999999999</v>
      </c>
      <c r="J196" s="28">
        <v>-0.37</v>
      </c>
      <c r="K196" s="29" t="s">
        <v>1193</v>
      </c>
      <c r="L196" s="30" t="str">
        <f t="shared" si="74"/>
        <v>Yes</v>
      </c>
    </row>
    <row r="197" spans="1:12" ht="25.5">
      <c r="A197" s="45" t="s">
        <v>1089</v>
      </c>
      <c r="B197" s="25" t="s">
        <v>49</v>
      </c>
      <c r="C197" s="26">
        <v>4353</v>
      </c>
      <c r="D197" s="27" t="str">
        <f>IF($B197="N/A","N/A",IF(C197&gt;10,"No",IF(C197&lt;-10,"No","Yes")))</f>
        <v>N/A</v>
      </c>
      <c r="E197" s="26">
        <v>4404</v>
      </c>
      <c r="F197" s="27" t="str">
        <f>IF($B197="N/A","N/A",IF(E197&gt;10,"No",IF(E197&lt;-10,"No","Yes")))</f>
        <v>N/A</v>
      </c>
      <c r="G197" s="26">
        <v>4690</v>
      </c>
      <c r="H197" s="27" t="str">
        <f>IF($B197="N/A","N/A",IF(G197&gt;10,"No",IF(G197&lt;-10,"No","Yes")))</f>
        <v>N/A</v>
      </c>
      <c r="I197" s="28">
        <v>1.1719999999999999</v>
      </c>
      <c r="J197" s="28">
        <v>6.4939999999999998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4085</v>
      </c>
      <c r="D199" s="27" t="str">
        <f t="shared" ref="D199:D272" si="75">IF($B199="N/A","N/A",IF(C199&gt;10,"No",IF(C199&lt;-10,"No","Yes")))</f>
        <v>N/A</v>
      </c>
      <c r="E199" s="26">
        <v>4103</v>
      </c>
      <c r="F199" s="27" t="str">
        <f t="shared" ref="F199:F272" si="76">IF($B199="N/A","N/A",IF(E199&gt;10,"No",IF(E199&lt;-10,"No","Yes")))</f>
        <v>N/A</v>
      </c>
      <c r="G199" s="26">
        <v>4371</v>
      </c>
      <c r="H199" s="27" t="str">
        <f t="shared" ref="H199:H251" si="77">IF($B199="N/A","N/A",IF(G199&gt;10,"No",IF(G199&lt;-10,"No","Yes")))</f>
        <v>N/A</v>
      </c>
      <c r="I199" s="28">
        <v>0.44059999999999999</v>
      </c>
      <c r="J199" s="28">
        <v>6.532</v>
      </c>
      <c r="K199" s="29" t="s">
        <v>1193</v>
      </c>
      <c r="L199" s="30" t="str">
        <f t="shared" ref="L199:L235" si="78">IF(J199="Div by 0", "N/A", IF(K199="N/A","N/A", IF(J199&gt;VALUE(MID(K199,1,2)), "No", IF(J199&lt;-1*VALUE(MID(K199,1,2)), "No", "Yes"))))</f>
        <v>Yes</v>
      </c>
    </row>
    <row r="200" spans="1:12">
      <c r="A200" s="49" t="s">
        <v>323</v>
      </c>
      <c r="B200" s="25" t="s">
        <v>49</v>
      </c>
      <c r="C200" s="32">
        <v>5.2518577562999997</v>
      </c>
      <c r="D200" s="27" t="str">
        <f t="shared" si="75"/>
        <v>N/A</v>
      </c>
      <c r="E200" s="32">
        <v>5.2508990389000001</v>
      </c>
      <c r="F200" s="27" t="str">
        <f t="shared" si="76"/>
        <v>N/A</v>
      </c>
      <c r="G200" s="32">
        <v>5.2321614536999999</v>
      </c>
      <c r="H200" s="27" t="str">
        <f t="shared" si="77"/>
        <v>N/A</v>
      </c>
      <c r="I200" s="28">
        <v>-1.7999999999999999E-2</v>
      </c>
      <c r="J200" s="28">
        <v>-0.35699999999999998</v>
      </c>
      <c r="K200" s="29" t="s">
        <v>1193</v>
      </c>
      <c r="L200" s="30" t="str">
        <f t="shared" si="78"/>
        <v>Yes</v>
      </c>
    </row>
    <row r="201" spans="1:12">
      <c r="A201" s="5" t="s">
        <v>595</v>
      </c>
      <c r="B201" s="25" t="s">
        <v>49</v>
      </c>
      <c r="C201" s="32">
        <v>18.960468520999999</v>
      </c>
      <c r="D201" s="27" t="str">
        <f t="shared" si="75"/>
        <v>N/A</v>
      </c>
      <c r="E201" s="32">
        <v>19.292837715000001</v>
      </c>
      <c r="F201" s="27" t="str">
        <f t="shared" si="76"/>
        <v>N/A</v>
      </c>
      <c r="G201" s="32">
        <v>19.996470172999999</v>
      </c>
      <c r="H201" s="27" t="str">
        <f t="shared" si="77"/>
        <v>N/A</v>
      </c>
      <c r="I201" s="28">
        <v>1.7529999999999999</v>
      </c>
      <c r="J201" s="28">
        <v>3.6469999999999998</v>
      </c>
      <c r="K201" s="29" t="s">
        <v>1193</v>
      </c>
      <c r="L201" s="30" t="str">
        <f t="shared" si="78"/>
        <v>Yes</v>
      </c>
    </row>
    <row r="202" spans="1:12">
      <c r="A202" s="5" t="s">
        <v>596</v>
      </c>
      <c r="B202" s="25" t="s">
        <v>49</v>
      </c>
      <c r="C202" s="32">
        <v>30.251516055</v>
      </c>
      <c r="D202" s="27" t="str">
        <f t="shared" si="75"/>
        <v>N/A</v>
      </c>
      <c r="E202" s="32">
        <v>29.187109187000001</v>
      </c>
      <c r="F202" s="27" t="str">
        <f t="shared" si="76"/>
        <v>N/A</v>
      </c>
      <c r="G202" s="32">
        <v>29.427296730999998</v>
      </c>
      <c r="H202" s="27" t="str">
        <f t="shared" si="77"/>
        <v>N/A</v>
      </c>
      <c r="I202" s="28">
        <v>-3.52</v>
      </c>
      <c r="J202" s="28">
        <v>0.82289999999999996</v>
      </c>
      <c r="K202" s="29" t="s">
        <v>1193</v>
      </c>
      <c r="L202" s="30" t="str">
        <f t="shared" si="78"/>
        <v>Yes</v>
      </c>
    </row>
    <row r="203" spans="1:12">
      <c r="A203" s="5" t="s">
        <v>597</v>
      </c>
      <c r="B203" s="25" t="s">
        <v>49</v>
      </c>
      <c r="C203" s="32">
        <v>1.18010346E-2</v>
      </c>
      <c r="D203" s="27" t="str">
        <f t="shared" si="75"/>
        <v>N/A</v>
      </c>
      <c r="E203" s="32">
        <v>7.8383728E-3</v>
      </c>
      <c r="F203" s="27" t="str">
        <f t="shared" si="76"/>
        <v>N/A</v>
      </c>
      <c r="G203" s="32">
        <v>9.1134441999999993E-3</v>
      </c>
      <c r="H203" s="27" t="str">
        <f t="shared" si="77"/>
        <v>N/A</v>
      </c>
      <c r="I203" s="28">
        <v>-33.6</v>
      </c>
      <c r="J203" s="28">
        <v>16.27</v>
      </c>
      <c r="K203" s="29" t="s">
        <v>1193</v>
      </c>
      <c r="L203" s="30" t="str">
        <f t="shared" si="78"/>
        <v>Yes</v>
      </c>
    </row>
    <row r="204" spans="1:12">
      <c r="A204" s="5" t="s">
        <v>598</v>
      </c>
      <c r="B204" s="25" t="s">
        <v>49</v>
      </c>
      <c r="C204" s="32">
        <v>0</v>
      </c>
      <c r="D204" s="27" t="str">
        <f t="shared" si="75"/>
        <v>N/A</v>
      </c>
      <c r="E204" s="32">
        <v>8.9301660999999994E-3</v>
      </c>
      <c r="F204" s="27" t="str">
        <f t="shared" si="76"/>
        <v>N/A</v>
      </c>
      <c r="G204" s="32">
        <v>8.3139341999999995E-3</v>
      </c>
      <c r="H204" s="27" t="str">
        <f t="shared" si="77"/>
        <v>N/A</v>
      </c>
      <c r="I204" s="28" t="s">
        <v>1207</v>
      </c>
      <c r="J204" s="28">
        <v>-6.9</v>
      </c>
      <c r="K204" s="29" t="s">
        <v>1193</v>
      </c>
      <c r="L204" s="30" t="str">
        <f t="shared" si="78"/>
        <v>Yes</v>
      </c>
    </row>
    <row r="205" spans="1:12">
      <c r="A205" s="5" t="s">
        <v>544</v>
      </c>
      <c r="B205" s="25" t="s">
        <v>49</v>
      </c>
      <c r="C205" s="26">
        <v>1025</v>
      </c>
      <c r="D205" s="27" t="str">
        <f>IF($B205="N/A","N/A",IF(C205&gt;10,"No",IF(C205&lt;-10,"No","Yes")))</f>
        <v>N/A</v>
      </c>
      <c r="E205" s="26">
        <v>1057</v>
      </c>
      <c r="F205" s="27" t="str">
        <f>IF($B205="N/A","N/A",IF(E205&gt;10,"No",IF(E205&lt;-10,"No","Yes")))</f>
        <v>N/A</v>
      </c>
      <c r="G205" s="26">
        <v>1126</v>
      </c>
      <c r="H205" s="27" t="str">
        <f>IF($B205="N/A","N/A",IF(G205&gt;10,"No",IF(G205&lt;-10,"No","Yes")))</f>
        <v>N/A</v>
      </c>
      <c r="I205" s="28">
        <v>3.1219999999999999</v>
      </c>
      <c r="J205" s="28">
        <v>6.5279999999999996</v>
      </c>
      <c r="K205" s="29" t="s">
        <v>1193</v>
      </c>
      <c r="L205" s="30" t="str">
        <f t="shared" ref="L205:L209" si="79">IF(J205="Div by 0", "N/A", IF(K205="N/A","N/A", IF(J205&gt;VALUE(MID(K205,1,2)), "No", IF(J205&lt;-1*VALUE(MID(K205,1,2)), "No", "Yes"))))</f>
        <v>Yes</v>
      </c>
    </row>
    <row r="206" spans="1:12">
      <c r="A206" s="5" t="s">
        <v>545</v>
      </c>
      <c r="B206" s="25" t="s">
        <v>49</v>
      </c>
      <c r="C206" s="26">
        <v>11</v>
      </c>
      <c r="D206" s="27" t="str">
        <f>IF($B206="N/A","N/A",IF(C206&gt;10,"No",IF(C206&lt;-10,"No","Yes")))</f>
        <v>N/A</v>
      </c>
      <c r="E206" s="26">
        <v>11</v>
      </c>
      <c r="F206" s="27" t="str">
        <f>IF($B206="N/A","N/A",IF(E206&gt;10,"No",IF(E206&lt;-10,"No","Yes")))</f>
        <v>N/A</v>
      </c>
      <c r="G206" s="26">
        <v>11</v>
      </c>
      <c r="H206" s="27" t="str">
        <f>IF($B206="N/A","N/A",IF(G206&gt;10,"No",IF(G206&lt;-10,"No","Yes")))</f>
        <v>N/A</v>
      </c>
      <c r="I206" s="28">
        <v>-36.4</v>
      </c>
      <c r="J206" s="28">
        <v>0</v>
      </c>
      <c r="K206" s="29" t="s">
        <v>1193</v>
      </c>
      <c r="L206" s="30" t="str">
        <f t="shared" si="79"/>
        <v>Yes</v>
      </c>
    </row>
    <row r="207" spans="1:12">
      <c r="A207" s="5" t="s">
        <v>546</v>
      </c>
      <c r="B207" s="25" t="s">
        <v>49</v>
      </c>
      <c r="C207" s="26">
        <v>1459</v>
      </c>
      <c r="D207" s="27" t="str">
        <f>IF($B207="N/A","N/A",IF(C207&gt;10,"No",IF(C207&lt;-10,"No","Yes")))</f>
        <v>N/A</v>
      </c>
      <c r="E207" s="26">
        <v>1489</v>
      </c>
      <c r="F207" s="27" t="str">
        <f>IF($B207="N/A","N/A",IF(E207&gt;10,"No",IF(E207&lt;-10,"No","Yes")))</f>
        <v>N/A</v>
      </c>
      <c r="G207" s="26">
        <v>1561</v>
      </c>
      <c r="H207" s="27" t="str">
        <f>IF($B207="N/A","N/A",IF(G207&gt;10,"No",IF(G207&lt;-10,"No","Yes")))</f>
        <v>N/A</v>
      </c>
      <c r="I207" s="28">
        <v>2.056</v>
      </c>
      <c r="J207" s="28">
        <v>4.835</v>
      </c>
      <c r="K207" s="29" t="s">
        <v>1193</v>
      </c>
      <c r="L207" s="30" t="str">
        <f t="shared" si="79"/>
        <v>Yes</v>
      </c>
    </row>
    <row r="208" spans="1:12">
      <c r="A208" s="5" t="s">
        <v>547</v>
      </c>
      <c r="B208" s="25" t="s">
        <v>49</v>
      </c>
      <c r="C208" s="26">
        <v>1584</v>
      </c>
      <c r="D208" s="27" t="str">
        <f>IF($B208="N/A","N/A",IF(C208&gt;10,"No",IF(C208&lt;-10,"No","Yes")))</f>
        <v>N/A</v>
      </c>
      <c r="E208" s="26">
        <v>1545</v>
      </c>
      <c r="F208" s="27" t="str">
        <f>IF($B208="N/A","N/A",IF(E208&gt;10,"No",IF(E208&lt;-10,"No","Yes")))</f>
        <v>N/A</v>
      </c>
      <c r="G208" s="26">
        <v>1671</v>
      </c>
      <c r="H208" s="27" t="str">
        <f>IF($B208="N/A","N/A",IF(G208&gt;10,"No",IF(G208&lt;-10,"No","Yes")))</f>
        <v>N/A</v>
      </c>
      <c r="I208" s="28">
        <v>-2.46</v>
      </c>
      <c r="J208" s="28">
        <v>8.1549999999999994</v>
      </c>
      <c r="K208" s="29" t="s">
        <v>1193</v>
      </c>
      <c r="L208" s="30" t="str">
        <f t="shared" si="79"/>
        <v>Yes</v>
      </c>
    </row>
    <row r="209" spans="1:12">
      <c r="A209" s="5" t="s">
        <v>548</v>
      </c>
      <c r="B209" s="25" t="s">
        <v>49</v>
      </c>
      <c r="C209" s="26">
        <v>11</v>
      </c>
      <c r="D209" s="27" t="str">
        <f>IF($B209="N/A","N/A",IF(C209&gt;10,"No",IF(C209&lt;-10,"No","Yes")))</f>
        <v>N/A</v>
      </c>
      <c r="E209" s="26">
        <v>11</v>
      </c>
      <c r="F209" s="27" t="str">
        <f>IF($B209="N/A","N/A",IF(E209&gt;10,"No",IF(E209&lt;-10,"No","Yes")))</f>
        <v>N/A</v>
      </c>
      <c r="G209" s="26">
        <v>11</v>
      </c>
      <c r="H209" s="27" t="str">
        <f>IF($B209="N/A","N/A",IF(G209&gt;10,"No",IF(G209&lt;-10,"No","Yes")))</f>
        <v>N/A</v>
      </c>
      <c r="I209" s="28">
        <v>-16.7</v>
      </c>
      <c r="J209" s="28">
        <v>20</v>
      </c>
      <c r="K209" s="29" t="s">
        <v>1193</v>
      </c>
      <c r="L209" s="30" t="str">
        <f t="shared" si="79"/>
        <v>Yes</v>
      </c>
    </row>
    <row r="210" spans="1:12" ht="12.75" customHeight="1">
      <c r="A210" s="94" t="s">
        <v>600</v>
      </c>
      <c r="B210" s="25" t="s">
        <v>49</v>
      </c>
      <c r="C210" s="26">
        <v>1780</v>
      </c>
      <c r="D210" s="27" t="str">
        <f t="shared" si="75"/>
        <v>N/A</v>
      </c>
      <c r="E210" s="26">
        <v>1832</v>
      </c>
      <c r="F210" s="27" t="str">
        <f t="shared" si="76"/>
        <v>N/A</v>
      </c>
      <c r="G210" s="26">
        <v>1974</v>
      </c>
      <c r="H210" s="27" t="str">
        <f t="shared" si="77"/>
        <v>N/A</v>
      </c>
      <c r="I210" s="28">
        <v>2.9209999999999998</v>
      </c>
      <c r="J210" s="28">
        <v>7.7510000000000003</v>
      </c>
      <c r="K210" s="29" t="s">
        <v>1193</v>
      </c>
      <c r="L210" s="30" t="str">
        <f t="shared" si="78"/>
        <v>Yes</v>
      </c>
    </row>
    <row r="211" spans="1:12">
      <c r="A211" s="5" t="s">
        <v>544</v>
      </c>
      <c r="B211" s="25" t="s">
        <v>49</v>
      </c>
      <c r="C211" s="26">
        <v>954</v>
      </c>
      <c r="D211" s="27" t="str">
        <f>IF($B211="N/A","N/A",IF(C211&gt;10,"No",IF(C211&lt;-10,"No","Yes")))</f>
        <v>N/A</v>
      </c>
      <c r="E211" s="26">
        <v>983</v>
      </c>
      <c r="F211" s="27" t="str">
        <f>IF($B211="N/A","N/A",IF(E211&gt;10,"No",IF(E211&lt;-10,"No","Yes")))</f>
        <v>N/A</v>
      </c>
      <c r="G211" s="26">
        <v>1050</v>
      </c>
      <c r="H211" s="27" t="str">
        <f>IF($B211="N/A","N/A",IF(G211&gt;10,"No",IF(G211&lt;-10,"No","Yes")))</f>
        <v>N/A</v>
      </c>
      <c r="I211" s="28">
        <v>3.04</v>
      </c>
      <c r="J211" s="28">
        <v>6.8159999999999998</v>
      </c>
      <c r="K211" s="29" t="s">
        <v>1193</v>
      </c>
      <c r="L211" s="30" t="str">
        <f t="shared" si="78"/>
        <v>Yes</v>
      </c>
    </row>
    <row r="212" spans="1:12">
      <c r="A212" s="5" t="s">
        <v>545</v>
      </c>
      <c r="B212" s="25" t="s">
        <v>49</v>
      </c>
      <c r="C212" s="26">
        <v>11</v>
      </c>
      <c r="D212" s="27" t="str">
        <f>IF($B212="N/A","N/A",IF(C212&gt;10,"No",IF(C212&lt;-10,"No","Yes")))</f>
        <v>N/A</v>
      </c>
      <c r="E212" s="26">
        <v>11</v>
      </c>
      <c r="F212" s="27" t="str">
        <f>IF($B212="N/A","N/A",IF(E212&gt;10,"No",IF(E212&lt;-10,"No","Yes")))</f>
        <v>N/A</v>
      </c>
      <c r="G212" s="26">
        <v>11</v>
      </c>
      <c r="H212" s="27" t="str">
        <f>IF($B212="N/A","N/A",IF(G212&gt;10,"No",IF(G212&lt;-10,"No","Yes")))</f>
        <v>N/A</v>
      </c>
      <c r="I212" s="28">
        <v>-33.299999999999997</v>
      </c>
      <c r="J212" s="28">
        <v>16.670000000000002</v>
      </c>
      <c r="K212" s="29" t="s">
        <v>1193</v>
      </c>
      <c r="L212" s="30" t="str">
        <f t="shared" si="78"/>
        <v>Yes</v>
      </c>
    </row>
    <row r="213" spans="1:12">
      <c r="A213" s="5" t="s">
        <v>546</v>
      </c>
      <c r="B213" s="25" t="s">
        <v>49</v>
      </c>
      <c r="C213" s="26">
        <v>510</v>
      </c>
      <c r="D213" s="27" t="str">
        <f>IF($B213="N/A","N/A",IF(C213&gt;10,"No",IF(C213&lt;-10,"No","Yes")))</f>
        <v>N/A</v>
      </c>
      <c r="E213" s="26">
        <v>533</v>
      </c>
      <c r="F213" s="27" t="str">
        <f>IF($B213="N/A","N/A",IF(E213&gt;10,"No",IF(E213&lt;-10,"No","Yes")))</f>
        <v>N/A</v>
      </c>
      <c r="G213" s="26">
        <v>573</v>
      </c>
      <c r="H213" s="27" t="str">
        <f>IF($B213="N/A","N/A",IF(G213&gt;10,"No",IF(G213&lt;-10,"No","Yes")))</f>
        <v>N/A</v>
      </c>
      <c r="I213" s="28">
        <v>4.51</v>
      </c>
      <c r="J213" s="28">
        <v>7.5049999999999999</v>
      </c>
      <c r="K213" s="29" t="s">
        <v>1193</v>
      </c>
      <c r="L213" s="30" t="str">
        <f t="shared" si="78"/>
        <v>Yes</v>
      </c>
    </row>
    <row r="214" spans="1:12">
      <c r="A214" s="5" t="s">
        <v>547</v>
      </c>
      <c r="B214" s="25" t="s">
        <v>49</v>
      </c>
      <c r="C214" s="26">
        <v>307</v>
      </c>
      <c r="D214" s="27" t="str">
        <f>IF($B214="N/A","N/A",IF(C214&gt;10,"No",IF(C214&lt;-10,"No","Yes")))</f>
        <v>N/A</v>
      </c>
      <c r="E214" s="26">
        <v>310</v>
      </c>
      <c r="F214" s="27" t="str">
        <f>IF($B214="N/A","N/A",IF(E214&gt;10,"No",IF(E214&lt;-10,"No","Yes")))</f>
        <v>N/A</v>
      </c>
      <c r="G214" s="26">
        <v>344</v>
      </c>
      <c r="H214" s="27" t="str">
        <f>IF($B214="N/A","N/A",IF(G214&gt;10,"No",IF(G214&lt;-10,"No","Yes")))</f>
        <v>N/A</v>
      </c>
      <c r="I214" s="28">
        <v>0.97719999999999996</v>
      </c>
      <c r="J214" s="28">
        <v>10.97</v>
      </c>
      <c r="K214" s="29" t="s">
        <v>1193</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181</v>
      </c>
      <c r="D228" s="33" t="str">
        <f t="shared" si="75"/>
        <v>N/A</v>
      </c>
      <c r="E228" s="34">
        <v>172</v>
      </c>
      <c r="F228" s="33" t="str">
        <f t="shared" si="76"/>
        <v>N/A</v>
      </c>
      <c r="G228" s="34">
        <v>192</v>
      </c>
      <c r="H228" s="33" t="str">
        <f t="shared" si="77"/>
        <v>N/A</v>
      </c>
      <c r="I228" s="35">
        <v>-4.97</v>
      </c>
      <c r="J228" s="35">
        <v>11.63</v>
      </c>
      <c r="K228" s="36" t="s">
        <v>1193</v>
      </c>
      <c r="L228" s="33" t="str">
        <f t="shared" si="78"/>
        <v>Yes</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125</v>
      </c>
      <c r="D231" s="27" t="str">
        <f t="shared" si="75"/>
        <v>N/A</v>
      </c>
      <c r="E231" s="26">
        <v>124</v>
      </c>
      <c r="F231" s="27" t="str">
        <f t="shared" si="76"/>
        <v>N/A</v>
      </c>
      <c r="G231" s="26">
        <v>136</v>
      </c>
      <c r="H231" s="27" t="str">
        <f t="shared" si="77"/>
        <v>N/A</v>
      </c>
      <c r="I231" s="28">
        <v>-0.8</v>
      </c>
      <c r="J231" s="28">
        <v>9.6769999999999996</v>
      </c>
      <c r="K231" s="29" t="s">
        <v>1193</v>
      </c>
      <c r="L231" s="30" t="str">
        <f t="shared" si="78"/>
        <v>Yes</v>
      </c>
    </row>
    <row r="232" spans="1:12">
      <c r="A232" s="5" t="s">
        <v>547</v>
      </c>
      <c r="B232" s="25" t="s">
        <v>49</v>
      </c>
      <c r="C232" s="26">
        <v>56</v>
      </c>
      <c r="D232" s="27" t="str">
        <f t="shared" si="75"/>
        <v>N/A</v>
      </c>
      <c r="E232" s="26">
        <v>48</v>
      </c>
      <c r="F232" s="27" t="str">
        <f t="shared" si="76"/>
        <v>N/A</v>
      </c>
      <c r="G232" s="26">
        <v>55</v>
      </c>
      <c r="H232" s="27" t="str">
        <f t="shared" si="77"/>
        <v>N/A</v>
      </c>
      <c r="I232" s="28">
        <v>-14.3</v>
      </c>
      <c r="J232" s="28">
        <v>14.58</v>
      </c>
      <c r="K232" s="29" t="s">
        <v>1193</v>
      </c>
      <c r="L232" s="30" t="str">
        <f t="shared" si="78"/>
        <v>Yes</v>
      </c>
    </row>
    <row r="233" spans="1:12">
      <c r="A233" s="5" t="s">
        <v>548</v>
      </c>
      <c r="B233" s="25" t="s">
        <v>49</v>
      </c>
      <c r="C233" s="26">
        <v>0</v>
      </c>
      <c r="D233" s="27" t="str">
        <f t="shared" si="75"/>
        <v>N/A</v>
      </c>
      <c r="E233" s="26">
        <v>0</v>
      </c>
      <c r="F233" s="27" t="str">
        <f t="shared" si="76"/>
        <v>N/A</v>
      </c>
      <c r="G233" s="26">
        <v>11</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2116</v>
      </c>
      <c r="D240" s="33" t="str">
        <f t="shared" si="75"/>
        <v>N/A</v>
      </c>
      <c r="E240" s="34">
        <v>2072</v>
      </c>
      <c r="F240" s="33" t="str">
        <f t="shared" si="76"/>
        <v>N/A</v>
      </c>
      <c r="G240" s="34">
        <v>2129</v>
      </c>
      <c r="H240" s="33" t="str">
        <f t="shared" si="77"/>
        <v>N/A</v>
      </c>
      <c r="I240" s="35">
        <v>-2.08</v>
      </c>
      <c r="J240" s="35">
        <v>2.7509999999999999</v>
      </c>
      <c r="K240" s="36" t="s">
        <v>1193</v>
      </c>
      <c r="L240" s="33" t="str">
        <f t="shared" si="80"/>
        <v>Yes</v>
      </c>
    </row>
    <row r="241" spans="1:12">
      <c r="A241" s="5" t="s">
        <v>544</v>
      </c>
      <c r="B241" s="25" t="s">
        <v>49</v>
      </c>
      <c r="C241" s="26">
        <v>71</v>
      </c>
      <c r="D241" s="27" t="str">
        <f t="shared" si="75"/>
        <v>N/A</v>
      </c>
      <c r="E241" s="26">
        <v>74</v>
      </c>
      <c r="F241" s="27" t="str">
        <f t="shared" si="76"/>
        <v>N/A</v>
      </c>
      <c r="G241" s="26">
        <v>76</v>
      </c>
      <c r="H241" s="27" t="str">
        <f t="shared" si="77"/>
        <v>N/A</v>
      </c>
      <c r="I241" s="28">
        <v>4.2249999999999996</v>
      </c>
      <c r="J241" s="28">
        <v>2.7029999999999998</v>
      </c>
      <c r="K241" s="29" t="s">
        <v>1193</v>
      </c>
      <c r="L241" s="30" t="str">
        <f t="shared" si="80"/>
        <v>Yes</v>
      </c>
    </row>
    <row r="242" spans="1:12">
      <c r="A242" s="5" t="s">
        <v>545</v>
      </c>
      <c r="B242" s="25" t="s">
        <v>49</v>
      </c>
      <c r="C242" s="26">
        <v>11</v>
      </c>
      <c r="D242" s="27" t="str">
        <f t="shared" si="75"/>
        <v>N/A</v>
      </c>
      <c r="E242" s="26">
        <v>11</v>
      </c>
      <c r="F242" s="27" t="str">
        <f t="shared" si="76"/>
        <v>N/A</v>
      </c>
      <c r="G242" s="26">
        <v>0</v>
      </c>
      <c r="H242" s="27" t="str">
        <f t="shared" si="77"/>
        <v>N/A</v>
      </c>
      <c r="I242" s="28">
        <v>-50</v>
      </c>
      <c r="J242" s="28">
        <v>-100</v>
      </c>
      <c r="K242" s="29" t="s">
        <v>1193</v>
      </c>
      <c r="L242" s="30" t="str">
        <f t="shared" si="80"/>
        <v>No</v>
      </c>
    </row>
    <row r="243" spans="1:12">
      <c r="A243" s="5" t="s">
        <v>546</v>
      </c>
      <c r="B243" s="25" t="s">
        <v>49</v>
      </c>
      <c r="C243" s="26">
        <v>824</v>
      </c>
      <c r="D243" s="27" t="str">
        <f t="shared" si="75"/>
        <v>N/A</v>
      </c>
      <c r="E243" s="26">
        <v>832</v>
      </c>
      <c r="F243" s="27" t="str">
        <f t="shared" si="76"/>
        <v>N/A</v>
      </c>
      <c r="G243" s="26">
        <v>852</v>
      </c>
      <c r="H243" s="27" t="str">
        <f t="shared" si="77"/>
        <v>N/A</v>
      </c>
      <c r="I243" s="28">
        <v>0.97089999999999999</v>
      </c>
      <c r="J243" s="28">
        <v>2.4039999999999999</v>
      </c>
      <c r="K243" s="29" t="s">
        <v>1193</v>
      </c>
      <c r="L243" s="30" t="str">
        <f t="shared" si="80"/>
        <v>Yes</v>
      </c>
    </row>
    <row r="244" spans="1:12">
      <c r="A244" s="5" t="s">
        <v>547</v>
      </c>
      <c r="B244" s="25" t="s">
        <v>49</v>
      </c>
      <c r="C244" s="26">
        <v>1214</v>
      </c>
      <c r="D244" s="27" t="str">
        <f t="shared" si="75"/>
        <v>N/A</v>
      </c>
      <c r="E244" s="26">
        <v>1162</v>
      </c>
      <c r="F244" s="27" t="str">
        <f t="shared" si="76"/>
        <v>N/A</v>
      </c>
      <c r="G244" s="26">
        <v>1200</v>
      </c>
      <c r="H244" s="27" t="str">
        <f t="shared" si="77"/>
        <v>N/A</v>
      </c>
      <c r="I244" s="28">
        <v>-4.28</v>
      </c>
      <c r="J244" s="28">
        <v>3.27</v>
      </c>
      <c r="K244" s="29" t="s">
        <v>1193</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-40</v>
      </c>
      <c r="J245" s="28">
        <v>-66.7</v>
      </c>
      <c r="K245" s="29" t="s">
        <v>1193</v>
      </c>
      <c r="L245" s="30" t="str">
        <f t="shared" si="80"/>
        <v>No</v>
      </c>
    </row>
    <row r="246" spans="1:12" ht="12.75" customHeight="1">
      <c r="A246" s="94" t="s">
        <v>606</v>
      </c>
      <c r="B246" s="25" t="s">
        <v>49</v>
      </c>
      <c r="C246" s="26">
        <v>11</v>
      </c>
      <c r="D246" s="27" t="str">
        <f t="shared" si="75"/>
        <v>N/A</v>
      </c>
      <c r="E246" s="26">
        <v>27</v>
      </c>
      <c r="F246" s="27" t="str">
        <f t="shared" si="76"/>
        <v>N/A</v>
      </c>
      <c r="G246" s="26">
        <v>76</v>
      </c>
      <c r="H246" s="27" t="str">
        <f t="shared" si="77"/>
        <v>N/A</v>
      </c>
      <c r="I246" s="28">
        <v>237.5</v>
      </c>
      <c r="J246" s="28">
        <v>181.5</v>
      </c>
      <c r="K246" s="29" t="s">
        <v>1193</v>
      </c>
      <c r="L246" s="30" t="str">
        <f t="shared" si="80"/>
        <v>No</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11</v>
      </c>
      <c r="D250" s="27" t="str">
        <f t="shared" si="75"/>
        <v>N/A</v>
      </c>
      <c r="E250" s="26">
        <v>25</v>
      </c>
      <c r="F250" s="27" t="str">
        <f t="shared" si="76"/>
        <v>N/A</v>
      </c>
      <c r="G250" s="26">
        <v>72</v>
      </c>
      <c r="H250" s="27" t="str">
        <f t="shared" si="77"/>
        <v>N/A</v>
      </c>
      <c r="I250" s="28">
        <v>257.10000000000002</v>
      </c>
      <c r="J250" s="28">
        <v>188</v>
      </c>
      <c r="K250" s="29" t="s">
        <v>1193</v>
      </c>
      <c r="L250" s="30" t="str">
        <f t="shared" si="80"/>
        <v>No</v>
      </c>
    </row>
    <row r="251" spans="1:12">
      <c r="A251" s="5" t="s">
        <v>548</v>
      </c>
      <c r="B251" s="25" t="s">
        <v>49</v>
      </c>
      <c r="C251" s="26">
        <v>11</v>
      </c>
      <c r="D251" s="27" t="str">
        <f t="shared" si="75"/>
        <v>N/A</v>
      </c>
      <c r="E251" s="26">
        <v>11</v>
      </c>
      <c r="F251" s="27" t="str">
        <f t="shared" si="76"/>
        <v>N/A</v>
      </c>
      <c r="G251" s="26">
        <v>11</v>
      </c>
      <c r="H251" s="27" t="str">
        <f t="shared" si="77"/>
        <v>N/A</v>
      </c>
      <c r="I251" s="28">
        <v>100</v>
      </c>
      <c r="J251" s="28">
        <v>100</v>
      </c>
      <c r="K251" s="29" t="s">
        <v>1193</v>
      </c>
      <c r="L251" s="30" t="str">
        <f t="shared" si="80"/>
        <v>No</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3.1578947367999999</v>
      </c>
      <c r="D270" s="27" t="str">
        <f>IF($B270="N/A","N/A",IF(C270&lt;15,"Yes","No"))</f>
        <v>Yes</v>
      </c>
      <c r="E270" s="32">
        <v>3.2415305874000002</v>
      </c>
      <c r="F270" s="27" t="str">
        <f>IF($B270="N/A","N/A",IF(E270&lt;15,"Yes","No"))</f>
        <v>Yes</v>
      </c>
      <c r="G270" s="32">
        <v>3.3401967513000002</v>
      </c>
      <c r="H270" s="27" t="str">
        <f>IF($B270="N/A","N/A",IF(G270&lt;15,"Yes","No"))</f>
        <v>Yes</v>
      </c>
      <c r="I270" s="28">
        <v>2.6480000000000001</v>
      </c>
      <c r="J270" s="28">
        <v>3.044</v>
      </c>
      <c r="K270" s="29" t="s">
        <v>1193</v>
      </c>
      <c r="L270" s="30" t="str">
        <f>IF(J270="Div by 0", "N/A", IF(K270="N/A","N/A", IF(J270&gt;VALUE(MID(K270,1,2)), "No", IF(J270&lt;-1*VALUE(MID(K270,1,2)), "No", "Yes"))))</f>
        <v>Yes</v>
      </c>
    </row>
    <row r="271" spans="1:12" ht="12.75" customHeight="1">
      <c r="A271" s="45" t="s">
        <v>769</v>
      </c>
      <c r="B271" s="25" t="s">
        <v>138</v>
      </c>
      <c r="C271" s="32">
        <v>0.2269861286</v>
      </c>
      <c r="D271" s="27" t="str">
        <f>IF($B271="N/A","N/A",IF(C271&lt;10,"Yes","No"))</f>
        <v>Yes</v>
      </c>
      <c r="E271" s="32">
        <v>7.5509690399999996E-2</v>
      </c>
      <c r="F271" s="27" t="str">
        <f>IF($B271="N/A","N/A",IF(E271&lt;10,"Yes","No"))</f>
        <v>Yes</v>
      </c>
      <c r="G271" s="32">
        <v>0.2596789424</v>
      </c>
      <c r="H271" s="27" t="str">
        <f>IF($B271="N/A","N/A",IF(G271&lt;10,"Yes","No"))</f>
        <v>Yes</v>
      </c>
      <c r="I271" s="28">
        <v>-66.7</v>
      </c>
      <c r="J271" s="28">
        <v>243.9</v>
      </c>
      <c r="K271" s="29" t="s">
        <v>1193</v>
      </c>
      <c r="L271" s="30" t="str">
        <f>IF(J271="Div by 0", "N/A", IF(K271="N/A","N/A", IF(J271&gt;VALUE(MID(K271,1,2)), "No", IF(J271&lt;-1*VALUE(MID(K271,1,2)), "No", "Yes"))))</f>
        <v>No</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v>3.1578947367999999</v>
      </c>
      <c r="D273" s="27" t="str">
        <f>IF($B273="N/A","N/A",IF(C273&lt;15,"Yes","No"))</f>
        <v>Yes</v>
      </c>
      <c r="E273" s="30">
        <v>3.2415305874000002</v>
      </c>
      <c r="F273" s="27" t="str">
        <f>IF($B273="N/A","N/A",IF(E273&lt;15,"Yes","No"))</f>
        <v>Yes</v>
      </c>
      <c r="G273" s="30">
        <v>3.3401967513000002</v>
      </c>
      <c r="H273" s="27" t="str">
        <f>IF($B273="N/A","N/A",IF(G273&lt;15,"Yes","No"))</f>
        <v>Yes</v>
      </c>
      <c r="I273" s="28">
        <v>2.6480000000000001</v>
      </c>
      <c r="J273" s="28">
        <v>3.044</v>
      </c>
      <c r="K273" s="29" t="s">
        <v>1193</v>
      </c>
      <c r="L273" s="30" t="str">
        <f t="shared" ref="L273" si="84">IF(J273="Div by 0", "N/A", IF(K273="N/A","N/A", IF(J273&gt;VALUE(MID(K273,1,2)), "No", IF(J273&lt;-1*VALUE(MID(K273,1,2)), "No", "Yes"))))</f>
        <v>Yes</v>
      </c>
    </row>
    <row r="274" spans="1:12" ht="25.5">
      <c r="A274" s="91" t="s">
        <v>821</v>
      </c>
      <c r="B274" s="25" t="s">
        <v>49</v>
      </c>
      <c r="C274" s="26">
        <v>84</v>
      </c>
      <c r="D274" s="27" t="str">
        <f>IF($B274="N/A","N/A",IF(C274&gt;10,"No",IF(C274&lt;-10,"No","Yes")))</f>
        <v>N/A</v>
      </c>
      <c r="E274" s="26">
        <v>68</v>
      </c>
      <c r="F274" s="27" t="str">
        <f>IF($B274="N/A","N/A",IF(E274&gt;10,"No",IF(E274&lt;-10,"No","Yes")))</f>
        <v>N/A</v>
      </c>
      <c r="G274" s="26">
        <v>78</v>
      </c>
      <c r="H274" s="27" t="str">
        <f>IF($B274="N/A","N/A",IF(G274&gt;10,"No",IF(G274&lt;-10,"No","Yes")))</f>
        <v>N/A</v>
      </c>
      <c r="I274" s="28">
        <v>-19</v>
      </c>
      <c r="J274" s="28">
        <v>14.71</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3973</v>
      </c>
      <c r="F275" s="27" t="str">
        <f t="shared" ref="F275" si="86">IF($B275="N/A","N/A",IF(E275&gt;10,"No",IF(E275&lt;-10,"No","Yes")))</f>
        <v>N/A</v>
      </c>
      <c r="G275" s="26">
        <v>4236</v>
      </c>
      <c r="H275" s="27" t="str">
        <f>IF($B275="N/A","N/A",IF(G275&gt;10,"No",IF(G275&lt;-10,"No","Yes")))</f>
        <v>N/A</v>
      </c>
      <c r="I275" s="28" t="s">
        <v>49</v>
      </c>
      <c r="J275" s="28">
        <v>6.62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489</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7.2907553E-3</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4.0322580644999997</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v>0</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489</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75501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57738.166666999998</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876</v>
      </c>
      <c r="D316" s="33" t="str">
        <f>IF($B316="N/A","N/A",IF(C316&gt;10,"No",IF(C316&lt;-10,"No","Yes")))</f>
        <v>N/A</v>
      </c>
      <c r="E316" s="34">
        <v>998</v>
      </c>
      <c r="F316" s="33" t="str">
        <f>IF($B316="N/A","N/A",IF(E316&gt;10,"No",IF(E316&lt;-10,"No","Yes")))</f>
        <v>N/A</v>
      </c>
      <c r="G316" s="34">
        <v>1094</v>
      </c>
      <c r="H316" s="33" t="str">
        <f>IF($B316="N/A","N/A",IF(G316&gt;10,"No",IF(G316&lt;-10,"No","Yes")))</f>
        <v>N/A</v>
      </c>
      <c r="I316" s="28">
        <v>13.93</v>
      </c>
      <c r="J316" s="28">
        <v>9.6189999999999998</v>
      </c>
      <c r="K316" s="34" t="s">
        <v>49</v>
      </c>
      <c r="L316" s="30" t="str">
        <f>IF(J316="Div by 0", "N/A", IF(K316="N/A","N/A", IF(J316&gt;VALUE(MID(K316,1,2)), "No", IF(J316&lt;-1*VALUE(MID(K316,1,2)), "No", "Yes"))))</f>
        <v>N/A</v>
      </c>
    </row>
    <row r="317" spans="1:12">
      <c r="A317" s="45" t="s">
        <v>1102</v>
      </c>
      <c r="B317" s="34" t="s">
        <v>49</v>
      </c>
      <c r="C317" s="34">
        <v>923</v>
      </c>
      <c r="D317" s="33" t="str">
        <f>IF($B317="N/A","N/A",IF(C317&gt;10,"No",IF(C317&lt;-10,"No","Yes")))</f>
        <v>N/A</v>
      </c>
      <c r="E317" s="34">
        <v>1048</v>
      </c>
      <c r="F317" s="33" t="str">
        <f>IF($B317="N/A","N/A",IF(E317&gt;10,"No",IF(E317&lt;-10,"No","Yes")))</f>
        <v>N/A</v>
      </c>
      <c r="G317" s="34">
        <v>1115</v>
      </c>
      <c r="H317" s="33" t="str">
        <f>IF($B317="N/A","N/A",IF(G317&gt;10,"No",IF(G317&lt;-10,"No","Yes")))</f>
        <v>N/A</v>
      </c>
      <c r="I317" s="28">
        <v>13.54</v>
      </c>
      <c r="J317" s="28">
        <v>6.3929999999999998</v>
      </c>
      <c r="K317" s="34" t="s">
        <v>49</v>
      </c>
      <c r="L317" s="30" t="str">
        <f>IF(J317="Div by 0", "N/A", IF(K317="N/A","N/A", IF(J317&gt;VALUE(MID(K317,1,2)), "No", IF(J317&lt;-1*VALUE(MID(K317,1,2)), "No", "Yes"))))</f>
        <v>N/A</v>
      </c>
    </row>
    <row r="318" spans="1:12" ht="12.75" customHeight="1">
      <c r="A318" s="45" t="s">
        <v>1103</v>
      </c>
      <c r="B318" s="34" t="s">
        <v>49</v>
      </c>
      <c r="C318" s="34">
        <v>467.83333333000002</v>
      </c>
      <c r="D318" s="33" t="str">
        <f>IF($B318="N/A","N/A",IF(C318&gt;10,"No",IF(C318&lt;-10,"No","Yes")))</f>
        <v>N/A</v>
      </c>
      <c r="E318" s="34" t="s">
        <v>1207</v>
      </c>
      <c r="F318" s="33" t="str">
        <f>IF($B318="N/A","N/A",IF(E318&gt;10,"No",IF(E318&lt;-10,"No","Yes")))</f>
        <v>N/A</v>
      </c>
      <c r="G318" s="34">
        <v>628.25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3044</v>
      </c>
      <c r="D320" s="33" t="str">
        <f>IF($B320="N/A","N/A",IF(C320&gt;10,"No",IF(C320&lt;-10,"No","Yes")))</f>
        <v>N/A</v>
      </c>
      <c r="E320" s="34">
        <v>3181</v>
      </c>
      <c r="F320" s="33" t="str">
        <f>IF($B320="N/A","N/A",IF(E320&gt;10,"No",IF(E320&lt;-10,"No","Yes")))</f>
        <v>N/A</v>
      </c>
      <c r="G320" s="34">
        <v>3389</v>
      </c>
      <c r="H320" s="33" t="str">
        <f>IF($B320="N/A","N/A",IF(G320&gt;10,"No",IF(G320&lt;-10,"No","Yes")))</f>
        <v>N/A</v>
      </c>
      <c r="I320" s="28">
        <v>4.5010000000000003</v>
      </c>
      <c r="J320" s="28">
        <v>6.5389999999999997</v>
      </c>
      <c r="K320" s="34" t="s">
        <v>49</v>
      </c>
      <c r="L320" s="30" t="str">
        <f>IF(J320="Div by 0", "N/A", IF(K320="N/A","N/A", IF(J320&gt;VALUE(MID(K320,1,2)), "No", IF(J320&lt;-1*VALUE(MID(K320,1,2)), "No", "Yes"))))</f>
        <v>N/A</v>
      </c>
    </row>
    <row r="321" spans="1:12">
      <c r="A321" s="45" t="s">
        <v>1105</v>
      </c>
      <c r="B321" s="34" t="s">
        <v>49</v>
      </c>
      <c r="C321" s="34">
        <v>3284</v>
      </c>
      <c r="D321" s="33" t="str">
        <f>IF($B321="N/A","N/A",IF(C321&gt;10,"No",IF(C321&lt;-10,"No","Yes")))</f>
        <v>N/A</v>
      </c>
      <c r="E321" s="34">
        <v>3419</v>
      </c>
      <c r="F321" s="33" t="str">
        <f>IF($B321="N/A","N/A",IF(E321&gt;10,"No",IF(E321&lt;-10,"No","Yes")))</f>
        <v>N/A</v>
      </c>
      <c r="G321" s="34">
        <v>3693</v>
      </c>
      <c r="H321" s="33" t="str">
        <f>IF($B321="N/A","N/A",IF(G321&gt;10,"No",IF(G321&lt;-10,"No","Yes")))</f>
        <v>N/A</v>
      </c>
      <c r="I321" s="28">
        <v>4.1109999999999998</v>
      </c>
      <c r="J321" s="28">
        <v>8.0139999999999993</v>
      </c>
      <c r="K321" s="34" t="s">
        <v>49</v>
      </c>
      <c r="L321" s="30" t="str">
        <f>IF(J321="Div by 0", "N/A", IF(K321="N/A","N/A", IF(J321&gt;VALUE(MID(K321,1,2)), "No", IF(J321&lt;-1*VALUE(MID(K321,1,2)), "No", "Yes"))))</f>
        <v>N/A</v>
      </c>
    </row>
    <row r="322" spans="1:12" ht="12.75" customHeight="1">
      <c r="A322" s="45" t="s">
        <v>1106</v>
      </c>
      <c r="B322" s="34" t="s">
        <v>49</v>
      </c>
      <c r="C322" s="34">
        <v>2635.3333333</v>
      </c>
      <c r="D322" s="33" t="str">
        <f>IF($B322="N/A","N/A",IF(C322&gt;10,"No",IF(C322&lt;-10,"No","Yes")))</f>
        <v>N/A</v>
      </c>
      <c r="E322" s="34">
        <v>2764</v>
      </c>
      <c r="F322" s="33" t="str">
        <f>IF($B322="N/A","N/A",IF(E322&gt;10,"No",IF(E322&lt;-10,"No","Yes")))</f>
        <v>N/A</v>
      </c>
      <c r="G322" s="34">
        <v>2957.25</v>
      </c>
      <c r="H322" s="33" t="str">
        <f>IF($B322="N/A","N/A",IF(G322&gt;10,"No",IF(G322&lt;-10,"No","Yes")))</f>
        <v>N/A</v>
      </c>
      <c r="I322" s="28">
        <v>4.8819999999999997</v>
      </c>
      <c r="J322" s="28">
        <v>6.992</v>
      </c>
      <c r="K322" s="34" t="s">
        <v>49</v>
      </c>
      <c r="L322" s="30" t="str">
        <f>IF(J322="Div by 0", "N/A", IF(K322="N/A","N/A", IF(J322&gt;VALUE(MID(K322,1,2)), "No", IF(J322&lt;-1*VALUE(MID(K322,1,2)), "No", "Yes"))))</f>
        <v>N/A</v>
      </c>
    </row>
    <row r="323" spans="1:12">
      <c r="A323" s="45" t="s">
        <v>1107</v>
      </c>
      <c r="B323" s="25" t="s">
        <v>157</v>
      </c>
      <c r="C323" s="32">
        <v>30.339878401</v>
      </c>
      <c r="D323" s="27" t="str">
        <f>IF($B323="N/A","N/A",IF(C323&lt;=40,"Yes","No"))</f>
        <v>Yes</v>
      </c>
      <c r="E323" s="32">
        <v>30.991816056000001</v>
      </c>
      <c r="F323" s="27" t="str">
        <f>IF($B323="N/A","N/A",IF(E323&lt;=40,"Yes","No"))</f>
        <v>Yes</v>
      </c>
      <c r="G323" s="32">
        <v>31.666978135000001</v>
      </c>
      <c r="H323" s="27" t="str">
        <f>IF($B323="N/A","N/A",IF(G323&lt;=40,"Yes","No"))</f>
        <v>Yes</v>
      </c>
      <c r="I323" s="28">
        <v>2.149</v>
      </c>
      <c r="J323" s="28">
        <v>2.1789999999999998</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4506</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1985.4166667</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60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16.75</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14</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489</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v>0</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202.75</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4522</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57561</v>
      </c>
      <c r="D359" s="27" t="str">
        <f>IF($B359="N/A","N/A",IF(C359&gt;10,"No",IF(C359&lt;-10,"No","Yes")))</f>
        <v>N/A</v>
      </c>
      <c r="E359" s="26">
        <v>57177</v>
      </c>
      <c r="F359" s="27" t="str">
        <f>IF($B359="N/A","N/A",IF(E359&gt;10,"No",IF(E359&lt;-10,"No","Yes")))</f>
        <v>N/A</v>
      </c>
      <c r="G359" s="26">
        <v>62721</v>
      </c>
      <c r="H359" s="27" t="str">
        <f>IF($B359="N/A","N/A",IF(G359&gt;10,"No",IF(G359&lt;-10,"No","Yes")))</f>
        <v>N/A</v>
      </c>
      <c r="I359" s="28">
        <v>-0.66700000000000004</v>
      </c>
      <c r="J359" s="28">
        <v>9.6959999999999997</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4497</v>
      </c>
      <c r="F360" s="33" t="str">
        <f t="shared" ref="F360:F363" si="112">IF($B360="N/A","N/A",IF(E360&gt;10,"No",IF(E360&lt;-10,"No","Yes")))</f>
        <v>N/A</v>
      </c>
      <c r="G360" s="26">
        <v>4630</v>
      </c>
      <c r="H360" s="33" t="str">
        <f t="shared" ref="H360:H363" si="113">IF($B360="N/A","N/A",IF(G360&gt;10,"No",IF(G360&lt;-10,"No","Yes")))</f>
        <v>N/A</v>
      </c>
      <c r="I360" s="28" t="s">
        <v>49</v>
      </c>
      <c r="J360" s="28">
        <v>2.9580000000000002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8994</v>
      </c>
      <c r="F361" s="33" t="str">
        <f t="shared" si="112"/>
        <v>N/A</v>
      </c>
      <c r="G361" s="26">
        <v>9406</v>
      </c>
      <c r="H361" s="33" t="str">
        <f t="shared" si="113"/>
        <v>N/A</v>
      </c>
      <c r="I361" s="28" t="s">
        <v>49</v>
      </c>
      <c r="J361" s="28">
        <v>4.5810000000000004</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37306</v>
      </c>
      <c r="F362" s="33" t="str">
        <f t="shared" si="112"/>
        <v>N/A</v>
      </c>
      <c r="G362" s="26">
        <v>41583</v>
      </c>
      <c r="H362" s="33" t="str">
        <f t="shared" si="113"/>
        <v>N/A</v>
      </c>
      <c r="I362" s="28" t="s">
        <v>49</v>
      </c>
      <c r="J362" s="28">
        <v>11.46</v>
      </c>
      <c r="K362" s="29" t="s">
        <v>108</v>
      </c>
      <c r="L362" s="30" t="str">
        <f t="shared" si="114"/>
        <v>Yes</v>
      </c>
    </row>
    <row r="363" spans="1:12">
      <c r="A363" s="48" t="s">
        <v>906</v>
      </c>
      <c r="B363" s="25" t="s">
        <v>49</v>
      </c>
      <c r="C363" s="26" t="s">
        <v>49</v>
      </c>
      <c r="D363" s="33" t="str">
        <f t="shared" si="111"/>
        <v>N/A</v>
      </c>
      <c r="E363" s="26">
        <v>6380</v>
      </c>
      <c r="F363" s="33" t="str">
        <f t="shared" si="112"/>
        <v>N/A</v>
      </c>
      <c r="G363" s="26">
        <v>7102</v>
      </c>
      <c r="H363" s="33" t="str">
        <f t="shared" si="113"/>
        <v>N/A</v>
      </c>
      <c r="I363" s="28" t="s">
        <v>49</v>
      </c>
      <c r="J363" s="28">
        <v>11.32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40594</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1797</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14634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3124</v>
      </c>
      <c r="H367" s="30" t="str">
        <f t="shared" ref="H367" si="120">IF($B367="N/A","N/A",IF(G367&lt;0,"No","Yes"))</f>
        <v>N/A</v>
      </c>
      <c r="I367" s="28" t="s">
        <v>49</v>
      </c>
      <c r="J367" s="28" t="s">
        <v>49</v>
      </c>
      <c r="K367" s="34" t="s">
        <v>107</v>
      </c>
      <c r="L367" s="30" t="str">
        <f t="shared" si="118"/>
        <v>N/A</v>
      </c>
    </row>
    <row r="368" spans="1:12">
      <c r="A368" s="144" t="s">
        <v>466</v>
      </c>
      <c r="B368" s="25" t="s">
        <v>24</v>
      </c>
      <c r="C368" s="32">
        <v>91.370893487000004</v>
      </c>
      <c r="D368" s="27" t="str">
        <f>IF($B368="N/A","N/A",IF(C368&gt;80,"Yes","No"))</f>
        <v>Yes</v>
      </c>
      <c r="E368" s="32">
        <v>91.024362943</v>
      </c>
      <c r="F368" s="27" t="str">
        <f>IF($B368="N/A","N/A",IF(E368&gt;80,"Yes","No"))</f>
        <v>Yes</v>
      </c>
      <c r="G368" s="32">
        <v>90.846765836000003</v>
      </c>
      <c r="H368" s="27" t="str">
        <f>IF($B368="N/A","N/A",IF(G368&gt;80,"Yes","No"))</f>
        <v>Yes</v>
      </c>
      <c r="I368" s="28">
        <v>-0.379</v>
      </c>
      <c r="J368" s="28">
        <v>-0.19500000000000001</v>
      </c>
      <c r="K368" s="29" t="s">
        <v>108</v>
      </c>
      <c r="L368" s="30" t="str">
        <f t="shared" si="110"/>
        <v>Yes</v>
      </c>
    </row>
    <row r="369" spans="1:12">
      <c r="A369" s="144" t="s">
        <v>1141</v>
      </c>
      <c r="B369" s="25" t="s">
        <v>0</v>
      </c>
      <c r="C369" s="32">
        <v>0.80088949109999996</v>
      </c>
      <c r="D369" s="27" t="str">
        <f>IF($B369="N/A","N/A",IF(C369&gt;=5,"No",IF(C369&lt;0,"No","Yes")))</f>
        <v>Yes</v>
      </c>
      <c r="E369" s="32">
        <v>0.93394196969999999</v>
      </c>
      <c r="F369" s="27" t="str">
        <f>IF($B369="N/A","N/A",IF(E369&gt;=5,"No",IF(E369&lt;0,"No","Yes")))</f>
        <v>Yes</v>
      </c>
      <c r="G369" s="32">
        <v>1.047496054</v>
      </c>
      <c r="H369" s="27" t="str">
        <f>IF($B369="N/A","N/A",IF(G369&gt;=5,"No",IF(G369&lt;0,"No","Yes")))</f>
        <v>Yes</v>
      </c>
      <c r="I369" s="28">
        <v>16.61</v>
      </c>
      <c r="J369" s="28">
        <v>12.16</v>
      </c>
      <c r="K369" s="29" t="s">
        <v>108</v>
      </c>
      <c r="L369" s="30" t="str">
        <f t="shared" si="110"/>
        <v>Yes</v>
      </c>
    </row>
    <row r="370" spans="1:12">
      <c r="A370" s="144" t="s">
        <v>1153</v>
      </c>
      <c r="B370" s="36" t="s">
        <v>0</v>
      </c>
      <c r="C370" s="32">
        <v>4.5117353763999999</v>
      </c>
      <c r="D370" s="27" t="str">
        <f>IF($B370="N/A","N/A",IF(C370&gt;=5,"No",IF(C370&lt;0,"No","Yes")))</f>
        <v>Yes</v>
      </c>
      <c r="E370" s="32">
        <v>4.7554086433</v>
      </c>
      <c r="F370" s="27" t="str">
        <f>IF($B370="N/A","N/A",IF(E370&gt;=5,"No",IF(E370&lt;0,"No","Yes")))</f>
        <v>Yes</v>
      </c>
      <c r="G370" s="32">
        <v>4.6746703655999999</v>
      </c>
      <c r="H370" s="27" t="str">
        <f>IF($B370="N/A","N/A",IF(G370&gt;=5,"No",IF(G370&lt;0,"No","Yes")))</f>
        <v>Yes</v>
      </c>
      <c r="I370" s="28">
        <v>5.4009999999999998</v>
      </c>
      <c r="J370" s="28">
        <v>-1.7</v>
      </c>
      <c r="K370" s="29" t="s">
        <v>108</v>
      </c>
      <c r="L370" s="30" t="str">
        <f t="shared" si="110"/>
        <v>Yes</v>
      </c>
    </row>
    <row r="371" spans="1:12">
      <c r="A371" s="144" t="s">
        <v>1142</v>
      </c>
      <c r="B371" s="36" t="s">
        <v>0</v>
      </c>
      <c r="C371" s="32">
        <v>3.3043206338000002</v>
      </c>
      <c r="D371" s="27" t="str">
        <f>IF($B371="N/A","N/A",IF(C371&gt;=5,"No",IF(C371&lt;0,"No","Yes")))</f>
        <v>Yes</v>
      </c>
      <c r="E371" s="32">
        <v>3.2705458488999999</v>
      </c>
      <c r="F371" s="27" t="str">
        <f>IF($B371="N/A","N/A",IF(E371&gt;=5,"No",IF(E371&lt;0,"No","Yes")))</f>
        <v>Yes</v>
      </c>
      <c r="G371" s="32">
        <v>3.1106009152</v>
      </c>
      <c r="H371" s="27" t="str">
        <f>IF($B371="N/A","N/A",IF(G371&gt;=5,"No",IF(G371&lt;0,"No","Yes")))</f>
        <v>Yes</v>
      </c>
      <c r="I371" s="28">
        <v>-1.02</v>
      </c>
      <c r="J371" s="28">
        <v>-4.8899999999999997</v>
      </c>
      <c r="K371" s="29" t="s">
        <v>108</v>
      </c>
      <c r="L371" s="30" t="str">
        <f t="shared" si="110"/>
        <v>Yes</v>
      </c>
    </row>
    <row r="372" spans="1:12">
      <c r="A372" s="144" t="s">
        <v>1143</v>
      </c>
      <c r="B372" s="36" t="s">
        <v>7</v>
      </c>
      <c r="C372" s="32">
        <v>1.21610118E-2</v>
      </c>
      <c r="D372" s="27" t="str">
        <f>IF($B372="N/A","N/A",IF(C372&gt;0,"No",IF(C372&lt;0,"No","Yes")))</f>
        <v>No</v>
      </c>
      <c r="E372" s="32">
        <v>1.5740595E-2</v>
      </c>
      <c r="F372" s="27" t="str">
        <f>IF($B372="N/A","N/A",IF(E372&gt;0,"No",IF(E372&lt;0,"No","Yes")))</f>
        <v>No</v>
      </c>
      <c r="G372" s="32">
        <v>1.5943623300000001E-2</v>
      </c>
      <c r="H372" s="27" t="str">
        <f>IF($B372="N/A","N/A",IF(G372&gt;0,"No",IF(G372&lt;0,"No","Yes")))</f>
        <v>No</v>
      </c>
      <c r="I372" s="28">
        <v>29.43</v>
      </c>
      <c r="J372" s="28">
        <v>1.29</v>
      </c>
      <c r="K372" s="29" t="s">
        <v>108</v>
      </c>
      <c r="L372" s="30" t="str">
        <f t="shared" si="110"/>
        <v>Yes</v>
      </c>
    </row>
    <row r="373" spans="1:12">
      <c r="A373" s="144" t="s">
        <v>1144</v>
      </c>
      <c r="B373" s="36" t="s">
        <v>0</v>
      </c>
      <c r="C373" s="32">
        <v>0</v>
      </c>
      <c r="D373" s="27" t="str">
        <f>IF($B373="N/A","N/A",IF(C373&gt;=5,"No",IF(C373&lt;0,"No","Yes")))</f>
        <v>Yes</v>
      </c>
      <c r="E373" s="32">
        <v>0</v>
      </c>
      <c r="F373" s="27" t="str">
        <f>IF($B373="N/A","N/A",IF(E373&gt;=5,"No",IF(E373&lt;0,"No","Yes")))</f>
        <v>Yes</v>
      </c>
      <c r="G373" s="32">
        <v>0.30452320589999998</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7.9672000139000003</v>
      </c>
      <c r="D383" s="27" t="str">
        <f>IF($B383="N/A","N/A",IF(C383&gt;15,"No",IF(C383&lt;2,"No","Yes")))</f>
        <v>Yes</v>
      </c>
      <c r="E383" s="32">
        <v>7.3228745823999999</v>
      </c>
      <c r="F383" s="27" t="str">
        <f>IF($B383="N/A","N/A",IF(E383&gt;15,"No",IF(E383&lt;2,"No","Yes")))</f>
        <v>Yes</v>
      </c>
      <c r="G383" s="32">
        <v>6.2674383379999998</v>
      </c>
      <c r="H383" s="27" t="str">
        <f>IF($B383="N/A","N/A",IF(G383&gt;15,"No",IF(G383&lt;2,"No","Yes")))</f>
        <v>Yes</v>
      </c>
      <c r="I383" s="28">
        <v>-8.09</v>
      </c>
      <c r="J383" s="28">
        <v>-14.4</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468100951</v>
      </c>
      <c r="D390" s="33" t="str">
        <f t="shared" ref="D390:D396" si="127">IF($B390="N/A","N/A",IF(C390&gt;10,"No",IF(C390&lt;-10,"No","Yes")))</f>
        <v>N/A</v>
      </c>
      <c r="E390" s="47">
        <v>516634107</v>
      </c>
      <c r="F390" s="33" t="str">
        <f t="shared" ref="F390:F396" si="128">IF($B390="N/A","N/A",IF(E390&gt;10,"No",IF(E390&lt;-10,"No","Yes")))</f>
        <v>N/A</v>
      </c>
      <c r="G390" s="47">
        <v>560975657</v>
      </c>
      <c r="H390" s="33" t="str">
        <f t="shared" ref="H390:H396" si="129">IF($B390="N/A","N/A",IF(G390&gt;10,"No",IF(G390&lt;-10,"No","Yes")))</f>
        <v>N/A</v>
      </c>
      <c r="I390" s="28">
        <v>10.37</v>
      </c>
      <c r="J390" s="28">
        <v>8.5830000000000002</v>
      </c>
      <c r="K390" s="36" t="s">
        <v>1193</v>
      </c>
      <c r="L390" s="30" t="str">
        <f t="shared" ref="L390:L397" si="130">IF(J390="Div by 0", "N/A", IF(K390="N/A","N/A", IF(J390&gt;VALUE(MID(K390,1,2)), "No", IF(J390&lt;-1*VALUE(MID(K390,1,2)), "No", "Yes"))))</f>
        <v>Yes</v>
      </c>
    </row>
    <row r="391" spans="1:12">
      <c r="A391" s="49" t="s">
        <v>335</v>
      </c>
      <c r="B391" s="36" t="s">
        <v>49</v>
      </c>
      <c r="C391" s="47">
        <v>6018.1141009000003</v>
      </c>
      <c r="D391" s="33" t="str">
        <f t="shared" si="127"/>
        <v>N/A</v>
      </c>
      <c r="E391" s="47">
        <v>6611.7317473000003</v>
      </c>
      <c r="F391" s="33" t="str">
        <f t="shared" si="128"/>
        <v>N/A</v>
      </c>
      <c r="G391" s="47">
        <v>6714.9741684000001</v>
      </c>
      <c r="H391" s="33" t="str">
        <f t="shared" si="129"/>
        <v>N/A</v>
      </c>
      <c r="I391" s="28">
        <v>9.8640000000000008</v>
      </c>
      <c r="J391" s="28">
        <v>1.5620000000000001</v>
      </c>
      <c r="K391" s="36" t="s">
        <v>1193</v>
      </c>
      <c r="L391" s="30" t="str">
        <f t="shared" si="130"/>
        <v>Yes</v>
      </c>
    </row>
    <row r="392" spans="1:12">
      <c r="A392" s="49" t="s">
        <v>39</v>
      </c>
      <c r="B392" s="36" t="s">
        <v>49</v>
      </c>
      <c r="C392" s="47">
        <v>184</v>
      </c>
      <c r="D392" s="33" t="str">
        <f t="shared" si="127"/>
        <v>N/A</v>
      </c>
      <c r="E392" s="47">
        <v>190</v>
      </c>
      <c r="F392" s="33" t="str">
        <f t="shared" si="128"/>
        <v>N/A</v>
      </c>
      <c r="G392" s="47">
        <v>206</v>
      </c>
      <c r="H392" s="33" t="str">
        <f t="shared" si="129"/>
        <v>N/A</v>
      </c>
      <c r="I392" s="28">
        <v>3.2610000000000001</v>
      </c>
      <c r="J392" s="28">
        <v>8.4209999999999994</v>
      </c>
      <c r="K392" s="36" t="s">
        <v>1193</v>
      </c>
      <c r="L392" s="30" t="str">
        <f t="shared" si="130"/>
        <v>Yes</v>
      </c>
    </row>
    <row r="393" spans="1:12">
      <c r="A393" s="49" t="s">
        <v>40</v>
      </c>
      <c r="B393" s="36" t="s">
        <v>49</v>
      </c>
      <c r="C393" s="47">
        <v>921</v>
      </c>
      <c r="D393" s="33" t="str">
        <f t="shared" si="127"/>
        <v>N/A</v>
      </c>
      <c r="E393" s="47">
        <v>970</v>
      </c>
      <c r="F393" s="33" t="str">
        <f t="shared" si="128"/>
        <v>N/A</v>
      </c>
      <c r="G393" s="47">
        <v>1001</v>
      </c>
      <c r="H393" s="33" t="str">
        <f t="shared" si="129"/>
        <v>N/A</v>
      </c>
      <c r="I393" s="28">
        <v>5.32</v>
      </c>
      <c r="J393" s="28">
        <v>3.1960000000000002</v>
      </c>
      <c r="K393" s="36" t="s">
        <v>1193</v>
      </c>
      <c r="L393" s="30" t="str">
        <f t="shared" si="130"/>
        <v>Yes</v>
      </c>
    </row>
    <row r="394" spans="1:12">
      <c r="A394" s="49" t="s">
        <v>41</v>
      </c>
      <c r="B394" s="36" t="s">
        <v>49</v>
      </c>
      <c r="C394" s="47">
        <v>3666</v>
      </c>
      <c r="D394" s="33" t="str">
        <f t="shared" si="127"/>
        <v>N/A</v>
      </c>
      <c r="E394" s="47">
        <v>3909</v>
      </c>
      <c r="F394" s="33" t="str">
        <f t="shared" si="128"/>
        <v>N/A</v>
      </c>
      <c r="G394" s="47">
        <v>3928</v>
      </c>
      <c r="H394" s="33" t="str">
        <f t="shared" si="129"/>
        <v>N/A</v>
      </c>
      <c r="I394" s="28">
        <v>6.6280000000000001</v>
      </c>
      <c r="J394" s="28">
        <v>0.48609999999999998</v>
      </c>
      <c r="K394" s="36" t="s">
        <v>1193</v>
      </c>
      <c r="L394" s="30" t="str">
        <f t="shared" si="130"/>
        <v>Yes</v>
      </c>
    </row>
    <row r="395" spans="1:12">
      <c r="A395" s="49" t="s">
        <v>29</v>
      </c>
      <c r="B395" s="36" t="s">
        <v>49</v>
      </c>
      <c r="C395" s="47">
        <v>30783</v>
      </c>
      <c r="D395" s="33" t="str">
        <f t="shared" si="127"/>
        <v>N/A</v>
      </c>
      <c r="E395" s="47">
        <v>34910</v>
      </c>
      <c r="F395" s="33" t="str">
        <f t="shared" si="128"/>
        <v>N/A</v>
      </c>
      <c r="G395" s="47">
        <v>34716</v>
      </c>
      <c r="H395" s="33" t="str">
        <f t="shared" si="129"/>
        <v>N/A</v>
      </c>
      <c r="I395" s="28">
        <v>13.41</v>
      </c>
      <c r="J395" s="28">
        <v>-0.55600000000000005</v>
      </c>
      <c r="K395" s="36" t="s">
        <v>1193</v>
      </c>
      <c r="L395" s="30" t="str">
        <f t="shared" si="130"/>
        <v>Yes</v>
      </c>
    </row>
    <row r="396" spans="1:12">
      <c r="A396" s="49" t="s">
        <v>42</v>
      </c>
      <c r="B396" s="36" t="s">
        <v>49</v>
      </c>
      <c r="C396" s="47">
        <v>88210</v>
      </c>
      <c r="D396" s="33" t="str">
        <f t="shared" si="127"/>
        <v>N/A</v>
      </c>
      <c r="E396" s="47">
        <v>96456</v>
      </c>
      <c r="F396" s="33" t="str">
        <f t="shared" si="128"/>
        <v>N/A</v>
      </c>
      <c r="G396" s="47">
        <v>92938</v>
      </c>
      <c r="H396" s="33" t="str">
        <f t="shared" si="129"/>
        <v>N/A</v>
      </c>
      <c r="I396" s="28">
        <v>9.3480000000000008</v>
      </c>
      <c r="J396" s="28">
        <v>-3.65</v>
      </c>
      <c r="K396" s="36" t="s">
        <v>1193</v>
      </c>
      <c r="L396" s="30" t="str">
        <f t="shared" si="130"/>
        <v>Yes</v>
      </c>
    </row>
    <row r="397" spans="1:12">
      <c r="A397" s="49" t="s">
        <v>336</v>
      </c>
      <c r="B397" s="36" t="s">
        <v>49</v>
      </c>
      <c r="C397" s="47">
        <v>948107</v>
      </c>
      <c r="D397" s="33" t="str">
        <f>IF($B397="N/A","N/A",IF(C397&gt;10,"No",IF(C397&lt;-10,"No","Yes")))</f>
        <v>N/A</v>
      </c>
      <c r="E397" s="47">
        <v>2609662</v>
      </c>
      <c r="F397" s="33" t="str">
        <f>IF($B397="N/A","N/A",IF(E397&gt;10,"No",IF(E397&lt;-10,"No","Yes")))</f>
        <v>N/A</v>
      </c>
      <c r="G397" s="47">
        <v>974937</v>
      </c>
      <c r="H397" s="33" t="str">
        <f>IF($B397="N/A","N/A",IF(G397&gt;10,"No",IF(G397&lt;-10,"No","Yes")))</f>
        <v>N/A</v>
      </c>
      <c r="I397" s="28">
        <v>175.2</v>
      </c>
      <c r="J397" s="28">
        <v>-62.6</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16.13355275</v>
      </c>
      <c r="D399" s="27" t="str">
        <f t="shared" ref="D399:D403" si="131">IF($B399="N/A","N/A",IF(C399&gt;10,"No",IF(C399&lt;-10,"No","Yes")))</f>
        <v>N/A</v>
      </c>
      <c r="E399" s="32">
        <v>16.294040108000001</v>
      </c>
      <c r="F399" s="27" t="str">
        <f t="shared" ref="F399:F403" si="132">IF($B399="N/A","N/A",IF(E399&gt;10,"No",IF(E399&lt;-10,"No","Yes")))</f>
        <v>N/A</v>
      </c>
      <c r="G399" s="32">
        <v>15.940675836</v>
      </c>
      <c r="H399" s="27" t="str">
        <f t="shared" ref="H399:H403" si="133">IF($B399="N/A","N/A",IF(G399&gt;10,"No",IF(G399&lt;-10,"No","Yes")))</f>
        <v>N/A</v>
      </c>
      <c r="I399" s="28">
        <v>0.99470000000000003</v>
      </c>
      <c r="J399" s="28">
        <v>-2.17</v>
      </c>
      <c r="K399" s="29" t="s">
        <v>1193</v>
      </c>
      <c r="L399" s="30" t="str">
        <f t="shared" ref="L399:L403" si="134">IF(J399="Div by 0", "N/A", IF(K399="N/A","N/A", IF(J399&gt;VALUE(MID(K399,1,2)), "No", IF(J399&lt;-1*VALUE(MID(K399,1,2)), "No", "Yes"))))</f>
        <v>Yes</v>
      </c>
    </row>
    <row r="400" spans="1:12">
      <c r="A400" s="5" t="s">
        <v>524</v>
      </c>
      <c r="B400" s="25" t="s">
        <v>49</v>
      </c>
      <c r="C400" s="32">
        <v>21.961932650000001</v>
      </c>
      <c r="D400" s="27" t="str">
        <f t="shared" si="131"/>
        <v>N/A</v>
      </c>
      <c r="E400" s="32">
        <v>21.341795103999999</v>
      </c>
      <c r="F400" s="27" t="str">
        <f t="shared" si="132"/>
        <v>N/A</v>
      </c>
      <c r="G400" s="32">
        <v>21.284857041999999</v>
      </c>
      <c r="H400" s="27" t="str">
        <f t="shared" si="133"/>
        <v>N/A</v>
      </c>
      <c r="I400" s="28">
        <v>-2.82</v>
      </c>
      <c r="J400" s="28">
        <v>-0.26700000000000002</v>
      </c>
      <c r="K400" s="29" t="s">
        <v>1193</v>
      </c>
      <c r="L400" s="30" t="str">
        <f t="shared" si="134"/>
        <v>Yes</v>
      </c>
    </row>
    <row r="401" spans="1:12">
      <c r="A401" s="5" t="s">
        <v>527</v>
      </c>
      <c r="B401" s="25" t="s">
        <v>49</v>
      </c>
      <c r="C401" s="32">
        <v>13.56993737</v>
      </c>
      <c r="D401" s="27" t="str">
        <f t="shared" si="131"/>
        <v>N/A</v>
      </c>
      <c r="E401" s="32">
        <v>14.295334295</v>
      </c>
      <c r="F401" s="27" t="str">
        <f t="shared" si="132"/>
        <v>N/A</v>
      </c>
      <c r="G401" s="32">
        <v>14.604388601</v>
      </c>
      <c r="H401" s="27" t="str">
        <f t="shared" si="133"/>
        <v>N/A</v>
      </c>
      <c r="I401" s="28">
        <v>5.3460000000000001</v>
      </c>
      <c r="J401" s="28">
        <v>2.1619999999999999</v>
      </c>
      <c r="K401" s="29" t="s">
        <v>1193</v>
      </c>
      <c r="L401" s="30" t="str">
        <f t="shared" si="134"/>
        <v>Yes</v>
      </c>
    </row>
    <row r="402" spans="1:12">
      <c r="A402" s="5" t="s">
        <v>530</v>
      </c>
      <c r="B402" s="25" t="s">
        <v>49</v>
      </c>
      <c r="C402" s="32">
        <v>15.89402671</v>
      </c>
      <c r="D402" s="27" t="str">
        <f t="shared" si="131"/>
        <v>N/A</v>
      </c>
      <c r="E402" s="32">
        <v>16.062785366</v>
      </c>
      <c r="F402" s="27" t="str">
        <f t="shared" si="132"/>
        <v>N/A</v>
      </c>
      <c r="G402" s="32">
        <v>15.246792068</v>
      </c>
      <c r="H402" s="27" t="str">
        <f t="shared" si="133"/>
        <v>N/A</v>
      </c>
      <c r="I402" s="28">
        <v>1.0620000000000001</v>
      </c>
      <c r="J402" s="28">
        <v>-5.08</v>
      </c>
      <c r="K402" s="29" t="s">
        <v>1193</v>
      </c>
      <c r="L402" s="30" t="str">
        <f t="shared" si="134"/>
        <v>Yes</v>
      </c>
    </row>
    <row r="403" spans="1:12">
      <c r="A403" s="5" t="s">
        <v>532</v>
      </c>
      <c r="B403" s="25" t="s">
        <v>49</v>
      </c>
      <c r="C403" s="32">
        <v>16.669586545000001</v>
      </c>
      <c r="D403" s="27" t="str">
        <f t="shared" si="131"/>
        <v>N/A</v>
      </c>
      <c r="E403" s="32">
        <v>16.717270940999999</v>
      </c>
      <c r="F403" s="27" t="str">
        <f t="shared" si="132"/>
        <v>N/A</v>
      </c>
      <c r="G403" s="32">
        <v>17.808446957000001</v>
      </c>
      <c r="H403" s="27" t="str">
        <f t="shared" si="133"/>
        <v>N/A</v>
      </c>
      <c r="I403" s="28">
        <v>0.28610000000000002</v>
      </c>
      <c r="J403" s="28">
        <v>6.5270000000000001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0</v>
      </c>
      <c r="H405" s="27" t="str">
        <f>IF($B405="N/A","N/A",IF(G405&gt;10,"No",IF(G405&lt;-10,"No","Yes")))</f>
        <v>N/A</v>
      </c>
      <c r="I405" s="28" t="s">
        <v>1207</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13</v>
      </c>
      <c r="F406" s="27" t="str">
        <f>IF($B406="N/A","N/A",IF(E406&gt;10,"No",IF(E406&lt;-10,"No","Yes")))</f>
        <v>N/A</v>
      </c>
      <c r="G406" s="26">
        <v>11</v>
      </c>
      <c r="H406" s="27" t="str">
        <f>IF($B406="N/A","N/A",IF(G406&gt;10,"No",IF(G406&lt;-10,"No","Yes")))</f>
        <v>N/A</v>
      </c>
      <c r="I406" s="28">
        <v>160</v>
      </c>
      <c r="J406" s="28">
        <v>-46.2</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6018.1141009000003</v>
      </c>
      <c r="D408" s="33" t="str">
        <f>IF($B408="N/A","N/A",IF(C408&gt;10,"No",IF(C408&lt;-10,"No","Yes")))</f>
        <v>N/A</v>
      </c>
      <c r="E408" s="47">
        <v>6611.7317473000003</v>
      </c>
      <c r="F408" s="33" t="str">
        <f>IF($B408="N/A","N/A",IF(E408&gt;10,"No",IF(E408&lt;-10,"No","Yes")))</f>
        <v>N/A</v>
      </c>
      <c r="G408" s="47">
        <v>6714.9741684000001</v>
      </c>
      <c r="H408" s="33" t="str">
        <f>IF($B408="N/A","N/A",IF(G408&gt;10,"No",IF(G408&lt;-10,"No","Yes")))</f>
        <v>N/A</v>
      </c>
      <c r="I408" s="28">
        <v>9.8640000000000008</v>
      </c>
      <c r="J408" s="28">
        <v>1.5620000000000001</v>
      </c>
      <c r="K408" s="36" t="s">
        <v>1193</v>
      </c>
      <c r="L408" s="30" t="str">
        <f>IF(J408="Div by 0", "N/A", IF(K408="N/A","N/A", IF(J408&gt;VALUE(MID(K408,1,2)), "No", IF(J408&lt;-1*VALUE(MID(K408,1,2)), "No", "Yes"))))</f>
        <v>Yes</v>
      </c>
    </row>
    <row r="409" spans="1:12">
      <c r="A409" s="5" t="s">
        <v>524</v>
      </c>
      <c r="B409" s="36" t="s">
        <v>49</v>
      </c>
      <c r="C409" s="47">
        <v>17359.247437999999</v>
      </c>
      <c r="D409" s="33" t="str">
        <f>IF($B409="N/A","N/A",IF(C409&gt;10,"No",IF(C409&lt;-10,"No","Yes")))</f>
        <v>N/A</v>
      </c>
      <c r="E409" s="47">
        <v>18573.165730000001</v>
      </c>
      <c r="F409" s="33" t="str">
        <f>IF($B409="N/A","N/A",IF(E409&gt;10,"No",IF(E409&lt;-10,"No","Yes")))</f>
        <v>N/A</v>
      </c>
      <c r="G409" s="47">
        <v>20717.570950000001</v>
      </c>
      <c r="H409" s="33" t="str">
        <f>IF($B409="N/A","N/A",IF(G409&gt;10,"No",IF(G409&lt;-10,"No","Yes")))</f>
        <v>N/A</v>
      </c>
      <c r="I409" s="28">
        <v>6.9930000000000003</v>
      </c>
      <c r="J409" s="28">
        <v>11.55</v>
      </c>
      <c r="K409" s="36" t="s">
        <v>1193</v>
      </c>
      <c r="L409" s="30" t="str">
        <f>IF(J409="Div by 0", "N/A", IF(K409="N/A","N/A", IF(J409&gt;VALUE(MID(K409,1,2)), "No", IF(J409&lt;-1*VALUE(MID(K409,1,2)), "No", "Yes"))))</f>
        <v>Yes</v>
      </c>
    </row>
    <row r="410" spans="1:12">
      <c r="A410" s="5" t="s">
        <v>527</v>
      </c>
      <c r="B410" s="36" t="s">
        <v>49</v>
      </c>
      <c r="C410" s="47">
        <v>20195.916990000002</v>
      </c>
      <c r="D410" s="33" t="str">
        <f>IF($B410="N/A","N/A",IF(C410&gt;10,"No",IF(C410&lt;-10,"No","Yes")))</f>
        <v>N/A</v>
      </c>
      <c r="E410" s="47">
        <v>21896.805002000001</v>
      </c>
      <c r="F410" s="33" t="str">
        <f>IF($B410="N/A","N/A",IF(E410&gt;10,"No",IF(E410&lt;-10,"No","Yes")))</f>
        <v>N/A</v>
      </c>
      <c r="G410" s="47">
        <v>21274.334698999999</v>
      </c>
      <c r="H410" s="33" t="str">
        <f>IF($B410="N/A","N/A",IF(G410&gt;10,"No",IF(G410&lt;-10,"No","Yes")))</f>
        <v>N/A</v>
      </c>
      <c r="I410" s="28">
        <v>8.4220000000000006</v>
      </c>
      <c r="J410" s="28">
        <v>-2.84</v>
      </c>
      <c r="K410" s="36" t="s">
        <v>1193</v>
      </c>
      <c r="L410" s="30" t="str">
        <f>IF(J410="Div by 0", "N/A", IF(K410="N/A","N/A", IF(J410&gt;VALUE(MID(K410,1,2)), "No", IF(J410&lt;-1*VALUE(MID(K410,1,2)), "No", "Yes"))))</f>
        <v>Yes</v>
      </c>
    </row>
    <row r="411" spans="1:12">
      <c r="A411" s="5" t="s">
        <v>530</v>
      </c>
      <c r="B411" s="36" t="s">
        <v>49</v>
      </c>
      <c r="C411" s="47">
        <v>2416.1456248</v>
      </c>
      <c r="D411" s="33" t="str">
        <f>IF($B411="N/A","N/A",IF(C411&gt;10,"No",IF(C411&lt;-10,"No","Yes")))</f>
        <v>N/A</v>
      </c>
      <c r="E411" s="47">
        <v>2660.0599047999999</v>
      </c>
      <c r="F411" s="33" t="str">
        <f>IF($B411="N/A","N/A",IF(E411&gt;10,"No",IF(E411&lt;-10,"No","Yes")))</f>
        <v>N/A</v>
      </c>
      <c r="G411" s="47">
        <v>2725.7337963</v>
      </c>
      <c r="H411" s="33" t="str">
        <f>IF($B411="N/A","N/A",IF(G411&gt;10,"No",IF(G411&lt;-10,"No","Yes")))</f>
        <v>N/A</v>
      </c>
      <c r="I411" s="28">
        <v>10.1</v>
      </c>
      <c r="J411" s="28">
        <v>2.4689999999999999</v>
      </c>
      <c r="K411" s="36" t="s">
        <v>1193</v>
      </c>
      <c r="L411" s="30" t="str">
        <f>IF(J411="Div by 0", "N/A", IF(K411="N/A","N/A", IF(J411&gt;VALUE(MID(K411,1,2)), "No", IF(J411&lt;-1*VALUE(MID(K411,1,2)), "No", "Yes"))))</f>
        <v>Yes</v>
      </c>
    </row>
    <row r="412" spans="1:12">
      <c r="A412" s="5" t="s">
        <v>532</v>
      </c>
      <c r="B412" s="36" t="s">
        <v>49</v>
      </c>
      <c r="C412" s="47">
        <v>4139.3834968000001</v>
      </c>
      <c r="D412" s="33" t="str">
        <f>IF($B412="N/A","N/A",IF(C412&gt;10,"No",IF(C412&lt;-10,"No","Yes")))</f>
        <v>N/A</v>
      </c>
      <c r="E412" s="47">
        <v>4540.1226112000004</v>
      </c>
      <c r="F412" s="33" t="str">
        <f>IF($B412="N/A","N/A",IF(E412&gt;10,"No",IF(E412&lt;-10,"No","Yes")))</f>
        <v>N/A</v>
      </c>
      <c r="G412" s="47">
        <v>5020.7202361</v>
      </c>
      <c r="H412" s="33" t="str">
        <f>IF($B412="N/A","N/A",IF(G412&gt;10,"No",IF(G412&lt;-10,"No","Yes")))</f>
        <v>N/A</v>
      </c>
      <c r="I412" s="28">
        <v>9.6809999999999992</v>
      </c>
      <c r="J412" s="28">
        <v>10.59</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6901.7870050000001</v>
      </c>
      <c r="F414" s="33" t="str">
        <f t="shared" ref="F414:F415" si="136">IF($B414="N/A","N/A",IF(E414&gt;10,"No",IF(E414&lt;-10,"No","Yes")))</f>
        <v>N/A</v>
      </c>
      <c r="G414" s="47">
        <v>7090.0018713999998</v>
      </c>
      <c r="H414" s="33" t="str">
        <f t="shared" ref="H414:H415" si="137">IF($B414="N/A","N/A",IF(G414&gt;10,"No",IF(G414&lt;-10,"No","Yes")))</f>
        <v>N/A</v>
      </c>
      <c r="I414" s="28" t="s">
        <v>49</v>
      </c>
      <c r="J414" s="28">
        <v>2.7269999999999999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6229.2409405999997</v>
      </c>
      <c r="F415" s="33" t="str">
        <f t="shared" si="136"/>
        <v>N/A</v>
      </c>
      <c r="G415" s="47">
        <v>6231.9996440000004</v>
      </c>
      <c r="H415" s="33" t="str">
        <f t="shared" si="137"/>
        <v>N/A</v>
      </c>
      <c r="I415" s="28" t="s">
        <v>49</v>
      </c>
      <c r="J415" s="28">
        <v>4.4299999999999999E-2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18829.344562999999</v>
      </c>
      <c r="D417" s="33" t="str">
        <f>IF($B417="N/A","N/A",IF(C417&gt;10,"No",IF(C417&lt;-10,"No","Yes")))</f>
        <v>N/A</v>
      </c>
      <c r="E417" s="47">
        <v>20175.156177000001</v>
      </c>
      <c r="F417" s="33" t="str">
        <f>IF($B417="N/A","N/A",IF(E417&gt;10,"No",IF(E417&lt;-10,"No","Yes")))</f>
        <v>N/A</v>
      </c>
      <c r="G417" s="47">
        <v>21155.326013999998</v>
      </c>
      <c r="H417" s="33" t="str">
        <f>IF($B417="N/A","N/A",IF(G417&gt;10,"No",IF(G417&lt;-10,"No","Yes")))</f>
        <v>N/A</v>
      </c>
      <c r="I417" s="28">
        <v>7.1470000000000002</v>
      </c>
      <c r="J417" s="28">
        <v>4.8579999999999997</v>
      </c>
      <c r="K417" s="36" t="s">
        <v>1193</v>
      </c>
      <c r="L417" s="30" t="str">
        <f>IF(J417="Div by 0", "N/A", IF(K417="N/A","N/A", IF(J417&gt;VALUE(MID(K417,1,2)), "No", IF(J417&lt;-1*VALUE(MID(K417,1,2)), "No", "Yes"))))</f>
        <v>Yes</v>
      </c>
    </row>
    <row r="418" spans="1:12">
      <c r="A418" s="5" t="s">
        <v>524</v>
      </c>
      <c r="B418" s="36" t="s">
        <v>49</v>
      </c>
      <c r="C418" s="47">
        <v>17459.445519000001</v>
      </c>
      <c r="D418" s="33" t="str">
        <f>IF($B418="N/A","N/A",IF(C418&gt;10,"No",IF(C418&lt;-10,"No","Yes")))</f>
        <v>N/A</v>
      </c>
      <c r="E418" s="47">
        <v>18641.420994</v>
      </c>
      <c r="F418" s="33" t="str">
        <f>IF($B418="N/A","N/A",IF(E418&gt;10,"No",IF(E418&lt;-10,"No","Yes")))</f>
        <v>N/A</v>
      </c>
      <c r="G418" s="47">
        <v>20809.579728000001</v>
      </c>
      <c r="H418" s="33" t="str">
        <f>IF($B418="N/A","N/A",IF(G418&gt;10,"No",IF(G418&lt;-10,"No","Yes")))</f>
        <v>N/A</v>
      </c>
      <c r="I418" s="28">
        <v>6.77</v>
      </c>
      <c r="J418" s="28">
        <v>11.63</v>
      </c>
      <c r="K418" s="36" t="s">
        <v>1193</v>
      </c>
      <c r="L418" s="30" t="str">
        <f>IF(J418="Div by 0", "N/A", IF(K418="N/A","N/A", IF(J418&gt;VALUE(MID(K418,1,2)), "No", IF(J418&lt;-1*VALUE(MID(K418,1,2)), "No", "Yes"))))</f>
        <v>Yes</v>
      </c>
    </row>
    <row r="419" spans="1:12">
      <c r="A419" s="5" t="s">
        <v>527</v>
      </c>
      <c r="B419" s="36" t="s">
        <v>49</v>
      </c>
      <c r="C419" s="47">
        <v>20638.795802000001</v>
      </c>
      <c r="D419" s="33" t="str">
        <f>IF($B419="N/A","N/A",IF(C419&gt;10,"No",IF(C419&lt;-10,"No","Yes")))</f>
        <v>N/A</v>
      </c>
      <c r="E419" s="47">
        <v>22023.486260000001</v>
      </c>
      <c r="F419" s="33" t="str">
        <f>IF($B419="N/A","N/A",IF(E419&gt;10,"No",IF(E419&lt;-10,"No","Yes")))</f>
        <v>N/A</v>
      </c>
      <c r="G419" s="47">
        <v>21659.138845000001</v>
      </c>
      <c r="H419" s="33" t="str">
        <f>IF($B419="N/A","N/A",IF(G419&gt;10,"No",IF(G419&lt;-10,"No","Yes")))</f>
        <v>N/A</v>
      </c>
      <c r="I419" s="28">
        <v>6.7089999999999996</v>
      </c>
      <c r="J419" s="28">
        <v>-1.65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20020.694079000001</v>
      </c>
      <c r="F420" s="33" t="str">
        <f t="shared" ref="F420:F421" si="139">IF($B420="N/A","N/A",IF(E420&gt;10,"No",IF(E420&lt;-10,"No","Yes")))</f>
        <v>N/A</v>
      </c>
      <c r="G420" s="47">
        <v>21285.100470000001</v>
      </c>
      <c r="H420" s="33" t="str">
        <f t="shared" ref="H420:H421" si="140">IF($B420="N/A","N/A",IF(G420&gt;10,"No",IF(G420&lt;-10,"No","Yes")))</f>
        <v>N/A</v>
      </c>
      <c r="I420" s="28" t="s">
        <v>49</v>
      </c>
      <c r="J420" s="28">
        <v>6.3150000000000004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20429.302061999999</v>
      </c>
      <c r="F421" s="33" t="str">
        <f t="shared" si="139"/>
        <v>N/A</v>
      </c>
      <c r="G421" s="47">
        <v>20946.605167000002</v>
      </c>
      <c r="H421" s="33" t="str">
        <f t="shared" si="140"/>
        <v>N/A</v>
      </c>
      <c r="I421" s="28" t="s">
        <v>49</v>
      </c>
      <c r="J421" s="28">
        <v>2.532</v>
      </c>
      <c r="K421" s="36" t="s">
        <v>1193</v>
      </c>
      <c r="L421" s="30" t="str">
        <f>IF(J421="Div by 0", "N/A", IF(OR(J421="N/A",K421="N/A"),"N/A", IF(J421&gt;VALUE(MID(K421,1,2)), "No", IF(J421&lt;-1*VALUE(MID(K421,1,2)), "No", "Yes"))))</f>
        <v>Yes</v>
      </c>
    </row>
    <row r="422" spans="1:12">
      <c r="A422" s="5" t="s">
        <v>1075</v>
      </c>
      <c r="B422" s="36" t="s">
        <v>49</v>
      </c>
      <c r="C422" s="47">
        <v>20721.548673000001</v>
      </c>
      <c r="D422" s="33" t="str">
        <f t="shared" ref="D422:D434" si="141">IF($B422="N/A","N/A",IF(C422&gt;10,"No",IF(C422&lt;-10,"No","Yes")))</f>
        <v>N/A</v>
      </c>
      <c r="E422" s="47">
        <v>19743.906475</v>
      </c>
      <c r="F422" s="33" t="str">
        <f t="shared" ref="F422:F434" si="142">IF($B422="N/A","N/A",IF(E422&gt;10,"No",IF(E422&lt;-10,"No","Yes")))</f>
        <v>N/A</v>
      </c>
      <c r="G422" s="47">
        <v>19571.19685</v>
      </c>
      <c r="H422" s="33" t="str">
        <f t="shared" ref="H422:H434" si="143">IF($B422="N/A","N/A",IF(G422&gt;10,"No",IF(G422&lt;-10,"No","Yes")))</f>
        <v>N/A</v>
      </c>
      <c r="I422" s="28">
        <v>-4.72</v>
      </c>
      <c r="J422" s="28">
        <v>-0.875</v>
      </c>
      <c r="K422" s="36" t="s">
        <v>1193</v>
      </c>
      <c r="L422" s="30" t="str">
        <f t="shared" ref="L422:L434" si="144">IF(J422="Div by 0", "N/A", IF(K422="N/A","N/A", IF(J422&gt;VALUE(MID(K422,1,2)), "No", IF(J422&lt;-1*VALUE(MID(K422,1,2)), "No", "Yes"))))</f>
        <v>Yes</v>
      </c>
    </row>
    <row r="423" spans="1:12">
      <c r="A423" s="5" t="s">
        <v>825</v>
      </c>
      <c r="B423" s="36" t="s">
        <v>49</v>
      </c>
      <c r="C423" s="47">
        <v>3476.7018498000002</v>
      </c>
      <c r="D423" s="33" t="str">
        <f t="shared" si="141"/>
        <v>N/A</v>
      </c>
      <c r="E423" s="47">
        <v>4774.4162275999997</v>
      </c>
      <c r="F423" s="33" t="str">
        <f t="shared" si="142"/>
        <v>N/A</v>
      </c>
      <c r="G423" s="47">
        <v>5917.216805</v>
      </c>
      <c r="H423" s="33" t="str">
        <f t="shared" si="143"/>
        <v>N/A</v>
      </c>
      <c r="I423" s="28">
        <v>37.33</v>
      </c>
      <c r="J423" s="28">
        <v>23.94</v>
      </c>
      <c r="K423" s="36" t="s">
        <v>1193</v>
      </c>
      <c r="L423" s="30" t="str">
        <f t="shared" si="144"/>
        <v>Yes</v>
      </c>
    </row>
    <row r="424" spans="1:12">
      <c r="A424" s="5" t="s">
        <v>826</v>
      </c>
      <c r="B424" s="36" t="s">
        <v>49</v>
      </c>
      <c r="C424" s="47">
        <v>15737.505262999999</v>
      </c>
      <c r="D424" s="33" t="str">
        <f t="shared" si="141"/>
        <v>N/A</v>
      </c>
      <c r="E424" s="47">
        <v>17488.380239999999</v>
      </c>
      <c r="F424" s="33" t="str">
        <f t="shared" si="142"/>
        <v>N/A</v>
      </c>
      <c r="G424" s="47">
        <v>18780.184395</v>
      </c>
      <c r="H424" s="33" t="str">
        <f t="shared" si="143"/>
        <v>N/A</v>
      </c>
      <c r="I424" s="28">
        <v>11.13</v>
      </c>
      <c r="J424" s="28">
        <v>7.3869999999999996</v>
      </c>
      <c r="K424" s="36" t="s">
        <v>1193</v>
      </c>
      <c r="L424" s="30" t="str">
        <f t="shared" si="144"/>
        <v>Yes</v>
      </c>
    </row>
    <row r="425" spans="1:12">
      <c r="A425" s="5" t="s">
        <v>827</v>
      </c>
      <c r="B425" s="36" t="s">
        <v>49</v>
      </c>
      <c r="C425" s="47">
        <v>133.59198999</v>
      </c>
      <c r="D425" s="33" t="str">
        <f t="shared" si="141"/>
        <v>N/A</v>
      </c>
      <c r="E425" s="47">
        <v>268.82016037</v>
      </c>
      <c r="F425" s="33" t="str">
        <f t="shared" si="142"/>
        <v>N/A</v>
      </c>
      <c r="G425" s="47">
        <v>380.31764706000001</v>
      </c>
      <c r="H425" s="33" t="str">
        <f t="shared" si="143"/>
        <v>N/A</v>
      </c>
      <c r="I425" s="28">
        <v>101.2</v>
      </c>
      <c r="J425" s="28">
        <v>41.48</v>
      </c>
      <c r="K425" s="36" t="s">
        <v>1193</v>
      </c>
      <c r="L425" s="30" t="str">
        <f t="shared" si="144"/>
        <v>No</v>
      </c>
    </row>
    <row r="426" spans="1:12">
      <c r="A426" s="5" t="s">
        <v>828</v>
      </c>
      <c r="B426" s="36" t="s">
        <v>49</v>
      </c>
      <c r="C426" s="47">
        <v>35060.445808999997</v>
      </c>
      <c r="D426" s="33" t="str">
        <f t="shared" si="141"/>
        <v>N/A</v>
      </c>
      <c r="E426" s="47">
        <v>37483.729399000003</v>
      </c>
      <c r="F426" s="33" t="str">
        <f t="shared" si="142"/>
        <v>N/A</v>
      </c>
      <c r="G426" s="47">
        <v>38703.239494000001</v>
      </c>
      <c r="H426" s="33" t="str">
        <f t="shared" si="143"/>
        <v>N/A</v>
      </c>
      <c r="I426" s="28">
        <v>6.9119999999999999</v>
      </c>
      <c r="J426" s="28">
        <v>3.2530000000000001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103.51781971</v>
      </c>
      <c r="D428" s="33" t="str">
        <f t="shared" si="141"/>
        <v>N/A</v>
      </c>
      <c r="E428" s="47">
        <v>402.25146199</v>
      </c>
      <c r="F428" s="33" t="str">
        <f t="shared" si="142"/>
        <v>N/A</v>
      </c>
      <c r="G428" s="47">
        <v>362.07605178</v>
      </c>
      <c r="H428" s="33" t="str">
        <f t="shared" si="143"/>
        <v>N/A</v>
      </c>
      <c r="I428" s="28">
        <v>288.60000000000002</v>
      </c>
      <c r="J428" s="28">
        <v>-9.99</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1032.5</v>
      </c>
      <c r="D430" s="33" t="str">
        <f t="shared" si="141"/>
        <v>N/A</v>
      </c>
      <c r="E430" s="47">
        <v>2493.5</v>
      </c>
      <c r="F430" s="33" t="str">
        <f t="shared" si="142"/>
        <v>N/A</v>
      </c>
      <c r="G430" s="47">
        <v>20857</v>
      </c>
      <c r="H430" s="33" t="str">
        <f t="shared" si="143"/>
        <v>N/A</v>
      </c>
      <c r="I430" s="28">
        <v>141.5</v>
      </c>
      <c r="J430" s="28">
        <v>736.5</v>
      </c>
      <c r="K430" s="36" t="s">
        <v>1193</v>
      </c>
      <c r="L430" s="30" t="str">
        <f t="shared" si="144"/>
        <v>No</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26357.640989</v>
      </c>
      <c r="D433" s="33" t="str">
        <f t="shared" si="141"/>
        <v>N/A</v>
      </c>
      <c r="E433" s="47">
        <v>28305.863324000002</v>
      </c>
      <c r="F433" s="33" t="str">
        <f t="shared" si="142"/>
        <v>N/A</v>
      </c>
      <c r="G433" s="47">
        <v>29693.469741000001</v>
      </c>
      <c r="H433" s="33" t="str">
        <f t="shared" si="143"/>
        <v>N/A</v>
      </c>
      <c r="I433" s="28">
        <v>7.391</v>
      </c>
      <c r="J433" s="28">
        <v>4.9020000000000001</v>
      </c>
      <c r="K433" s="36" t="s">
        <v>1193</v>
      </c>
      <c r="L433" s="30" t="str">
        <f t="shared" si="144"/>
        <v>Yes</v>
      </c>
    </row>
    <row r="434" spans="1:12" ht="12.75" customHeight="1">
      <c r="A434" s="94" t="s">
        <v>835</v>
      </c>
      <c r="B434" s="36" t="s">
        <v>49</v>
      </c>
      <c r="C434" s="47">
        <v>2102.2145151</v>
      </c>
      <c r="D434" s="33" t="str">
        <f t="shared" si="141"/>
        <v>N/A</v>
      </c>
      <c r="E434" s="47">
        <v>2893.6897076999999</v>
      </c>
      <c r="F434" s="33" t="str">
        <f t="shared" si="142"/>
        <v>N/A</v>
      </c>
      <c r="G434" s="47">
        <v>3443.7673082000001</v>
      </c>
      <c r="H434" s="33" t="str">
        <f t="shared" si="143"/>
        <v>N/A</v>
      </c>
      <c r="I434" s="28">
        <v>37.65</v>
      </c>
      <c r="J434" s="28">
        <v>19.010000000000002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42457.067607999998</v>
      </c>
      <c r="D436" s="27" t="str">
        <f>IF($B436="N/A","N/A",IF(C436&gt;10,"No",IF(C436&lt;-10,"No","Yes")))</f>
        <v>N/A</v>
      </c>
      <c r="E436" s="31">
        <v>45171.992058000003</v>
      </c>
      <c r="F436" s="27" t="str">
        <f>IF($B436="N/A","N/A",IF(E436&gt;10,"No",IF(E436&lt;-10,"No","Yes")))</f>
        <v>N/A</v>
      </c>
      <c r="G436" s="31">
        <v>47479.203877</v>
      </c>
      <c r="H436" s="27" t="str">
        <f>IF($B436="N/A","N/A",IF(G436&gt;10,"No",IF(G436&lt;-10,"No","Yes")))</f>
        <v>N/A</v>
      </c>
      <c r="I436" s="28">
        <v>6.3949999999999996</v>
      </c>
      <c r="J436" s="28">
        <v>5.1079999999999997</v>
      </c>
      <c r="K436" s="29" t="s">
        <v>1193</v>
      </c>
      <c r="L436" s="30" t="str">
        <f>IF(J436="Div by 0", "N/A", IF(K436="N/A","N/A", IF(J436&gt;VALUE(MID(K436,1,2)), "No", IF(J436&lt;-1*VALUE(MID(K436,1,2)), "No", "Yes"))))</f>
        <v>Yes</v>
      </c>
    </row>
    <row r="437" spans="1:12" ht="12.75" customHeight="1">
      <c r="A437" s="92" t="s">
        <v>733</v>
      </c>
      <c r="B437" s="25" t="s">
        <v>49</v>
      </c>
      <c r="C437" s="31">
        <v>37892.290482999997</v>
      </c>
      <c r="D437" s="27" t="str">
        <f>IF($B437="N/A","N/A",IF(C437&gt;10,"No",IF(C437&lt;-10,"No","Yes")))</f>
        <v>N/A</v>
      </c>
      <c r="E437" s="31">
        <v>40536.686710000002</v>
      </c>
      <c r="F437" s="27" t="str">
        <f>IF($B437="N/A","N/A",IF(E437&gt;10,"No",IF(E437&lt;-10,"No","Yes")))</f>
        <v>N/A</v>
      </c>
      <c r="G437" s="31">
        <v>40254.471416</v>
      </c>
      <c r="H437" s="27" t="str">
        <f>IF($B437="N/A","N/A",IF(G437&gt;10,"No",IF(G437&lt;-10,"No","Yes")))</f>
        <v>N/A</v>
      </c>
      <c r="I437" s="28">
        <v>6.9790000000000001</v>
      </c>
      <c r="J437" s="28">
        <v>-0.69599999999999995</v>
      </c>
      <c r="K437" s="29" t="s">
        <v>1193</v>
      </c>
      <c r="L437" s="30" t="str">
        <f>IF(J437="Div by 0", "N/A", IF(K437="N/A","N/A", IF(J437&gt;VALUE(MID(K437,1,2)), "No", IF(J437&lt;-1*VALUE(MID(K437,1,2)), "No", "Yes"))))</f>
        <v>Yes</v>
      </c>
    </row>
    <row r="438" spans="1:12" ht="25.5">
      <c r="A438" s="94" t="s">
        <v>734</v>
      </c>
      <c r="B438" s="25" t="s">
        <v>49</v>
      </c>
      <c r="C438" s="31">
        <v>42811.232823999999</v>
      </c>
      <c r="D438" s="27" t="str">
        <f>IF($B438="N/A","N/A",IF(C438&gt;10,"No",IF(C438&lt;-10,"No","Yes")))</f>
        <v>N/A</v>
      </c>
      <c r="E438" s="31">
        <v>46223.822222000003</v>
      </c>
      <c r="F438" s="27" t="str">
        <f>IF($B438="N/A","N/A",IF(E438&gt;10,"No",IF(E438&lt;-10,"No","Yes")))</f>
        <v>N/A</v>
      </c>
      <c r="G438" s="31">
        <v>47301.379181999997</v>
      </c>
      <c r="H438" s="27" t="str">
        <f>IF($B438="N/A","N/A",IF(G438&gt;10,"No",IF(G438&lt;-10,"No","Yes")))</f>
        <v>N/A</v>
      </c>
      <c r="I438" s="28">
        <v>7.9710000000000001</v>
      </c>
      <c r="J438" s="28">
        <v>2.331</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37356.070502000002</v>
      </c>
      <c r="D440" s="27" t="str">
        <f t="shared" ref="D440:D450" si="145">IF($B440="N/A","N/A",IF(C440&gt;10,"No",IF(C440&lt;-10,"No","Yes")))</f>
        <v>N/A</v>
      </c>
      <c r="E440" s="31">
        <v>39861.978796000003</v>
      </c>
      <c r="F440" s="27" t="str">
        <f t="shared" ref="F440:F450" si="146">IF($B440="N/A","N/A",IF(E440&gt;10,"No",IF(E440&lt;-10,"No","Yes")))</f>
        <v>N/A</v>
      </c>
      <c r="G440" s="31">
        <v>38765.328987000001</v>
      </c>
      <c r="H440" s="27" t="str">
        <f t="shared" ref="H440:H450" si="147">IF($B440="N/A","N/A",IF(G440&gt;10,"No",IF(G440&lt;-10,"No","Yes")))</f>
        <v>N/A</v>
      </c>
      <c r="I440" s="28">
        <v>6.7080000000000002</v>
      </c>
      <c r="J440" s="28">
        <v>-2.75</v>
      </c>
      <c r="K440" s="29" t="s">
        <v>1193</v>
      </c>
      <c r="L440" s="30" t="str">
        <f t="shared" ref="L440:L450" si="148">IF(J440="Div by 0", "N/A", IF(K440="N/A","N/A", IF(J440&gt;VALUE(MID(K440,1,2)), "No", IF(J440&lt;-1*VALUE(MID(K440,1,2)), "No", "Yes"))))</f>
        <v>Yes</v>
      </c>
    </row>
    <row r="441" spans="1:12" ht="12.75" customHeight="1">
      <c r="A441" s="48" t="s">
        <v>459</v>
      </c>
      <c r="B441" s="25" t="s">
        <v>49</v>
      </c>
      <c r="C441" s="31">
        <v>22350.502809000001</v>
      </c>
      <c r="D441" s="27" t="str">
        <f t="shared" si="145"/>
        <v>N/A</v>
      </c>
      <c r="E441" s="31">
        <v>23783.950327999999</v>
      </c>
      <c r="F441" s="27" t="str">
        <f t="shared" si="146"/>
        <v>N/A</v>
      </c>
      <c r="G441" s="31">
        <v>24846.379938999999</v>
      </c>
      <c r="H441" s="27" t="str">
        <f t="shared" si="147"/>
        <v>N/A</v>
      </c>
      <c r="I441" s="28">
        <v>6.4130000000000003</v>
      </c>
      <c r="J441" s="28">
        <v>4.4669999999999996</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39594.546961</v>
      </c>
      <c r="D444" s="27" t="str">
        <f t="shared" si="145"/>
        <v>N/A</v>
      </c>
      <c r="E444" s="31">
        <v>44085.418604999999</v>
      </c>
      <c r="F444" s="27" t="str">
        <f t="shared" si="146"/>
        <v>N/A</v>
      </c>
      <c r="G444" s="31">
        <v>42531.125</v>
      </c>
      <c r="H444" s="27" t="str">
        <f t="shared" si="147"/>
        <v>N/A</v>
      </c>
      <c r="I444" s="28">
        <v>11.34</v>
      </c>
      <c r="J444" s="28">
        <v>-3.53</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49803.396503000004</v>
      </c>
      <c r="D446" s="27" t="str">
        <f t="shared" si="145"/>
        <v>N/A</v>
      </c>
      <c r="E446" s="31">
        <v>53930.100385999998</v>
      </c>
      <c r="F446" s="27" t="str">
        <f t="shared" si="146"/>
        <v>N/A</v>
      </c>
      <c r="G446" s="31">
        <v>52082.522781</v>
      </c>
      <c r="H446" s="27" t="str">
        <f t="shared" si="147"/>
        <v>N/A</v>
      </c>
      <c r="I446" s="28">
        <v>8.2859999999999996</v>
      </c>
      <c r="J446" s="28">
        <v>-3.43</v>
      </c>
      <c r="K446" s="29" t="s">
        <v>1193</v>
      </c>
      <c r="L446" s="30" t="str">
        <f t="shared" si="148"/>
        <v>Yes</v>
      </c>
    </row>
    <row r="447" spans="1:12" ht="12.75" customHeight="1">
      <c r="A447" s="48" t="s">
        <v>464</v>
      </c>
      <c r="B447" s="25" t="s">
        <v>49</v>
      </c>
      <c r="C447" s="31">
        <v>33131.625</v>
      </c>
      <c r="D447" s="27" t="str">
        <f t="shared" si="145"/>
        <v>N/A</v>
      </c>
      <c r="E447" s="31">
        <v>24283.037036999998</v>
      </c>
      <c r="F447" s="27" t="str">
        <f t="shared" si="146"/>
        <v>N/A</v>
      </c>
      <c r="G447" s="31">
        <v>17721.473684000001</v>
      </c>
      <c r="H447" s="27" t="str">
        <f t="shared" si="147"/>
        <v>N/A</v>
      </c>
      <c r="I447" s="28">
        <v>-26.7</v>
      </c>
      <c r="J447" s="28">
        <v>-27</v>
      </c>
      <c r="K447" s="29" t="s">
        <v>1193</v>
      </c>
      <c r="L447" s="30" t="str">
        <f t="shared" si="148"/>
        <v>Yes</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26185.172093000001</v>
      </c>
      <c r="D452" s="27" t="str">
        <f t="shared" ref="D452:D462" si="149">IF($B452="N/A","N/A",IF(C452&gt;10,"No",IF(C452&lt;-10,"No","Yes")))</f>
        <v>N/A</v>
      </c>
      <c r="E452" s="31">
        <v>28019.265415999998</v>
      </c>
      <c r="F452" s="27" t="str">
        <f t="shared" ref="F452:F462" si="150">IF($B452="N/A","N/A",IF(E452&gt;10,"No",IF(E452&lt;-10,"No","Yes")))</f>
        <v>N/A</v>
      </c>
      <c r="G452" s="31">
        <v>26235.611302000001</v>
      </c>
      <c r="H452" s="27" t="str">
        <f t="shared" ref="H452:H462" si="151">IF($B452="N/A","N/A",IF(G452&gt;10,"No",IF(G452&lt;-10,"No","Yes")))</f>
        <v>N/A</v>
      </c>
      <c r="I452" s="28">
        <v>7.0039999999999996</v>
      </c>
      <c r="J452" s="28">
        <v>-6.37</v>
      </c>
      <c r="K452" s="29" t="s">
        <v>1193</v>
      </c>
      <c r="L452" s="30" t="str">
        <f t="shared" ref="L452:L462" si="152">IF(J452="Div by 0", "N/A", IF(K452="N/A","N/A", IF(J452&gt;VALUE(MID(K452,1,2)), "No", IF(J452&lt;-1*VALUE(MID(K452,1,2)), "No", "Yes"))))</f>
        <v>Yes</v>
      </c>
    </row>
    <row r="453" spans="1:12" ht="12.75" customHeight="1">
      <c r="A453" s="48" t="s">
        <v>459</v>
      </c>
      <c r="B453" s="25" t="s">
        <v>49</v>
      </c>
      <c r="C453" s="31">
        <v>6782.4617977999997</v>
      </c>
      <c r="D453" s="27" t="str">
        <f t="shared" si="149"/>
        <v>N/A</v>
      </c>
      <c r="E453" s="31">
        <v>7710.2205240000003</v>
      </c>
      <c r="F453" s="27" t="str">
        <f t="shared" si="150"/>
        <v>N/A</v>
      </c>
      <c r="G453" s="31">
        <v>7685.1474164000001</v>
      </c>
      <c r="H453" s="27" t="str">
        <f t="shared" si="151"/>
        <v>N/A</v>
      </c>
      <c r="I453" s="28">
        <v>13.68</v>
      </c>
      <c r="J453" s="28">
        <v>-0.32500000000000001</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30090.530386999999</v>
      </c>
      <c r="D456" s="27" t="str">
        <f t="shared" si="149"/>
        <v>N/A</v>
      </c>
      <c r="E456" s="31">
        <v>34773.837208999998</v>
      </c>
      <c r="F456" s="27" t="str">
        <f t="shared" si="150"/>
        <v>N/A</v>
      </c>
      <c r="G456" s="31">
        <v>32085.432292000001</v>
      </c>
      <c r="H456" s="27" t="str">
        <f t="shared" si="151"/>
        <v>N/A</v>
      </c>
      <c r="I456" s="28">
        <v>15.56</v>
      </c>
      <c r="J456" s="28">
        <v>-7.73</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42267.953214000001</v>
      </c>
      <c r="D458" s="27" t="str">
        <f t="shared" si="149"/>
        <v>N/A</v>
      </c>
      <c r="E458" s="31">
        <v>45762.684845999996</v>
      </c>
      <c r="F458" s="27" t="str">
        <f t="shared" si="150"/>
        <v>N/A</v>
      </c>
      <c r="G458" s="31">
        <v>43753.653358000003</v>
      </c>
      <c r="H458" s="27" t="str">
        <f t="shared" si="151"/>
        <v>N/A</v>
      </c>
      <c r="I458" s="28">
        <v>8.2680000000000007</v>
      </c>
      <c r="J458" s="28">
        <v>-4.3899999999999997</v>
      </c>
      <c r="K458" s="29" t="s">
        <v>1193</v>
      </c>
      <c r="L458" s="30" t="str">
        <f t="shared" si="152"/>
        <v>Yes</v>
      </c>
    </row>
    <row r="459" spans="1:12" ht="12.75" customHeight="1">
      <c r="A459" s="48" t="s">
        <v>464</v>
      </c>
      <c r="B459" s="25" t="s">
        <v>49</v>
      </c>
      <c r="C459" s="31">
        <v>1033.875</v>
      </c>
      <c r="D459" s="27" t="str">
        <f t="shared" si="149"/>
        <v>N/A</v>
      </c>
      <c r="E459" s="31">
        <v>1353.2962963</v>
      </c>
      <c r="F459" s="27" t="str">
        <f t="shared" si="150"/>
        <v>N/A</v>
      </c>
      <c r="G459" s="31">
        <v>2545.3289473999998</v>
      </c>
      <c r="H459" s="27" t="str">
        <f t="shared" si="151"/>
        <v>N/A</v>
      </c>
      <c r="I459" s="28">
        <v>30.9</v>
      </c>
      <c r="J459" s="28">
        <v>88.08</v>
      </c>
      <c r="K459" s="29" t="s">
        <v>1193</v>
      </c>
      <c r="L459" s="30" t="str">
        <f t="shared" si="152"/>
        <v>No</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526153568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6968.8291281000002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1761518</v>
      </c>
      <c r="D468" s="33" t="str">
        <f>IF($B468="N/A","N/A",IF(C468&gt;10,"No",IF(C468&lt;-10,"No","Yes")))</f>
        <v>N/A</v>
      </c>
      <c r="E468" s="47">
        <v>1834619</v>
      </c>
      <c r="F468" s="33" t="str">
        <f>IF($B468="N/A","N/A",IF(E468&gt;10,"No",IF(E468&lt;-10,"No","Yes")))</f>
        <v>N/A</v>
      </c>
      <c r="G468" s="47">
        <v>2274163</v>
      </c>
      <c r="H468" s="33" t="str">
        <f>IF($B468="N/A","N/A",IF(G468&gt;10,"No",IF(G468&lt;-10,"No","Yes")))</f>
        <v>N/A</v>
      </c>
      <c r="I468" s="28">
        <v>4.1500000000000004</v>
      </c>
      <c r="J468" s="28">
        <v>23.96</v>
      </c>
      <c r="K468" s="47" t="s">
        <v>49</v>
      </c>
      <c r="L468" s="30" t="str">
        <f>IF(J468="Div by 0", "N/A", IF(K468="N/A","N/A", IF(J468&gt;VALUE(MID(K468,1,2)), "No", IF(J468&lt;-1*VALUE(MID(K468,1,2)), "No", "Yes"))))</f>
        <v>N/A</v>
      </c>
    </row>
    <row r="469" spans="1:12" ht="12.75" customHeight="1">
      <c r="A469" s="44" t="s">
        <v>1159</v>
      </c>
      <c r="B469" s="47" t="s">
        <v>49</v>
      </c>
      <c r="C469" s="47">
        <v>2010.8652967999999</v>
      </c>
      <c r="D469" s="33" t="str">
        <f>IF($B469="N/A","N/A",IF(C469&gt;10,"No",IF(C469&lt;-10,"No","Yes")))</f>
        <v>N/A</v>
      </c>
      <c r="E469" s="47">
        <v>1838.2955912</v>
      </c>
      <c r="F469" s="33" t="str">
        <f>IF($B469="N/A","N/A",IF(E469&gt;10,"No",IF(E469&lt;-10,"No","Yes")))</f>
        <v>N/A</v>
      </c>
      <c r="G469" s="47">
        <v>2078.7595977999999</v>
      </c>
      <c r="H469" s="33" t="str">
        <f>IF($B469="N/A","N/A",IF(G469&gt;10,"No",IF(G469&lt;-10,"No","Yes")))</f>
        <v>N/A</v>
      </c>
      <c r="I469" s="28">
        <v>-8.58</v>
      </c>
      <c r="J469" s="28">
        <v>13.08</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6245973</v>
      </c>
      <c r="D471" s="33" t="str">
        <f>IF($B471="N/A","N/A",IF(C471&gt;10,"No",IF(C471&lt;-10,"No","Yes")))</f>
        <v>N/A</v>
      </c>
      <c r="E471" s="47">
        <v>8526879</v>
      </c>
      <c r="F471" s="33" t="str">
        <f>IF($B471="N/A","N/A",IF(E471&gt;10,"No",IF(E471&lt;-10,"No","Yes")))</f>
        <v>N/A</v>
      </c>
      <c r="G471" s="47">
        <v>10977755</v>
      </c>
      <c r="H471" s="33" t="str">
        <f>IF($B471="N/A","N/A",IF(G471&gt;10,"No",IF(G471&lt;-10,"No","Yes")))</f>
        <v>N/A</v>
      </c>
      <c r="I471" s="28">
        <v>36.520000000000003</v>
      </c>
      <c r="J471" s="28">
        <v>28.74</v>
      </c>
      <c r="K471" s="47" t="s">
        <v>49</v>
      </c>
      <c r="L471" s="30" t="str">
        <f>IF(J471="Div by 0", "N/A", IF(K471="N/A","N/A", IF(J471&gt;VALUE(MID(K471,1,2)), "No", IF(J471&lt;-1*VALUE(MID(K471,1,2)), "No", "Yes"))))</f>
        <v>N/A</v>
      </c>
    </row>
    <row r="472" spans="1:12" ht="12.75" customHeight="1">
      <c r="A472" s="44" t="s">
        <v>1161</v>
      </c>
      <c r="B472" s="47" t="s">
        <v>49</v>
      </c>
      <c r="C472" s="47">
        <v>2051.8965177</v>
      </c>
      <c r="D472" s="33" t="str">
        <f>IF($B472="N/A","N/A",IF(C472&gt;10,"No",IF(C472&lt;-10,"No","Yes")))</f>
        <v>N/A</v>
      </c>
      <c r="E472" s="47">
        <v>2680.5655453999998</v>
      </c>
      <c r="F472" s="33" t="str">
        <f>IF($B472="N/A","N/A",IF(E472&gt;10,"No",IF(E472&lt;-10,"No","Yes")))</f>
        <v>N/A</v>
      </c>
      <c r="G472" s="47">
        <v>3239.2313367000002</v>
      </c>
      <c r="H472" s="33" t="str">
        <f>IF($B472="N/A","N/A",IF(G472&gt;10,"No",IF(G472&lt;-10,"No","Yes")))</f>
        <v>N/A</v>
      </c>
      <c r="I472" s="28">
        <v>30.64</v>
      </c>
      <c r="J472" s="28">
        <v>20.84</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30832009</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6842.4343097999999</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1403736</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23395.599999999999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2002</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v>143</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73862</v>
      </c>
      <c r="D506" s="33" t="str">
        <f t="shared" ref="D506:D511" si="161">IF($B506="N/A","N/A",IF(C506&gt;10,"No",IF(C506&lt;-10,"No","Yes")))</f>
        <v>N/A</v>
      </c>
      <c r="E506" s="34">
        <v>73960</v>
      </c>
      <c r="F506" s="33" t="str">
        <f t="shared" ref="F506:F511" si="162">IF($B506="N/A","N/A",IF(E506&gt;10,"No",IF(E506&lt;-10,"No","Yes")))</f>
        <v>N/A</v>
      </c>
      <c r="G506" s="34">
        <v>79019</v>
      </c>
      <c r="H506" s="33" t="str">
        <f t="shared" ref="H506:H511" si="163">IF($B506="N/A","N/A",IF(G506&gt;10,"No",IF(G506&lt;-10,"No","Yes")))</f>
        <v>N/A</v>
      </c>
      <c r="I506" s="28">
        <v>0.13270000000000001</v>
      </c>
      <c r="J506" s="28">
        <v>6.84</v>
      </c>
      <c r="K506" s="34" t="s">
        <v>1193</v>
      </c>
      <c r="L506" s="30" t="str">
        <f t="shared" ref="L506:L514" si="164">IF(J506="Div by 0", "N/A", IF(K506="N/A","N/A", IF(J506&gt;VALUE(MID(K506,1,2)), "No", IF(J506&lt;-1*VALUE(MID(K506,1,2)), "No", "Yes"))))</f>
        <v>Yes</v>
      </c>
    </row>
    <row r="507" spans="1:12">
      <c r="A507" s="5" t="s">
        <v>523</v>
      </c>
      <c r="B507" s="36" t="s">
        <v>49</v>
      </c>
      <c r="C507" s="34">
        <v>3706</v>
      </c>
      <c r="D507" s="33" t="str">
        <f t="shared" si="161"/>
        <v>N/A</v>
      </c>
      <c r="E507" s="34">
        <v>3718</v>
      </c>
      <c r="F507" s="33" t="str">
        <f t="shared" si="162"/>
        <v>N/A</v>
      </c>
      <c r="G507" s="34">
        <v>3805</v>
      </c>
      <c r="H507" s="33" t="str">
        <f t="shared" si="163"/>
        <v>N/A</v>
      </c>
      <c r="I507" s="28">
        <v>0.32379999999999998</v>
      </c>
      <c r="J507" s="28">
        <v>2.34</v>
      </c>
      <c r="K507" s="36" t="s">
        <v>1193</v>
      </c>
      <c r="L507" s="30" t="str">
        <f t="shared" si="164"/>
        <v>Yes</v>
      </c>
    </row>
    <row r="508" spans="1:12">
      <c r="A508" s="5" t="s">
        <v>526</v>
      </c>
      <c r="B508" s="36" t="s">
        <v>49</v>
      </c>
      <c r="C508" s="34">
        <v>8773</v>
      </c>
      <c r="D508" s="33" t="str">
        <f t="shared" si="161"/>
        <v>N/A</v>
      </c>
      <c r="E508" s="34">
        <v>9011</v>
      </c>
      <c r="F508" s="33" t="str">
        <f t="shared" si="162"/>
        <v>N/A</v>
      </c>
      <c r="G508" s="34">
        <v>9430</v>
      </c>
      <c r="H508" s="33" t="str">
        <f t="shared" si="163"/>
        <v>N/A</v>
      </c>
      <c r="I508" s="28">
        <v>2.7130000000000001</v>
      </c>
      <c r="J508" s="28">
        <v>4.6500000000000004</v>
      </c>
      <c r="K508" s="36" t="s">
        <v>1193</v>
      </c>
      <c r="L508" s="30" t="str">
        <f t="shared" si="164"/>
        <v>Yes</v>
      </c>
    </row>
    <row r="509" spans="1:12">
      <c r="A509" s="5" t="s">
        <v>529</v>
      </c>
      <c r="B509" s="36" t="s">
        <v>49</v>
      </c>
      <c r="C509" s="34">
        <v>50461</v>
      </c>
      <c r="D509" s="33" t="str">
        <f t="shared" si="161"/>
        <v>N/A</v>
      </c>
      <c r="E509" s="34">
        <v>50580</v>
      </c>
      <c r="F509" s="33" t="str">
        <f t="shared" si="162"/>
        <v>N/A</v>
      </c>
      <c r="G509" s="34">
        <v>54368</v>
      </c>
      <c r="H509" s="33" t="str">
        <f t="shared" si="163"/>
        <v>N/A</v>
      </c>
      <c r="I509" s="28">
        <v>0.23580000000000001</v>
      </c>
      <c r="J509" s="28">
        <v>7.4889999999999999</v>
      </c>
      <c r="K509" s="36" t="s">
        <v>1193</v>
      </c>
      <c r="L509" s="30" t="str">
        <f t="shared" si="164"/>
        <v>Yes</v>
      </c>
    </row>
    <row r="510" spans="1:12">
      <c r="A510" s="5" t="s">
        <v>531</v>
      </c>
      <c r="B510" s="36" t="s">
        <v>49</v>
      </c>
      <c r="C510" s="34">
        <v>10922</v>
      </c>
      <c r="D510" s="33" t="str">
        <f t="shared" si="161"/>
        <v>N/A</v>
      </c>
      <c r="E510" s="34">
        <v>10651</v>
      </c>
      <c r="F510" s="33" t="str">
        <f t="shared" si="162"/>
        <v>N/A</v>
      </c>
      <c r="G510" s="34">
        <v>11416</v>
      </c>
      <c r="H510" s="33" t="str">
        <f t="shared" si="163"/>
        <v>N/A</v>
      </c>
      <c r="I510" s="28">
        <v>-2.48</v>
      </c>
      <c r="J510" s="28">
        <v>7.1820000000000004</v>
      </c>
      <c r="K510" s="36" t="s">
        <v>1193</v>
      </c>
      <c r="L510" s="30" t="str">
        <f t="shared" si="164"/>
        <v>Yes</v>
      </c>
    </row>
    <row r="511" spans="1:12">
      <c r="A511" s="45" t="s">
        <v>343</v>
      </c>
      <c r="B511" s="34" t="s">
        <v>49</v>
      </c>
      <c r="C511" s="34">
        <v>55468.56</v>
      </c>
      <c r="D511" s="27" t="str">
        <f t="shared" si="161"/>
        <v>N/A</v>
      </c>
      <c r="E511" s="34">
        <v>55230.64</v>
      </c>
      <c r="F511" s="33" t="str">
        <f t="shared" si="162"/>
        <v>N/A</v>
      </c>
      <c r="G511" s="34">
        <v>60068.17</v>
      </c>
      <c r="H511" s="33" t="str">
        <f t="shared" si="163"/>
        <v>N/A</v>
      </c>
      <c r="I511" s="28">
        <v>-0.42899999999999999</v>
      </c>
      <c r="J511" s="28">
        <v>8.7590000000000003</v>
      </c>
      <c r="K511" s="34" t="s">
        <v>107</v>
      </c>
      <c r="L511" s="30" t="str">
        <f t="shared" si="164"/>
        <v>Yes</v>
      </c>
    </row>
    <row r="512" spans="1:12">
      <c r="A512" s="45" t="s">
        <v>624</v>
      </c>
      <c r="B512" s="34" t="s">
        <v>49</v>
      </c>
      <c r="C512" s="34">
        <v>6988</v>
      </c>
      <c r="D512" s="34" t="s">
        <v>49</v>
      </c>
      <c r="E512" s="34">
        <v>7083</v>
      </c>
      <c r="F512" s="34" t="s">
        <v>49</v>
      </c>
      <c r="G512" s="34">
        <v>7313</v>
      </c>
      <c r="H512" s="34" t="s">
        <v>49</v>
      </c>
      <c r="I512" s="28">
        <v>1.359</v>
      </c>
      <c r="J512" s="28">
        <v>3.2469999999999999</v>
      </c>
      <c r="K512" s="34" t="s">
        <v>107</v>
      </c>
      <c r="L512" s="30" t="str">
        <f t="shared" si="164"/>
        <v>Yes</v>
      </c>
    </row>
    <row r="513" spans="1:12">
      <c r="A513" s="5" t="s">
        <v>565</v>
      </c>
      <c r="B513" s="34" t="s">
        <v>49</v>
      </c>
      <c r="C513" s="34">
        <v>3620</v>
      </c>
      <c r="D513" s="34" t="s">
        <v>49</v>
      </c>
      <c r="E513" s="34">
        <v>3633</v>
      </c>
      <c r="F513" s="34" t="s">
        <v>49</v>
      </c>
      <c r="G513" s="34">
        <v>3745</v>
      </c>
      <c r="H513" s="34" t="s">
        <v>49</v>
      </c>
      <c r="I513" s="28">
        <v>0.35909999999999997</v>
      </c>
      <c r="J513" s="28">
        <v>3.0830000000000002</v>
      </c>
      <c r="K513" s="34" t="s">
        <v>107</v>
      </c>
      <c r="L513" s="30" t="str">
        <f t="shared" si="164"/>
        <v>Yes</v>
      </c>
    </row>
    <row r="514" spans="1:12">
      <c r="A514" s="5" t="s">
        <v>527</v>
      </c>
      <c r="B514" s="34" t="s">
        <v>49</v>
      </c>
      <c r="C514" s="34">
        <v>3288</v>
      </c>
      <c r="D514" s="34" t="s">
        <v>49</v>
      </c>
      <c r="E514" s="34">
        <v>3383</v>
      </c>
      <c r="F514" s="34" t="s">
        <v>49</v>
      </c>
      <c r="G514" s="34">
        <v>3516</v>
      </c>
      <c r="H514" s="34" t="s">
        <v>49</v>
      </c>
      <c r="I514" s="28">
        <v>2.8889999999999998</v>
      </c>
      <c r="J514" s="28">
        <v>3.931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460093460</v>
      </c>
      <c r="D516" s="33" t="str">
        <f>IF($B516="N/A","N/A",IF(C516&gt;10,"No",IF(C516&lt;-10,"No","Yes")))</f>
        <v>N/A</v>
      </c>
      <c r="E516" s="47">
        <v>506272609</v>
      </c>
      <c r="F516" s="33" t="str">
        <f>IF($B516="N/A","N/A",IF(E516&gt;10,"No",IF(E516&lt;-10,"No","Yes")))</f>
        <v>N/A</v>
      </c>
      <c r="G516" s="47">
        <v>547721658</v>
      </c>
      <c r="H516" s="33" t="str">
        <f>IF($B516="N/A","N/A",IF(G516&gt;10,"No",IF(G516&lt;-10,"No","Yes")))</f>
        <v>N/A</v>
      </c>
      <c r="I516" s="28">
        <v>10.039999999999999</v>
      </c>
      <c r="J516" s="28">
        <v>8.1869999999999994</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6229.0956107000002</v>
      </c>
      <c r="D518" s="33" t="str">
        <f>IF($B518="N/A","N/A",IF(C518&gt;10,"No",IF(C518&lt;-10,"No","Yes")))</f>
        <v>N/A</v>
      </c>
      <c r="E518" s="47">
        <v>6845.2218632000004</v>
      </c>
      <c r="F518" s="33" t="str">
        <f>IF($B518="N/A","N/A",IF(E518&gt;10,"No",IF(E518&lt;-10,"No","Yes")))</f>
        <v>N/A</v>
      </c>
      <c r="G518" s="47">
        <v>6931.5184701999997</v>
      </c>
      <c r="H518" s="33" t="str">
        <f>IF($B518="N/A","N/A",IF(G518&gt;10,"No",IF(G518&lt;-10,"No","Yes")))</f>
        <v>N/A</v>
      </c>
      <c r="I518" s="28">
        <v>9.891</v>
      </c>
      <c r="J518" s="28">
        <v>1.2609999999999999</v>
      </c>
      <c r="K518" s="36" t="s">
        <v>1193</v>
      </c>
      <c r="L518" s="30" t="str">
        <f>IF(J518="Div by 0", "N/A", IF(K518="N/A","N/A", IF(J518&gt;VALUE(MID(K518,1,2)), "No", IF(J518&lt;-1*VALUE(MID(K518,1,2)), "No", "Yes"))))</f>
        <v>Yes</v>
      </c>
    </row>
    <row r="519" spans="1:12">
      <c r="A519" s="5" t="s">
        <v>524</v>
      </c>
      <c r="B519" s="36" t="s">
        <v>49</v>
      </c>
      <c r="C519" s="47">
        <v>24767.528871999999</v>
      </c>
      <c r="D519" s="33" t="str">
        <f>IF($B519="N/A","N/A",IF(C519&gt;10,"No",IF(C519&lt;-10,"No","Yes")))</f>
        <v>N/A</v>
      </c>
      <c r="E519" s="47">
        <v>26451.278375000002</v>
      </c>
      <c r="F519" s="33" t="str">
        <f>IF($B519="N/A","N/A",IF(E519&gt;10,"No",IF(E519&lt;-10,"No","Yes")))</f>
        <v>N/A</v>
      </c>
      <c r="G519" s="47">
        <v>29570.697766000001</v>
      </c>
      <c r="H519" s="33" t="str">
        <f>IF($B519="N/A","N/A",IF(G519&gt;10,"No",IF(G519&lt;-10,"No","Yes")))</f>
        <v>N/A</v>
      </c>
      <c r="I519" s="28">
        <v>6.798</v>
      </c>
      <c r="J519" s="28">
        <v>11.79</v>
      </c>
      <c r="K519" s="36" t="s">
        <v>1193</v>
      </c>
      <c r="L519" s="30" t="str">
        <f>IF(J519="Div by 0", "N/A", IF(K519="N/A","N/A", IF(J519&gt;VALUE(MID(K519,1,2)), "No", IF(J519&lt;-1*VALUE(MID(K519,1,2)), "No", "Yes"))))</f>
        <v>Yes</v>
      </c>
    </row>
    <row r="520" spans="1:12">
      <c r="A520" s="5" t="s">
        <v>527</v>
      </c>
      <c r="B520" s="36" t="s">
        <v>49</v>
      </c>
      <c r="C520" s="47">
        <v>22793.482502999999</v>
      </c>
      <c r="D520" s="33" t="str">
        <f>IF($B520="N/A","N/A",IF(C520&gt;10,"No",IF(C520&lt;-10,"No","Yes")))</f>
        <v>N/A</v>
      </c>
      <c r="E520" s="47">
        <v>24767.014204999999</v>
      </c>
      <c r="F520" s="33" t="str">
        <f>IF($B520="N/A","N/A",IF(E520&gt;10,"No",IF(E520&lt;-10,"No","Yes")))</f>
        <v>N/A</v>
      </c>
      <c r="G520" s="47">
        <v>24130.162884000001</v>
      </c>
      <c r="H520" s="33" t="str">
        <f>IF($B520="N/A","N/A",IF(G520&gt;10,"No",IF(G520&lt;-10,"No","Yes")))</f>
        <v>N/A</v>
      </c>
      <c r="I520" s="28">
        <v>8.6579999999999995</v>
      </c>
      <c r="J520" s="28">
        <v>-2.57</v>
      </c>
      <c r="K520" s="36" t="s">
        <v>1193</v>
      </c>
      <c r="L520" s="30" t="str">
        <f>IF(J520="Div by 0", "N/A", IF(K520="N/A","N/A", IF(J520&gt;VALUE(MID(K520,1,2)), "No", IF(J520&lt;-1*VALUE(MID(K520,1,2)), "No", "Yes"))))</f>
        <v>Yes</v>
      </c>
    </row>
    <row r="521" spans="1:12">
      <c r="A521" s="5" t="s">
        <v>530</v>
      </c>
      <c r="B521" s="36" t="s">
        <v>49</v>
      </c>
      <c r="C521" s="47">
        <v>2426.6829035999999</v>
      </c>
      <c r="D521" s="33" t="str">
        <f>IF($B521="N/A","N/A",IF(C521&gt;10,"No",IF(C521&lt;-10,"No","Yes")))</f>
        <v>N/A</v>
      </c>
      <c r="E521" s="47">
        <v>2678.9340648000002</v>
      </c>
      <c r="F521" s="33" t="str">
        <f>IF($B521="N/A","N/A",IF(E521&gt;10,"No",IF(E521&lt;-10,"No","Yes")))</f>
        <v>N/A</v>
      </c>
      <c r="G521" s="47">
        <v>2746.4167524999998</v>
      </c>
      <c r="H521" s="33" t="str">
        <f>IF($B521="N/A","N/A",IF(G521&gt;10,"No",IF(G521&lt;-10,"No","Yes")))</f>
        <v>N/A</v>
      </c>
      <c r="I521" s="28">
        <v>10.39</v>
      </c>
      <c r="J521" s="28">
        <v>2.5190000000000001</v>
      </c>
      <c r="K521" s="36" t="s">
        <v>1193</v>
      </c>
      <c r="L521" s="30" t="str">
        <f>IF(J521="Div by 0", "N/A", IF(K521="N/A","N/A", IF(J521&gt;VALUE(MID(K521,1,2)), "No", IF(J521&lt;-1*VALUE(MID(K521,1,2)), "No", "Yes"))))</f>
        <v>Yes</v>
      </c>
    </row>
    <row r="522" spans="1:12">
      <c r="A522" s="5" t="s">
        <v>532</v>
      </c>
      <c r="B522" s="36" t="s">
        <v>49</v>
      </c>
      <c r="C522" s="47">
        <v>4201.1472258000003</v>
      </c>
      <c r="D522" s="33" t="str">
        <f>IF($B522="N/A","N/A",IF(C522&gt;10,"No",IF(C522&lt;-10,"No","Yes")))</f>
        <v>N/A</v>
      </c>
      <c r="E522" s="47">
        <v>4624.0452539999997</v>
      </c>
      <c r="F522" s="33" t="str">
        <f>IF($B522="N/A","N/A",IF(E522&gt;10,"No",IF(E522&lt;-10,"No","Yes")))</f>
        <v>N/A</v>
      </c>
      <c r="G522" s="47">
        <v>5110.4179222000002</v>
      </c>
      <c r="H522" s="33" t="str">
        <f>IF($B522="N/A","N/A",IF(G522&gt;10,"No",IF(G522&lt;-10,"No","Yes")))</f>
        <v>N/A</v>
      </c>
      <c r="I522" s="28">
        <v>10.07</v>
      </c>
      <c r="J522" s="28">
        <v>10.52</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7177.1963041999998</v>
      </c>
      <c r="F524" s="33" t="str">
        <f t="shared" ref="F524:F525" si="166">IF($B524="N/A","N/A",IF(E524&gt;10,"No",IF(E524&lt;-10,"No","Yes")))</f>
        <v>N/A</v>
      </c>
      <c r="G524" s="47">
        <v>7340.7619058</v>
      </c>
      <c r="H524" s="33" t="str">
        <f t="shared" ref="H524:H525" si="167">IF($B524="N/A","N/A",IF(G524&gt;10,"No",IF(G524&lt;-10,"No","Yes")))</f>
        <v>N/A</v>
      </c>
      <c r="I524" s="28" t="s">
        <v>49</v>
      </c>
      <c r="J524" s="28">
        <v>2.2789999999999999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6415.0632089000001</v>
      </c>
      <c r="F525" s="33" t="str">
        <f t="shared" si="166"/>
        <v>N/A</v>
      </c>
      <c r="G525" s="47">
        <v>6414.1680515999997</v>
      </c>
      <c r="H525" s="33" t="str">
        <f t="shared" si="167"/>
        <v>N/A</v>
      </c>
      <c r="I525" s="28" t="s">
        <v>49</v>
      </c>
      <c r="J525" s="28">
        <v>-1.4E-2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26140.360761</v>
      </c>
      <c r="D527" s="33" t="str">
        <f>IF($B527="N/A","N/A",IF(C527&gt;10,"No",IF(C527&lt;-10,"No","Yes")))</f>
        <v>N/A</v>
      </c>
      <c r="E527" s="47">
        <v>28032.037837</v>
      </c>
      <c r="F527" s="33" t="str">
        <f>IF($B527="N/A","N/A",IF(E527&gt;10,"No",IF(E527&lt;-10,"No","Yes")))</f>
        <v>N/A</v>
      </c>
      <c r="G527" s="47">
        <v>29458.025980999999</v>
      </c>
      <c r="H527" s="33" t="str">
        <f>IF($B527="N/A","N/A",IF(G527&gt;10,"No",IF(G527&lt;-10,"No","Yes")))</f>
        <v>N/A</v>
      </c>
      <c r="I527" s="28">
        <v>7.2370000000000001</v>
      </c>
      <c r="J527" s="28">
        <v>5.0869999999999997</v>
      </c>
      <c r="K527" s="36" t="s">
        <v>1193</v>
      </c>
      <c r="L527" s="30" t="str">
        <f>IF(J527="Div by 0", "N/A", IF(K527="N/A","N/A", IF(J527&gt;VALUE(MID(K527,1,2)), "No", IF(J527&lt;-1*VALUE(MID(K527,1,2)), "No", "Yes"))))</f>
        <v>Yes</v>
      </c>
    </row>
    <row r="528" spans="1:12">
      <c r="A528" s="5" t="s">
        <v>524</v>
      </c>
      <c r="B528" s="36" t="s">
        <v>49</v>
      </c>
      <c r="C528" s="47">
        <v>25092.384529999999</v>
      </c>
      <c r="D528" s="33" t="str">
        <f>IF($B528="N/A","N/A",IF(C528&gt;10,"No",IF(C528&lt;-10,"No","Yes")))</f>
        <v>N/A</v>
      </c>
      <c r="E528" s="47">
        <v>26737.616295</v>
      </c>
      <c r="F528" s="33" t="str">
        <f>IF($B528="N/A","N/A",IF(E528&gt;10,"No",IF(E528&lt;-10,"No","Yes")))</f>
        <v>N/A</v>
      </c>
      <c r="G528" s="47">
        <v>29783.609079000002</v>
      </c>
      <c r="H528" s="33" t="str">
        <f>IF($B528="N/A","N/A",IF(G528&gt;10,"No",IF(G528&lt;-10,"No","Yes")))</f>
        <v>N/A</v>
      </c>
      <c r="I528" s="28">
        <v>6.5570000000000004</v>
      </c>
      <c r="J528" s="28">
        <v>11.39</v>
      </c>
      <c r="K528" s="36" t="s">
        <v>1193</v>
      </c>
      <c r="L528" s="30" t="str">
        <f>IF(J528="Div by 0", "N/A", IF(K528="N/A","N/A", IF(J528&gt;VALUE(MID(K528,1,2)), "No", IF(J528&lt;-1*VALUE(MID(K528,1,2)), "No", "Yes"))))</f>
        <v>Yes</v>
      </c>
    </row>
    <row r="529" spans="1:12">
      <c r="A529" s="5" t="s">
        <v>527</v>
      </c>
      <c r="B529" s="36" t="s">
        <v>49</v>
      </c>
      <c r="C529" s="47">
        <v>27742.805657000001</v>
      </c>
      <c r="D529" s="33" t="str">
        <f>IF($B529="N/A","N/A",IF(C529&gt;10,"No",IF(C529&lt;-10,"No","Yes")))</f>
        <v>N/A</v>
      </c>
      <c r="E529" s="47">
        <v>29720.436299000001</v>
      </c>
      <c r="F529" s="33" t="str">
        <f>IF($B529="N/A","N/A",IF(E529&gt;10,"No",IF(E529&lt;-10,"No","Yes")))</f>
        <v>N/A</v>
      </c>
      <c r="G529" s="47">
        <v>29408.425483999999</v>
      </c>
      <c r="H529" s="33" t="str">
        <f>IF($B529="N/A","N/A",IF(G529&gt;10,"No",IF(G529&lt;-10,"No","Yes")))</f>
        <v>N/A</v>
      </c>
      <c r="I529" s="28">
        <v>7.1280000000000001</v>
      </c>
      <c r="J529" s="28">
        <v>-1.05</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27480.727149999999</v>
      </c>
      <c r="F530" s="33" t="str">
        <f t="shared" ref="F530:F535" si="169">IF($B530="N/A","N/A",IF(E530&gt;10,"No",IF(E530&lt;-10,"No","Yes")))</f>
        <v>N/A</v>
      </c>
      <c r="G530" s="47">
        <v>29165.12615</v>
      </c>
      <c r="H530" s="33" t="str">
        <f t="shared" ref="H530:H531" si="170">IF($B530="N/A","N/A",IF(G530&gt;10,"No",IF(G530&lt;-10,"No","Yes")))</f>
        <v>N/A</v>
      </c>
      <c r="I530" s="28" t="s">
        <v>49</v>
      </c>
      <c r="J530" s="28">
        <v>6.1289999999999996</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28965.492775999999</v>
      </c>
      <c r="F531" s="33" t="str">
        <f t="shared" si="169"/>
        <v>N/A</v>
      </c>
      <c r="G531" s="47">
        <v>29944.877321</v>
      </c>
      <c r="H531" s="33" t="str">
        <f t="shared" si="170"/>
        <v>N/A</v>
      </c>
      <c r="I531" s="28" t="s">
        <v>49</v>
      </c>
      <c r="J531" s="28">
        <v>3.3809999999999998</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0</v>
      </c>
      <c r="D537" s="27" t="str">
        <f t="shared" ref="D537:D575" si="174">IF($B537="N/A","N/A",IF(C537&gt;10,"No",IF(C537&lt;-10,"No","Yes")))</f>
        <v>N/A</v>
      </c>
      <c r="E537" s="35">
        <v>0</v>
      </c>
      <c r="F537" s="27" t="str">
        <f t="shared" ref="F537:F575" si="175">IF($B537="N/A","N/A",IF(E537&gt;10,"No",IF(E537&lt;-10,"No","Yes")))</f>
        <v>N/A</v>
      </c>
      <c r="G537" s="35">
        <v>0</v>
      </c>
      <c r="H537" s="27" t="str">
        <f t="shared" ref="H537:H575" si="176">IF($B537="N/A","N/A",IF(G537&gt;10,"No",IF(G537&lt;-10,"No","Yes")))</f>
        <v>N/A</v>
      </c>
      <c r="I537" s="28" t="s">
        <v>1207</v>
      </c>
      <c r="J537" s="28" t="s">
        <v>1207</v>
      </c>
      <c r="K537" s="29" t="s">
        <v>1193</v>
      </c>
      <c r="L537" s="30" t="str">
        <f t="shared" ref="L537:L605" si="177">IF(J537="Div by 0", "N/A", IF(K537="N/A","N/A", IF(J537&gt;VALUE(MID(K537,1,2)), "No", IF(J537&lt;-1*VALUE(MID(K537,1,2)), "No", "Yes"))))</f>
        <v>N/A</v>
      </c>
    </row>
    <row r="538" spans="1:12">
      <c r="A538" s="46" t="s">
        <v>141</v>
      </c>
      <c r="B538" s="25" t="s">
        <v>49</v>
      </c>
      <c r="C538" s="34">
        <v>0</v>
      </c>
      <c r="D538" s="27" t="str">
        <f t="shared" si="174"/>
        <v>N/A</v>
      </c>
      <c r="E538" s="34">
        <v>0</v>
      </c>
      <c r="F538" s="27" t="str">
        <f t="shared" si="175"/>
        <v>N/A</v>
      </c>
      <c r="G538" s="34">
        <v>0</v>
      </c>
      <c r="H538" s="27" t="str">
        <f t="shared" si="176"/>
        <v>N/A</v>
      </c>
      <c r="I538" s="28" t="s">
        <v>1207</v>
      </c>
      <c r="J538" s="28" t="s">
        <v>1207</v>
      </c>
      <c r="K538" s="29" t="s">
        <v>1193</v>
      </c>
      <c r="L538" s="30" t="str">
        <f t="shared" si="177"/>
        <v>N/A</v>
      </c>
    </row>
    <row r="539" spans="1:12">
      <c r="A539" s="5" t="s">
        <v>524</v>
      </c>
      <c r="B539" s="36" t="s">
        <v>49</v>
      </c>
      <c r="C539" s="34">
        <v>0</v>
      </c>
      <c r="D539" s="34" t="str">
        <f t="shared" si="174"/>
        <v>N/A</v>
      </c>
      <c r="E539" s="34">
        <v>0</v>
      </c>
      <c r="F539" s="34" t="str">
        <f t="shared" si="175"/>
        <v>N/A</v>
      </c>
      <c r="G539" s="34">
        <v>0</v>
      </c>
      <c r="H539" s="33" t="str">
        <f t="shared" si="176"/>
        <v>N/A</v>
      </c>
      <c r="I539" s="28" t="s">
        <v>1207</v>
      </c>
      <c r="J539" s="28" t="s">
        <v>1207</v>
      </c>
      <c r="K539" s="36" t="s">
        <v>1193</v>
      </c>
      <c r="L539" s="30" t="str">
        <f t="shared" si="177"/>
        <v>N/A</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0</v>
      </c>
      <c r="D545" s="34" t="str">
        <f t="shared" si="174"/>
        <v>N/A</v>
      </c>
      <c r="E545" s="34">
        <v>0</v>
      </c>
      <c r="F545" s="34" t="str">
        <f t="shared" si="175"/>
        <v>N/A</v>
      </c>
      <c r="G545" s="34">
        <v>0</v>
      </c>
      <c r="H545" s="33" t="str">
        <f t="shared" si="176"/>
        <v>N/A</v>
      </c>
      <c r="I545" s="28" t="s">
        <v>1207</v>
      </c>
      <c r="J545" s="28" t="s">
        <v>1207</v>
      </c>
      <c r="K545" s="36" t="s">
        <v>1193</v>
      </c>
      <c r="L545" s="30" t="str">
        <f t="shared" si="177"/>
        <v>N/A</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0</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0</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0</v>
      </c>
      <c r="D552" s="34" t="str">
        <f t="shared" si="174"/>
        <v>N/A</v>
      </c>
      <c r="E552" s="34">
        <v>0</v>
      </c>
      <c r="F552" s="34" t="str">
        <f t="shared" si="175"/>
        <v>N/A</v>
      </c>
      <c r="G552" s="34">
        <v>0</v>
      </c>
      <c r="H552" s="33" t="str">
        <f t="shared" si="176"/>
        <v>N/A</v>
      </c>
      <c r="I552" s="28" t="s">
        <v>1207</v>
      </c>
      <c r="J552" s="28" t="s">
        <v>1207</v>
      </c>
      <c r="K552" s="36" t="s">
        <v>1193</v>
      </c>
      <c r="L552" s="30" t="str">
        <f t="shared" si="177"/>
        <v>N/A</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0</v>
      </c>
      <c r="D560" s="34" t="str">
        <f t="shared" si="174"/>
        <v>N/A</v>
      </c>
      <c r="E560" s="34">
        <v>0</v>
      </c>
      <c r="F560" s="34" t="str">
        <f t="shared" si="175"/>
        <v>N/A</v>
      </c>
      <c r="G560" s="34">
        <v>0</v>
      </c>
      <c r="H560" s="33" t="str">
        <f t="shared" si="176"/>
        <v>N/A</v>
      </c>
      <c r="I560" s="28" t="s">
        <v>1207</v>
      </c>
      <c r="J560" s="28" t="s">
        <v>1207</v>
      </c>
      <c r="K560" s="36" t="s">
        <v>1193</v>
      </c>
      <c r="L560" s="30" t="str">
        <f t="shared" si="177"/>
        <v>N/A</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1207</v>
      </c>
      <c r="J576" s="28" t="s">
        <v>1207</v>
      </c>
      <c r="K576" s="29" t="s">
        <v>1193</v>
      </c>
      <c r="L576" s="30" t="str">
        <f t="shared" si="177"/>
        <v>N/A</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54613</v>
      </c>
      <c r="D588" s="27" t="str">
        <f t="shared" ref="D588:D604" si="195">IF($B588="N/A","N/A",IF(C588&gt;10,"No",IF(C588&lt;-10,"No","Yes")))</f>
        <v>N/A</v>
      </c>
      <c r="E588" s="26">
        <v>54048</v>
      </c>
      <c r="F588" s="27" t="str">
        <f t="shared" ref="F588:F604" si="196">IF($B588="N/A","N/A",IF(E588&gt;10,"No",IF(E588&lt;-10,"No","Yes")))</f>
        <v>N/A</v>
      </c>
      <c r="G588" s="26">
        <v>59249</v>
      </c>
      <c r="H588" s="27" t="str">
        <f t="shared" ref="H588:H604" si="197">IF($B588="N/A","N/A",IF(G588&gt;10,"No",IF(G588&lt;-10,"No","Yes")))</f>
        <v>N/A</v>
      </c>
      <c r="I588" s="28">
        <v>-1.03</v>
      </c>
      <c r="J588" s="28">
        <v>9.6229999999999993</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100</v>
      </c>
      <c r="D604" s="27" t="str">
        <f t="shared" si="195"/>
        <v>N/A</v>
      </c>
      <c r="E604" s="32">
        <v>100</v>
      </c>
      <c r="F604" s="27" t="str">
        <f t="shared" si="196"/>
        <v>N/A</v>
      </c>
      <c r="G604" s="32">
        <v>100</v>
      </c>
      <c r="H604" s="27" t="str">
        <f t="shared" si="197"/>
        <v>N/A</v>
      </c>
      <c r="I604" s="28">
        <v>0</v>
      </c>
      <c r="J604" s="28">
        <v>0</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0</v>
      </c>
      <c r="D607" s="27" t="str">
        <f>IF($B607="N/A","N/A",IF(C607&gt;10,"No",IF(C607&lt;-10,"No","Yes")))</f>
        <v>N/A</v>
      </c>
      <c r="E607" s="31">
        <v>0</v>
      </c>
      <c r="F607" s="27" t="str">
        <f>IF($B607="N/A","N/A",IF(E607&gt;10,"No",IF(E607&lt;-10,"No","Yes")))</f>
        <v>N/A</v>
      </c>
      <c r="G607" s="31">
        <v>0</v>
      </c>
      <c r="H607" s="27" t="str">
        <f>IF($B607="N/A","N/A",IF(G607&gt;10,"No",IF(G607&lt;-10,"No","Yes")))</f>
        <v>N/A</v>
      </c>
      <c r="I607" s="28" t="s">
        <v>1207</v>
      </c>
      <c r="J607" s="28" t="s">
        <v>1207</v>
      </c>
      <c r="K607" s="29" t="s">
        <v>1193</v>
      </c>
      <c r="L607" s="30" t="str">
        <f t="shared" ref="L607:L618" si="198">IF(J607="Div by 0", "N/A", IF(K607="N/A","N/A", IF(J607&gt;VALUE(MID(K607,1,2)), "No", IF(J607&lt;-1*VALUE(MID(K607,1,2)), "No", "Yes"))))</f>
        <v>N/A</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t="s">
        <v>1207</v>
      </c>
      <c r="D611" s="27" t="str">
        <f>IF($B611="N/A","N/A",IF(C611&gt;2,"No",IF(C611&lt;0.9,"No","Yes")))</f>
        <v>No</v>
      </c>
      <c r="E611" s="32" t="s">
        <v>1207</v>
      </c>
      <c r="F611" s="27" t="str">
        <f>IF($B611="N/A","N/A",IF(E611&gt;2,"No",IF(E611&lt;0.9,"No","Yes")))</f>
        <v>No</v>
      </c>
      <c r="G611" s="32" t="s">
        <v>1207</v>
      </c>
      <c r="H611" s="27" t="str">
        <f>IF($B611="N/A","N/A",IF(G611&gt;2,"No",IF(G611&lt;0.9,"No","Yes")))</f>
        <v>No</v>
      </c>
      <c r="I611" s="28" t="s">
        <v>1207</v>
      </c>
      <c r="J611" s="28" t="s">
        <v>1207</v>
      </c>
      <c r="K611" s="29" t="s">
        <v>1193</v>
      </c>
      <c r="L611" s="30" t="str">
        <f t="shared" si="198"/>
        <v>N/A</v>
      </c>
    </row>
    <row r="612" spans="1:12">
      <c r="A612" s="48" t="s">
        <v>534</v>
      </c>
      <c r="B612" s="50" t="s">
        <v>27</v>
      </c>
      <c r="C612" s="32" t="s">
        <v>1207</v>
      </c>
      <c r="D612" s="27" t="str">
        <f>IF($B612="N/A","N/A",IF(C612&gt;2,"No",IF(C612&lt;0.9,"No","Yes")))</f>
        <v>No</v>
      </c>
      <c r="E612" s="32" t="s">
        <v>1207</v>
      </c>
      <c r="F612" s="27" t="str">
        <f>IF($B612="N/A","N/A",IF(E612&gt;2,"No",IF(E612&lt;0.9,"No","Yes")))</f>
        <v>No</v>
      </c>
      <c r="G612" s="32" t="s">
        <v>1207</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t="s">
        <v>1207</v>
      </c>
      <c r="D615" s="27" t="str">
        <f>IF($B615="N/A","N/A",IF(C615&gt;10,"No",IF(C615&lt;-10,"No","Yes")))</f>
        <v>N/A</v>
      </c>
      <c r="E615" s="31" t="s">
        <v>1207</v>
      </c>
      <c r="F615" s="27" t="str">
        <f>IF($B615="N/A","N/A",IF(E615&gt;10,"No",IF(E615&lt;-10,"No","Yes")))</f>
        <v>N/A</v>
      </c>
      <c r="G615" s="31" t="s">
        <v>1207</v>
      </c>
      <c r="H615" s="27" t="str">
        <f>IF($B615="N/A","N/A",IF(G615&gt;10,"No",IF(G615&lt;-10,"No","Yes")))</f>
        <v>N/A</v>
      </c>
      <c r="I615" s="28" t="s">
        <v>1207</v>
      </c>
      <c r="J615" s="28" t="s">
        <v>1207</v>
      </c>
      <c r="K615" s="29" t="s">
        <v>1193</v>
      </c>
      <c r="L615" s="30" t="str">
        <f t="shared" si="198"/>
        <v>N/A</v>
      </c>
    </row>
    <row r="616" spans="1:12">
      <c r="A616" s="48" t="s">
        <v>534</v>
      </c>
      <c r="B616" s="25" t="s">
        <v>49</v>
      </c>
      <c r="C616" s="31" t="s">
        <v>1207</v>
      </c>
      <c r="D616" s="27" t="str">
        <f>IF($B616="N/A","N/A",IF(C616&gt;10,"No",IF(C616&lt;-10,"No","Yes")))</f>
        <v>N/A</v>
      </c>
      <c r="E616" s="31" t="s">
        <v>1207</v>
      </c>
      <c r="F616" s="27" t="str">
        <f>IF($B616="N/A","N/A",IF(E616&gt;10,"No",IF(E616&lt;-10,"No","Yes")))</f>
        <v>N/A</v>
      </c>
      <c r="G616" s="31" t="s">
        <v>1207</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t="s">
        <v>1207</v>
      </c>
      <c r="F619" s="27" t="str">
        <f>IF(OR($B619="N/A",$E619="N/A"),"N/A",IF(E619&gt;98,"Yes","No"))</f>
        <v>Yes</v>
      </c>
      <c r="G619" s="32" t="s">
        <v>1207</v>
      </c>
      <c r="H619" s="27" t="str">
        <f t="shared" ref="H619:H622" si="199">IF($B619="N/A","N/A",IF(G619&gt;98,"Yes","No"))</f>
        <v>Yes</v>
      </c>
      <c r="I619" s="28" t="s">
        <v>49</v>
      </c>
      <c r="J619" s="28" t="s">
        <v>1207</v>
      </c>
      <c r="K619" s="29" t="s">
        <v>1193</v>
      </c>
      <c r="L619" s="30" t="str">
        <f>IF(J619="Div by 0", "N/A", IF(OR(J619="N/A",K619="N/A"),"N/A", IF(J619&gt;VALUE(MID(K619,1,2)), "No", IF(J619&lt;-1*VALUE(MID(K619,1,2)), "No", "Yes"))))</f>
        <v>N/A</v>
      </c>
    </row>
    <row r="620" spans="1:12">
      <c r="A620" s="48" t="s">
        <v>968</v>
      </c>
      <c r="B620" s="36" t="s">
        <v>959</v>
      </c>
      <c r="C620" s="32" t="s">
        <v>49</v>
      </c>
      <c r="D620" s="27" t="str">
        <f t="shared" ref="D620:D622" si="200">IF(OR($B620="N/A",$C620="N/A"),"N/A",IF(C620&gt;98,"Yes","No"))</f>
        <v>N/A</v>
      </c>
      <c r="E620" s="32" t="s">
        <v>1207</v>
      </c>
      <c r="F620" s="27" t="str">
        <f t="shared" ref="F620:F622" si="201">IF(OR($B620="N/A",$E620="N/A"),"N/A",IF(E620&gt;98,"Yes","No"))</f>
        <v>Yes</v>
      </c>
      <c r="G620" s="32" t="s">
        <v>1207</v>
      </c>
      <c r="H620" s="27" t="str">
        <f t="shared" si="199"/>
        <v>Yes</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0</v>
      </c>
      <c r="F624" s="27" t="str">
        <f>IF($B624="N/A","N/A",IF(E624&gt;10,"No",IF(E624&lt;-10,"No","Yes")))</f>
        <v>N/A</v>
      </c>
      <c r="G624" s="37">
        <v>0</v>
      </c>
      <c r="H624" s="27" t="str">
        <f>IF($B624="N/A","N/A",IF(G624&gt;10,"No",IF(G624&lt;-10,"No","Yes")))</f>
        <v>N/A</v>
      </c>
      <c r="I624" s="52" t="s">
        <v>49</v>
      </c>
      <c r="J624" s="52" t="s">
        <v>1207</v>
      </c>
      <c r="K624" s="36" t="s">
        <v>1193</v>
      </c>
      <c r="L624" s="30" t="str">
        <f>IF(J624="Div by 0", "N/A", IF(OR(J624="N/A",K624="N/A"),"N/A", IF(J624&gt;VALUE(MID(K624,1,2)), "No", IF(J624&lt;-1*VALUE(MID(K624,1,2)), "No", "Yes"))))</f>
        <v>N/A</v>
      </c>
    </row>
    <row r="625" spans="1:12">
      <c r="A625" s="51" t="s">
        <v>1028</v>
      </c>
      <c r="B625" s="36" t="s">
        <v>49</v>
      </c>
      <c r="C625" s="32" t="s">
        <v>49</v>
      </c>
      <c r="D625" s="27" t="str">
        <f>IF($B625="N/A","N/A",IF(C625&gt;10,"No",IF(C625&lt;-10,"No","Yes")))</f>
        <v>N/A</v>
      </c>
      <c r="E625" s="32" t="s">
        <v>1207</v>
      </c>
      <c r="F625" s="27" t="str">
        <f>IF($B625="N/A","N/A",IF(E625&gt;10,"No",IF(E625&lt;-10,"No","Yes")))</f>
        <v>N/A</v>
      </c>
      <c r="G625" s="32" t="s">
        <v>1207</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1207</v>
      </c>
      <c r="J651" s="28" t="s">
        <v>1207</v>
      </c>
      <c r="K651" s="36" t="s">
        <v>1193</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1207</v>
      </c>
      <c r="J652" s="28" t="s">
        <v>1207</v>
      </c>
      <c r="K652" s="36" t="s">
        <v>1193</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1207</v>
      </c>
      <c r="J656" s="28" t="s">
        <v>1207</v>
      </c>
      <c r="K656" s="36" t="s">
        <v>1193</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1207</v>
      </c>
      <c r="J657" s="28" t="s">
        <v>1207</v>
      </c>
      <c r="K657" s="36" t="s">
        <v>1193</v>
      </c>
      <c r="L657" s="30" t="str">
        <f t="shared" si="214"/>
        <v>N/A</v>
      </c>
    </row>
    <row r="658" spans="1:12">
      <c r="A658" s="49" t="s">
        <v>694</v>
      </c>
      <c r="B658" s="36" t="s">
        <v>49</v>
      </c>
      <c r="C658" s="47" t="s">
        <v>1207</v>
      </c>
      <c r="D658" s="33" t="str">
        <f t="shared" si="211"/>
        <v>N/A</v>
      </c>
      <c r="E658" s="47" t="s">
        <v>1207</v>
      </c>
      <c r="F658" s="33" t="str">
        <f t="shared" si="212"/>
        <v>N/A</v>
      </c>
      <c r="G658" s="47" t="s">
        <v>1207</v>
      </c>
      <c r="H658" s="33" t="str">
        <f t="shared" si="213"/>
        <v>N/A</v>
      </c>
      <c r="I658" s="28" t="s">
        <v>1207</v>
      </c>
      <c r="J658" s="28" t="s">
        <v>1207</v>
      </c>
      <c r="K658" s="36" t="s">
        <v>1193</v>
      </c>
      <c r="L658" s="30" t="str">
        <f t="shared" si="214"/>
        <v>N/A</v>
      </c>
    </row>
    <row r="659" spans="1:12">
      <c r="A659" s="5" t="s">
        <v>524</v>
      </c>
      <c r="B659" s="36" t="s">
        <v>49</v>
      </c>
      <c r="C659" s="47" t="s">
        <v>1207</v>
      </c>
      <c r="D659" s="33" t="str">
        <f t="shared" si="211"/>
        <v>N/A</v>
      </c>
      <c r="E659" s="47" t="s">
        <v>1207</v>
      </c>
      <c r="F659" s="33" t="str">
        <f t="shared" si="212"/>
        <v>N/A</v>
      </c>
      <c r="G659" s="47" t="s">
        <v>1207</v>
      </c>
      <c r="H659" s="33" t="str">
        <f t="shared" si="213"/>
        <v>N/A</v>
      </c>
      <c r="I659" s="28" t="s">
        <v>1207</v>
      </c>
      <c r="J659" s="28" t="s">
        <v>1207</v>
      </c>
      <c r="K659" s="36" t="s">
        <v>1193</v>
      </c>
      <c r="L659" s="30" t="str">
        <f t="shared" si="214"/>
        <v>N/A</v>
      </c>
    </row>
    <row r="660" spans="1:12">
      <c r="A660" s="5" t="s">
        <v>527</v>
      </c>
      <c r="B660" s="36" t="s">
        <v>49</v>
      </c>
      <c r="C660" s="47" t="s">
        <v>1207</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1207</v>
      </c>
      <c r="J663" s="28" t="s">
        <v>1207</v>
      </c>
      <c r="K663" s="29" t="s">
        <v>1193</v>
      </c>
      <c r="L663" s="30" t="str">
        <f t="shared" si="214"/>
        <v>N/A</v>
      </c>
    </row>
    <row r="664" spans="1:12">
      <c r="A664" s="46" t="s">
        <v>696</v>
      </c>
      <c r="B664" s="25" t="s">
        <v>49</v>
      </c>
      <c r="C664" s="31" t="s">
        <v>1207</v>
      </c>
      <c r="D664" s="27" t="str">
        <f t="shared" si="211"/>
        <v>N/A</v>
      </c>
      <c r="E664" s="31" t="s">
        <v>1207</v>
      </c>
      <c r="F664" s="27" t="str">
        <f t="shared" si="212"/>
        <v>N/A</v>
      </c>
      <c r="G664" s="31" t="s">
        <v>1207</v>
      </c>
      <c r="H664" s="27" t="str">
        <f t="shared" si="213"/>
        <v>N/A</v>
      </c>
      <c r="I664" s="28" t="s">
        <v>1207</v>
      </c>
      <c r="J664" s="28" t="s">
        <v>1207</v>
      </c>
      <c r="K664" s="29" t="s">
        <v>1193</v>
      </c>
      <c r="L664" s="30" t="str">
        <f t="shared" si="214"/>
        <v>N/A</v>
      </c>
    </row>
    <row r="665" spans="1:12">
      <c r="A665" s="5" t="s">
        <v>524</v>
      </c>
      <c r="B665" s="36" t="s">
        <v>49</v>
      </c>
      <c r="C665" s="47" t="s">
        <v>1207</v>
      </c>
      <c r="D665" s="33" t="str">
        <f t="shared" si="211"/>
        <v>N/A</v>
      </c>
      <c r="E665" s="47" t="s">
        <v>1207</v>
      </c>
      <c r="F665" s="33" t="str">
        <f t="shared" si="212"/>
        <v>N/A</v>
      </c>
      <c r="G665" s="47" t="s">
        <v>1207</v>
      </c>
      <c r="H665" s="33" t="str">
        <f t="shared" si="213"/>
        <v>N/A</v>
      </c>
      <c r="I665" s="28" t="s">
        <v>1207</v>
      </c>
      <c r="J665" s="28" t="s">
        <v>1207</v>
      </c>
      <c r="K665" s="36" t="s">
        <v>1193</v>
      </c>
      <c r="L665" s="30" t="str">
        <f t="shared" si="214"/>
        <v>N/A</v>
      </c>
    </row>
    <row r="666" spans="1:12">
      <c r="A666" s="5" t="s">
        <v>527</v>
      </c>
      <c r="B666" s="36" t="s">
        <v>49</v>
      </c>
      <c r="C666" s="47" t="s">
        <v>1207</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1207</v>
      </c>
      <c r="J670" s="28" t="s">
        <v>1207</v>
      </c>
      <c r="K670" s="36" t="s">
        <v>1193</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1207</v>
      </c>
      <c r="J671" s="28" t="s">
        <v>1207</v>
      </c>
      <c r="K671" s="36" t="s">
        <v>1193</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1207</v>
      </c>
      <c r="J672" s="28" t="s">
        <v>1207</v>
      </c>
      <c r="K672" s="36" t="s">
        <v>1193</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1207</v>
      </c>
      <c r="J673" s="28" t="s">
        <v>1207</v>
      </c>
      <c r="K673" s="36" t="s">
        <v>1193</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t="s">
        <v>1207</v>
      </c>
      <c r="F675" s="27" t="str">
        <f>IF($B675="N/A","N/A",IF(E675&gt;10,"No",IF(E675&lt;-10,"No","Yes")))</f>
        <v>N/A</v>
      </c>
      <c r="G675" s="31" t="s">
        <v>1207</v>
      </c>
      <c r="H675" s="27" t="str">
        <f>IF($B675="N/A","N/A",IF(G675&gt;10,"No",IF(G675&lt;-10,"No","Yes")))</f>
        <v>N/A</v>
      </c>
      <c r="I675" s="28" t="s">
        <v>1207</v>
      </c>
      <c r="J675" s="28" t="s">
        <v>1207</v>
      </c>
      <c r="K675" s="29" t="s">
        <v>1193</v>
      </c>
      <c r="L675" s="30" t="str">
        <f>IF(J675="Div by 0", "N/A", IF(K675="N/A","N/A", IF(J675&gt;VALUE(MID(K675,1,2)), "No", IF(J675&lt;-1*VALUE(MID(K675,1,2)), "No", "Yes"))))</f>
        <v>N/A</v>
      </c>
    </row>
    <row r="676" spans="1:12">
      <c r="A676" s="48" t="s">
        <v>541</v>
      </c>
      <c r="B676" s="25" t="s">
        <v>49</v>
      </c>
      <c r="C676" s="31" t="s">
        <v>1207</v>
      </c>
      <c r="D676" s="27" t="str">
        <f>IF($B676="N/A","N/A",IF(C676&gt;10,"No",IF(C676&lt;-10,"No","Yes")))</f>
        <v>N/A</v>
      </c>
      <c r="E676" s="31" t="s">
        <v>1207</v>
      </c>
      <c r="F676" s="27" t="str">
        <f>IF($B676="N/A","N/A",IF(E676&gt;10,"No",IF(E676&lt;-10,"No","Yes")))</f>
        <v>N/A</v>
      </c>
      <c r="G676" s="31" t="s">
        <v>1207</v>
      </c>
      <c r="H676" s="27" t="str">
        <f>IF($B676="N/A","N/A",IF(G676&gt;10,"No",IF(G676&lt;-10,"No","Yes")))</f>
        <v>N/A</v>
      </c>
      <c r="I676" s="28" t="s">
        <v>1207</v>
      </c>
      <c r="J676" s="28" t="s">
        <v>1207</v>
      </c>
      <c r="K676" s="29" t="s">
        <v>1193</v>
      </c>
      <c r="L676" s="30" t="str">
        <f>IF(J676="Div by 0", "N/A", IF(K676="N/A","N/A", IF(J676&gt;VALUE(MID(K676,1,2)), "No", IF(J676&lt;-1*VALUE(MID(K676,1,2)), "No", "Yes"))))</f>
        <v>N/A</v>
      </c>
    </row>
    <row r="677" spans="1:12">
      <c r="A677" s="48" t="s">
        <v>542</v>
      </c>
      <c r="B677" s="25" t="s">
        <v>49</v>
      </c>
      <c r="C677" s="31" t="s">
        <v>1207</v>
      </c>
      <c r="D677" s="27" t="str">
        <f>IF($B677="N/A","N/A",IF(C677&gt;10,"No",IF(C677&lt;-10,"No","Yes")))</f>
        <v>N/A</v>
      </c>
      <c r="E677" s="31" t="s">
        <v>1207</v>
      </c>
      <c r="F677" s="27" t="str">
        <f>IF($B677="N/A","N/A",IF(E677&gt;10,"No",IF(E677&lt;-10,"No","Yes")))</f>
        <v>N/A</v>
      </c>
      <c r="G677" s="31" t="s">
        <v>1207</v>
      </c>
      <c r="H677" s="27" t="str">
        <f>IF($B677="N/A","N/A",IF(G677&gt;10,"No",IF(G677&lt;-10,"No","Yes")))</f>
        <v>N/A</v>
      </c>
      <c r="I677" s="28" t="s">
        <v>1207</v>
      </c>
      <c r="J677" s="28" t="s">
        <v>1207</v>
      </c>
      <c r="K677" s="29" t="s">
        <v>1193</v>
      </c>
      <c r="L677" s="30" t="str">
        <f>IF(J677="Div by 0", "N/A", IF(K677="N/A","N/A", IF(J677&gt;VALUE(MID(K677,1,2)), "No", IF(J677&lt;-1*VALUE(MID(K677,1,2)), "No", "Yes"))))</f>
        <v>N/A</v>
      </c>
    </row>
    <row r="678" spans="1:12">
      <c r="A678" s="5" t="s">
        <v>543</v>
      </c>
      <c r="B678" s="36" t="s">
        <v>49</v>
      </c>
      <c r="C678" s="47" t="s">
        <v>1207</v>
      </c>
      <c r="D678" s="33" t="str">
        <f>IF($B678="N/A","N/A",IF(C678&gt;10,"No",IF(C678&lt;-10,"No","Yes")))</f>
        <v>N/A</v>
      </c>
      <c r="E678" s="47" t="s">
        <v>1207</v>
      </c>
      <c r="F678" s="33" t="str">
        <f>IF($B678="N/A","N/A",IF(E678&gt;10,"No",IF(E678&lt;-10,"No","Yes")))</f>
        <v>N/A</v>
      </c>
      <c r="G678" s="47" t="s">
        <v>1207</v>
      </c>
      <c r="H678" s="33" t="str">
        <f>IF($B678="N/A","N/A",IF(G678&gt;10,"No",IF(G678&lt;-10,"No","Yes")))</f>
        <v>N/A</v>
      </c>
      <c r="I678" s="35" t="s">
        <v>1207</v>
      </c>
      <c r="J678" s="35" t="s">
        <v>1207</v>
      </c>
      <c r="K678" s="36" t="s">
        <v>1193</v>
      </c>
      <c r="L678" s="30" t="str">
        <f>IF(J678="Div by 0", "N/A", IF(K678="N/A","N/A", IF(J678&gt;VALUE(MID(K678,1,2)), "No", IF(J678&lt;-1*VALUE(MID(K678,1,2)), "No", "Yes"))))</f>
        <v>N/A</v>
      </c>
    </row>
    <row r="679" spans="1:12">
      <c r="A679" s="94" t="s">
        <v>1029</v>
      </c>
      <c r="B679" s="36" t="s">
        <v>49</v>
      </c>
      <c r="C679" s="35" t="s">
        <v>1207</v>
      </c>
      <c r="D679" s="33" t="str">
        <f>IF($B679="N/A","N/A",IF(C679&gt;10,"No",IF(C679&lt;-10,"No","Yes")))</f>
        <v>N/A</v>
      </c>
      <c r="E679" s="35" t="s">
        <v>1207</v>
      </c>
      <c r="F679" s="33" t="str">
        <f>IF($B679="N/A","N/A",IF(E679&gt;10,"No",IF(E679&lt;-10,"No","Yes")))</f>
        <v>N/A</v>
      </c>
      <c r="G679" s="35" t="s">
        <v>1207</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1207</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t="s">
        <v>1207</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t="s">
        <v>1207</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t="s">
        <v>1207</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t="s">
        <v>1207</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t="s">
        <v>1207</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t="s">
        <v>1207</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t="s">
        <v>1207</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t="s">
        <v>1207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t="s">
        <v>1207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t="s">
        <v>1207</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t="s">
        <v>1207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t="s">
        <v>1207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t="s">
        <v>1207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t="s">
        <v>1207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t="s">
        <v>1207</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t="s">
        <v>1207</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t="s">
        <v>1207</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t="s">
        <v>1207</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t="s">
        <v>1207</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t="s">
        <v>1207</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t="s">
        <v>1207</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t="s">
        <v>1207</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t="s">
        <v>1207</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t="s">
        <v>1207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t="s">
        <v>1207</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t="s">
        <v>1207</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t="s">
        <v>1207</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66874</v>
      </c>
      <c r="D713" s="33" t="str">
        <f t="shared" ref="D713:D720" si="222">IF($B713="N/A","N/A",IF(C713&gt;10,"No",IF(C713&lt;-10,"No","Yes")))</f>
        <v>N/A</v>
      </c>
      <c r="E713" s="34">
        <v>66877</v>
      </c>
      <c r="F713" s="33" t="str">
        <f t="shared" ref="F713:F720" si="223">IF($B713="N/A","N/A",IF(E713&gt;10,"No",IF(E713&lt;-10,"No","Yes")))</f>
        <v>N/A</v>
      </c>
      <c r="G713" s="34">
        <v>71706</v>
      </c>
      <c r="H713" s="33" t="str">
        <f t="shared" ref="H713:H720" si="224">IF($B713="N/A","N/A",IF(G713&gt;10,"No",IF(G713&lt;-10,"No","Yes")))</f>
        <v>N/A</v>
      </c>
      <c r="I713" s="35">
        <v>4.4999999999999997E-3</v>
      </c>
      <c r="J713" s="35">
        <v>7.2210000000000001</v>
      </c>
      <c r="K713" s="36" t="s">
        <v>1193</v>
      </c>
      <c r="L713" s="30" t="str">
        <f t="shared" ref="L713:L720" si="225">IF(J713="Div by 0", "N/A", IF(K713="N/A","N/A", IF(J713&gt;VALUE(MID(K713,1,2)), "No", IF(J713&lt;-1*VALUE(MID(K713,1,2)), "No", "Yes"))))</f>
        <v>Yes</v>
      </c>
    </row>
    <row r="714" spans="1:12">
      <c r="A714" s="46" t="s">
        <v>31</v>
      </c>
      <c r="B714" s="25" t="s">
        <v>49</v>
      </c>
      <c r="C714" s="26">
        <v>56701</v>
      </c>
      <c r="D714" s="27" t="str">
        <f t="shared" si="222"/>
        <v>N/A</v>
      </c>
      <c r="E714" s="26">
        <v>56700</v>
      </c>
      <c r="F714" s="27" t="str">
        <f t="shared" si="223"/>
        <v>N/A</v>
      </c>
      <c r="G714" s="26">
        <v>61225</v>
      </c>
      <c r="H714" s="27" t="str">
        <f t="shared" si="224"/>
        <v>N/A</v>
      </c>
      <c r="I714" s="28">
        <v>-2E-3</v>
      </c>
      <c r="J714" s="28">
        <v>7.9809999999999999</v>
      </c>
      <c r="K714" s="29" t="s">
        <v>1193</v>
      </c>
      <c r="L714" s="30" t="str">
        <f t="shared" si="225"/>
        <v>Yes</v>
      </c>
    </row>
    <row r="715" spans="1:12">
      <c r="A715" s="46" t="s">
        <v>353</v>
      </c>
      <c r="B715" s="25" t="s">
        <v>49</v>
      </c>
      <c r="C715" s="26">
        <v>49356.45</v>
      </c>
      <c r="D715" s="27" t="str">
        <f t="shared" si="222"/>
        <v>N/A</v>
      </c>
      <c r="E715" s="26">
        <v>49001.98</v>
      </c>
      <c r="F715" s="27" t="str">
        <f t="shared" si="223"/>
        <v>N/A</v>
      </c>
      <c r="G715" s="26">
        <v>53672.88</v>
      </c>
      <c r="H715" s="27" t="str">
        <f t="shared" si="224"/>
        <v>N/A</v>
      </c>
      <c r="I715" s="28">
        <v>-0.71799999999999997</v>
      </c>
      <c r="J715" s="28">
        <v>9.532</v>
      </c>
      <c r="K715" s="29" t="s">
        <v>1193</v>
      </c>
      <c r="L715" s="30" t="str">
        <f t="shared" si="225"/>
        <v>Yes</v>
      </c>
    </row>
    <row r="716" spans="1:12">
      <c r="A716" s="51" t="s">
        <v>523</v>
      </c>
      <c r="B716" s="25" t="s">
        <v>49</v>
      </c>
      <c r="C716" s="26">
        <v>86</v>
      </c>
      <c r="D716" s="27" t="str">
        <f t="shared" si="222"/>
        <v>N/A</v>
      </c>
      <c r="E716" s="26">
        <v>85</v>
      </c>
      <c r="F716" s="27" t="str">
        <f t="shared" si="223"/>
        <v>N/A</v>
      </c>
      <c r="G716" s="26">
        <v>60</v>
      </c>
      <c r="H716" s="27" t="str">
        <f t="shared" si="224"/>
        <v>N/A</v>
      </c>
      <c r="I716" s="28">
        <v>-1.1599999999999999</v>
      </c>
      <c r="J716" s="28">
        <v>-29.4</v>
      </c>
      <c r="K716" s="29" t="s">
        <v>1193</v>
      </c>
      <c r="L716" s="30" t="str">
        <f t="shared" si="225"/>
        <v>Yes</v>
      </c>
    </row>
    <row r="717" spans="1:12">
      <c r="A717" s="48" t="s">
        <v>702</v>
      </c>
      <c r="B717" s="25" t="s">
        <v>49</v>
      </c>
      <c r="C717" s="26">
        <v>28</v>
      </c>
      <c r="D717" s="27" t="str">
        <f t="shared" si="222"/>
        <v>N/A</v>
      </c>
      <c r="E717" s="26">
        <v>29</v>
      </c>
      <c r="F717" s="27" t="str">
        <f t="shared" si="223"/>
        <v>N/A</v>
      </c>
      <c r="G717" s="26">
        <v>20</v>
      </c>
      <c r="H717" s="27" t="str">
        <f t="shared" si="224"/>
        <v>N/A</v>
      </c>
      <c r="I717" s="28">
        <v>3.5710000000000002</v>
      </c>
      <c r="J717" s="28">
        <v>-31</v>
      </c>
      <c r="K717" s="29" t="s">
        <v>1193</v>
      </c>
      <c r="L717" s="30" t="str">
        <f t="shared" si="225"/>
        <v>No</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11</v>
      </c>
      <c r="D719" s="27" t="str">
        <f t="shared" si="222"/>
        <v>N/A</v>
      </c>
      <c r="E719" s="26">
        <v>11</v>
      </c>
      <c r="F719" s="27" t="str">
        <f t="shared" si="223"/>
        <v>N/A</v>
      </c>
      <c r="G719" s="26">
        <v>0</v>
      </c>
      <c r="H719" s="27" t="str">
        <f t="shared" si="224"/>
        <v>N/A</v>
      </c>
      <c r="I719" s="28">
        <v>10</v>
      </c>
      <c r="J719" s="28">
        <v>-100</v>
      </c>
      <c r="K719" s="29" t="s">
        <v>1193</v>
      </c>
      <c r="L719" s="30" t="str">
        <f t="shared" si="225"/>
        <v>No</v>
      </c>
    </row>
    <row r="720" spans="1:12">
      <c r="A720" s="48" t="s">
        <v>705</v>
      </c>
      <c r="B720" s="25" t="s">
        <v>49</v>
      </c>
      <c r="C720" s="26">
        <v>48</v>
      </c>
      <c r="D720" s="27" t="str">
        <f t="shared" si="222"/>
        <v>N/A</v>
      </c>
      <c r="E720" s="26">
        <v>45</v>
      </c>
      <c r="F720" s="27" t="str">
        <f t="shared" si="223"/>
        <v>N/A</v>
      </c>
      <c r="G720" s="26">
        <v>40</v>
      </c>
      <c r="H720" s="27" t="str">
        <f t="shared" si="224"/>
        <v>N/A</v>
      </c>
      <c r="I720" s="28">
        <v>-6.25</v>
      </c>
      <c r="J720" s="28">
        <v>-11.1</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5485</v>
      </c>
      <c r="D722" s="27" t="str">
        <f t="shared" si="226"/>
        <v>N/A</v>
      </c>
      <c r="E722" s="26">
        <v>5628</v>
      </c>
      <c r="F722" s="27" t="str">
        <f t="shared" si="227"/>
        <v>N/A</v>
      </c>
      <c r="G722" s="26">
        <v>5914</v>
      </c>
      <c r="H722" s="27" t="str">
        <f t="shared" si="228"/>
        <v>N/A</v>
      </c>
      <c r="I722" s="28">
        <v>2.6070000000000002</v>
      </c>
      <c r="J722" s="28">
        <v>5.0819999999999999</v>
      </c>
      <c r="K722" s="29" t="s">
        <v>1193</v>
      </c>
      <c r="L722" s="30" t="str">
        <f t="shared" si="229"/>
        <v>Yes</v>
      </c>
    </row>
    <row r="723" spans="1:12">
      <c r="A723" s="48" t="s">
        <v>707</v>
      </c>
      <c r="B723" s="25" t="s">
        <v>49</v>
      </c>
      <c r="C723" s="26">
        <v>3942</v>
      </c>
      <c r="D723" s="27" t="str">
        <f t="shared" si="226"/>
        <v>N/A</v>
      </c>
      <c r="E723" s="26">
        <v>4112</v>
      </c>
      <c r="F723" s="27" t="str">
        <f t="shared" si="227"/>
        <v>N/A</v>
      </c>
      <c r="G723" s="26">
        <v>4253</v>
      </c>
      <c r="H723" s="27" t="str">
        <f t="shared" si="228"/>
        <v>N/A</v>
      </c>
      <c r="I723" s="28">
        <v>4.3129999999999997</v>
      </c>
      <c r="J723" s="28">
        <v>3.4289999999999998</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207</v>
      </c>
      <c r="D725" s="27" t="str">
        <f t="shared" si="226"/>
        <v>N/A</v>
      </c>
      <c r="E725" s="26">
        <v>234</v>
      </c>
      <c r="F725" s="27" t="str">
        <f t="shared" si="227"/>
        <v>N/A</v>
      </c>
      <c r="G725" s="26">
        <v>236</v>
      </c>
      <c r="H725" s="27" t="str">
        <f t="shared" si="228"/>
        <v>N/A</v>
      </c>
      <c r="I725" s="28">
        <v>13.04</v>
      </c>
      <c r="J725" s="28">
        <v>0.85470000000000002</v>
      </c>
      <c r="K725" s="29" t="s">
        <v>1193</v>
      </c>
      <c r="L725" s="30" t="str">
        <f t="shared" si="229"/>
        <v>Yes</v>
      </c>
    </row>
    <row r="726" spans="1:12">
      <c r="A726" s="48" t="s">
        <v>723</v>
      </c>
      <c r="B726" s="25" t="s">
        <v>49</v>
      </c>
      <c r="C726" s="26">
        <v>1336</v>
      </c>
      <c r="D726" s="27" t="str">
        <f t="shared" si="226"/>
        <v>N/A</v>
      </c>
      <c r="E726" s="26">
        <v>1282</v>
      </c>
      <c r="F726" s="27" t="str">
        <f t="shared" si="227"/>
        <v>N/A</v>
      </c>
      <c r="G726" s="26">
        <v>1425</v>
      </c>
      <c r="H726" s="27" t="str">
        <f t="shared" si="228"/>
        <v>N/A</v>
      </c>
      <c r="I726" s="28">
        <v>-4.04</v>
      </c>
      <c r="J726" s="28">
        <v>11.15</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50453</v>
      </c>
      <c r="D728" s="27" t="str">
        <f t="shared" si="226"/>
        <v>N/A</v>
      </c>
      <c r="E728" s="26">
        <v>50576</v>
      </c>
      <c r="F728" s="27" t="str">
        <f t="shared" si="227"/>
        <v>N/A</v>
      </c>
      <c r="G728" s="26">
        <v>54363</v>
      </c>
      <c r="H728" s="27" t="str">
        <f t="shared" si="228"/>
        <v>N/A</v>
      </c>
      <c r="I728" s="28">
        <v>0.24379999999999999</v>
      </c>
      <c r="J728" s="28">
        <v>7.4880000000000004</v>
      </c>
      <c r="K728" s="29" t="s">
        <v>1193</v>
      </c>
      <c r="L728" s="30" t="str">
        <f t="shared" si="229"/>
        <v>Yes</v>
      </c>
    </row>
    <row r="729" spans="1:12">
      <c r="A729" s="48" t="s">
        <v>710</v>
      </c>
      <c r="B729" s="25" t="s">
        <v>49</v>
      </c>
      <c r="C729" s="26">
        <v>5657</v>
      </c>
      <c r="D729" s="27" t="str">
        <f t="shared" si="226"/>
        <v>N/A</v>
      </c>
      <c r="E729" s="26">
        <v>5534</v>
      </c>
      <c r="F729" s="27" t="str">
        <f t="shared" si="227"/>
        <v>N/A</v>
      </c>
      <c r="G729" s="26">
        <v>6090</v>
      </c>
      <c r="H729" s="27" t="str">
        <f t="shared" si="228"/>
        <v>N/A</v>
      </c>
      <c r="I729" s="28">
        <v>-2.17</v>
      </c>
      <c r="J729" s="28">
        <v>10.050000000000001</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33528</v>
      </c>
      <c r="D732" s="27" t="str">
        <f t="shared" si="226"/>
        <v>N/A</v>
      </c>
      <c r="E732" s="26">
        <v>33948</v>
      </c>
      <c r="F732" s="27" t="str">
        <f t="shared" si="227"/>
        <v>N/A</v>
      </c>
      <c r="G732" s="26">
        <v>37674</v>
      </c>
      <c r="H732" s="27" t="str">
        <f t="shared" si="228"/>
        <v>N/A</v>
      </c>
      <c r="I732" s="28">
        <v>1.2529999999999999</v>
      </c>
      <c r="J732" s="28">
        <v>10.98</v>
      </c>
      <c r="K732" s="29" t="s">
        <v>1193</v>
      </c>
      <c r="L732" s="30" t="str">
        <f t="shared" si="229"/>
        <v>Yes</v>
      </c>
    </row>
    <row r="733" spans="1:12">
      <c r="A733" s="48" t="s">
        <v>714</v>
      </c>
      <c r="B733" s="25" t="s">
        <v>49</v>
      </c>
      <c r="C733" s="26">
        <v>7969</v>
      </c>
      <c r="D733" s="27" t="str">
        <f t="shared" si="226"/>
        <v>N/A</v>
      </c>
      <c r="E733" s="26">
        <v>7725</v>
      </c>
      <c r="F733" s="27" t="str">
        <f t="shared" si="227"/>
        <v>N/A</v>
      </c>
      <c r="G733" s="26">
        <v>7363</v>
      </c>
      <c r="H733" s="27" t="str">
        <f t="shared" si="228"/>
        <v>N/A</v>
      </c>
      <c r="I733" s="28">
        <v>-3.06</v>
      </c>
      <c r="J733" s="28">
        <v>-4.6900000000000004</v>
      </c>
      <c r="K733" s="29" t="s">
        <v>1193</v>
      </c>
      <c r="L733" s="30" t="str">
        <f t="shared" si="229"/>
        <v>Yes</v>
      </c>
    </row>
    <row r="734" spans="1:12">
      <c r="A734" s="48" t="s">
        <v>715</v>
      </c>
      <c r="B734" s="25" t="s">
        <v>49</v>
      </c>
      <c r="C734" s="26">
        <v>3299</v>
      </c>
      <c r="D734" s="27" t="str">
        <f t="shared" si="226"/>
        <v>N/A</v>
      </c>
      <c r="E734" s="26">
        <v>3369</v>
      </c>
      <c r="F734" s="27" t="str">
        <f t="shared" si="227"/>
        <v>N/A</v>
      </c>
      <c r="G734" s="26">
        <v>3236</v>
      </c>
      <c r="H734" s="27" t="str">
        <f t="shared" si="228"/>
        <v>N/A</v>
      </c>
      <c r="I734" s="28">
        <v>2.1219999999999999</v>
      </c>
      <c r="J734" s="28">
        <v>-3.95</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10850</v>
      </c>
      <c r="D736" s="27" t="str">
        <f t="shared" si="226"/>
        <v>N/A</v>
      </c>
      <c r="E736" s="26">
        <v>10588</v>
      </c>
      <c r="F736" s="27" t="str">
        <f t="shared" si="227"/>
        <v>N/A</v>
      </c>
      <c r="G736" s="26">
        <v>11369</v>
      </c>
      <c r="H736" s="27" t="str">
        <f t="shared" si="228"/>
        <v>N/A</v>
      </c>
      <c r="I736" s="28">
        <v>-2.41</v>
      </c>
      <c r="J736" s="28">
        <v>7.3760000000000003</v>
      </c>
      <c r="K736" s="29" t="s">
        <v>1193</v>
      </c>
      <c r="L736" s="30" t="str">
        <f t="shared" si="229"/>
        <v>Yes</v>
      </c>
    </row>
    <row r="737" spans="1:12">
      <c r="A737" s="48" t="s">
        <v>717</v>
      </c>
      <c r="B737" s="25" t="s">
        <v>49</v>
      </c>
      <c r="C737" s="26">
        <v>4605</v>
      </c>
      <c r="D737" s="27" t="str">
        <f t="shared" si="226"/>
        <v>N/A</v>
      </c>
      <c r="E737" s="26">
        <v>4542</v>
      </c>
      <c r="F737" s="27" t="str">
        <f t="shared" si="227"/>
        <v>N/A</v>
      </c>
      <c r="G737" s="26">
        <v>5284</v>
      </c>
      <c r="H737" s="27" t="str">
        <f t="shared" si="228"/>
        <v>N/A</v>
      </c>
      <c r="I737" s="28">
        <v>-1.37</v>
      </c>
      <c r="J737" s="28">
        <v>16.34</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3117</v>
      </c>
      <c r="D740" s="27" t="str">
        <f t="shared" si="226"/>
        <v>N/A</v>
      </c>
      <c r="E740" s="26">
        <v>3012</v>
      </c>
      <c r="F740" s="27" t="str">
        <f t="shared" si="227"/>
        <v>N/A</v>
      </c>
      <c r="G740" s="26">
        <v>2833</v>
      </c>
      <c r="H740" s="27" t="str">
        <f t="shared" si="228"/>
        <v>N/A</v>
      </c>
      <c r="I740" s="28">
        <v>-3.37</v>
      </c>
      <c r="J740" s="28">
        <v>-5.94</v>
      </c>
      <c r="K740" s="29" t="s">
        <v>1193</v>
      </c>
      <c r="L740" s="30" t="str">
        <f t="shared" si="229"/>
        <v>Yes</v>
      </c>
    </row>
    <row r="741" spans="1:12">
      <c r="A741" s="48" t="s">
        <v>721</v>
      </c>
      <c r="B741" s="25" t="s">
        <v>49</v>
      </c>
      <c r="C741" s="26">
        <v>3128</v>
      </c>
      <c r="D741" s="27" t="str">
        <f t="shared" si="226"/>
        <v>N/A</v>
      </c>
      <c r="E741" s="26">
        <v>3034</v>
      </c>
      <c r="F741" s="27" t="str">
        <f t="shared" si="227"/>
        <v>N/A</v>
      </c>
      <c r="G741" s="26">
        <v>2813</v>
      </c>
      <c r="H741" s="27" t="str">
        <f t="shared" si="228"/>
        <v>N/A</v>
      </c>
      <c r="I741" s="28">
        <v>-3.01</v>
      </c>
      <c r="J741" s="28">
        <v>-7.28</v>
      </c>
      <c r="K741" s="29" t="s">
        <v>1193</v>
      </c>
      <c r="L741" s="30" t="str">
        <f t="shared" si="229"/>
        <v>Yes</v>
      </c>
    </row>
    <row r="742" spans="1:12">
      <c r="A742" s="48" t="s">
        <v>722</v>
      </c>
      <c r="B742" s="25" t="s">
        <v>49</v>
      </c>
      <c r="C742" s="26">
        <v>0</v>
      </c>
      <c r="D742" s="27" t="str">
        <f t="shared" si="226"/>
        <v>N/A</v>
      </c>
      <c r="E742" s="26">
        <v>0</v>
      </c>
      <c r="F742" s="27" t="str">
        <f t="shared" si="227"/>
        <v>N/A</v>
      </c>
      <c r="G742" s="26">
        <v>439</v>
      </c>
      <c r="H742" s="27" t="str">
        <f t="shared" si="228"/>
        <v>N/A</v>
      </c>
      <c r="I742" s="28" t="s">
        <v>1207</v>
      </c>
      <c r="J742" s="28" t="s">
        <v>1207</v>
      </c>
      <c r="K742" s="29" t="s">
        <v>1193</v>
      </c>
      <c r="L742" s="30" t="str">
        <f t="shared" si="229"/>
        <v>N/A</v>
      </c>
    </row>
    <row r="743" spans="1:12">
      <c r="A743" s="51" t="s">
        <v>738</v>
      </c>
      <c r="B743" s="25" t="s">
        <v>49</v>
      </c>
      <c r="C743" s="26">
        <v>66</v>
      </c>
      <c r="D743" s="27" t="str">
        <f t="shared" si="226"/>
        <v>N/A</v>
      </c>
      <c r="E743" s="26">
        <v>66</v>
      </c>
      <c r="F743" s="27" t="str">
        <f t="shared" si="227"/>
        <v>N/A</v>
      </c>
      <c r="G743" s="26">
        <v>33</v>
      </c>
      <c r="H743" s="27" t="str">
        <f t="shared" si="228"/>
        <v>N/A</v>
      </c>
      <c r="I743" s="28">
        <v>0</v>
      </c>
      <c r="J743" s="28">
        <v>-50</v>
      </c>
      <c r="K743" s="29" t="s">
        <v>1193</v>
      </c>
      <c r="L743" s="30" t="str">
        <f t="shared" si="229"/>
        <v>No</v>
      </c>
    </row>
    <row r="744" spans="1:12">
      <c r="A744" s="46" t="s">
        <v>354</v>
      </c>
      <c r="B744" s="25" t="s">
        <v>49</v>
      </c>
      <c r="C744" s="31">
        <v>277424619</v>
      </c>
      <c r="D744" s="27" t="str">
        <f t="shared" si="226"/>
        <v>N/A</v>
      </c>
      <c r="E744" s="31">
        <v>307721685</v>
      </c>
      <c r="F744" s="27" t="str">
        <f t="shared" si="227"/>
        <v>N/A</v>
      </c>
      <c r="G744" s="31">
        <v>332295114</v>
      </c>
      <c r="H744" s="27" t="str">
        <f t="shared" si="228"/>
        <v>N/A</v>
      </c>
      <c r="I744" s="28">
        <v>10.92</v>
      </c>
      <c r="J744" s="28">
        <v>7.9859999999999998</v>
      </c>
      <c r="K744" s="29" t="s">
        <v>1193</v>
      </c>
      <c r="L744" s="30" t="str">
        <f t="shared" si="229"/>
        <v>Yes</v>
      </c>
    </row>
    <row r="745" spans="1:12">
      <c r="A745" s="46" t="s">
        <v>355</v>
      </c>
      <c r="B745" s="25" t="s">
        <v>49</v>
      </c>
      <c r="C745" s="31">
        <v>4148.4675508999999</v>
      </c>
      <c r="D745" s="27" t="str">
        <f t="shared" si="226"/>
        <v>N/A</v>
      </c>
      <c r="E745" s="31">
        <v>4601.3081478000004</v>
      </c>
      <c r="F745" s="27" t="str">
        <f t="shared" si="227"/>
        <v>N/A</v>
      </c>
      <c r="G745" s="31">
        <v>4634.1326249000003</v>
      </c>
      <c r="H745" s="27" t="str">
        <f t="shared" si="228"/>
        <v>N/A</v>
      </c>
      <c r="I745" s="28">
        <v>10.92</v>
      </c>
      <c r="J745" s="28">
        <v>0.71340000000000003</v>
      </c>
      <c r="K745" s="29" t="s">
        <v>1193</v>
      </c>
      <c r="L745" s="30" t="str">
        <f t="shared" si="229"/>
        <v>Yes</v>
      </c>
    </row>
    <row r="746" spans="1:12">
      <c r="A746" s="46" t="s">
        <v>356</v>
      </c>
      <c r="B746" s="25" t="s">
        <v>49</v>
      </c>
      <c r="C746" s="31">
        <v>4892.7641310999998</v>
      </c>
      <c r="D746" s="27" t="str">
        <f>IF($B746="N/A","N/A",IF(C746&gt;10,"No",IF(C746&lt;-10,"No","Yes")))</f>
        <v>N/A</v>
      </c>
      <c r="E746" s="31">
        <v>5427.1902116000001</v>
      </c>
      <c r="F746" s="27" t="str">
        <f>IF($B746="N/A","N/A",IF(E746&gt;10,"No",IF(E746&lt;-10,"No","Yes")))</f>
        <v>N/A</v>
      </c>
      <c r="G746" s="31">
        <v>5427.4416332999999</v>
      </c>
      <c r="H746" s="27" t="str">
        <f>IF($B746="N/A","N/A",IF(G746&gt;10,"No",IF(G746&lt;-10,"No","Yes")))</f>
        <v>N/A</v>
      </c>
      <c r="I746" s="28">
        <v>10.92</v>
      </c>
      <c r="J746" s="28">
        <v>4.5999999999999999E-3</v>
      </c>
      <c r="K746" s="29" t="s">
        <v>1193</v>
      </c>
      <c r="L746" s="30" t="str">
        <f>IF(J746="Div by 0", "N/A", IF(K746="N/A","N/A", IF(J746&gt;VALUE(MID(K746,1,2)), "No", IF(J746&lt;-1*VALUE(MID(K746,1,2)), "No", "Yes"))))</f>
        <v>Yes</v>
      </c>
    </row>
    <row r="747" spans="1:12">
      <c r="A747" s="54" t="s">
        <v>533</v>
      </c>
      <c r="B747" s="25" t="s">
        <v>49</v>
      </c>
      <c r="C747" s="31">
        <v>0</v>
      </c>
      <c r="D747" s="27" t="str">
        <f t="shared" ref="D747:D750" si="230">IF($B747="N/A","N/A",IF(C747&gt;10,"No",IF(C747&lt;-10,"No","Yes")))</f>
        <v>N/A</v>
      </c>
      <c r="E747" s="31">
        <v>0</v>
      </c>
      <c r="F747" s="27" t="str">
        <f t="shared" ref="F747:F750" si="231">IF($B747="N/A","N/A",IF(E747&gt;10,"No",IF(E747&lt;-10,"No","Yes")))</f>
        <v>N/A</v>
      </c>
      <c r="G747" s="31">
        <v>0</v>
      </c>
      <c r="H747" s="27" t="str">
        <f t="shared" ref="H747:H750" si="232">IF($B747="N/A","N/A",IF(G747&gt;10,"No",IF(G747&lt;-10,"No","Yes")))</f>
        <v>N/A</v>
      </c>
      <c r="I747" s="28" t="s">
        <v>1207</v>
      </c>
      <c r="J747" s="28" t="s">
        <v>1207</v>
      </c>
      <c r="K747" s="29" t="s">
        <v>1193</v>
      </c>
      <c r="L747" s="30" t="str">
        <f t="shared" ref="L747:L749" si="233">IF(J747="Div by 0", "N/A", IF(K747="N/A","N/A", IF(J747&gt;VALUE(MID(K747,1,2)), "No", IF(J747&lt;-1*VALUE(MID(K747,1,2)), "No", "Yes"))))</f>
        <v>N/A</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11093.372093</v>
      </c>
      <c r="D752" s="27" t="str">
        <f t="shared" ref="D752:D778" si="234">IF($B752="N/A","N/A",IF(C752&gt;10,"No",IF(C752&lt;-10,"No","Yes")))</f>
        <v>N/A</v>
      </c>
      <c r="E752" s="31">
        <v>14212.858824000001</v>
      </c>
      <c r="F752" s="27" t="str">
        <f t="shared" ref="F752:F778" si="235">IF($B752="N/A","N/A",IF(E752&gt;10,"No",IF(E752&lt;-10,"No","Yes")))</f>
        <v>N/A</v>
      </c>
      <c r="G752" s="31">
        <v>16281.483333</v>
      </c>
      <c r="H752" s="27" t="str">
        <f t="shared" ref="H752:H778" si="236">IF($B752="N/A","N/A",IF(G752&gt;10,"No",IF(G752&lt;-10,"No","Yes")))</f>
        <v>N/A</v>
      </c>
      <c r="I752" s="28">
        <v>28.12</v>
      </c>
      <c r="J752" s="28">
        <v>14.55</v>
      </c>
      <c r="K752" s="29" t="s">
        <v>1193</v>
      </c>
      <c r="L752" s="30" t="str">
        <f t="shared" ref="L752:L778" si="237">IF(J752="Div by 0", "N/A", IF(K752="N/A","N/A", IF(J752&gt;VALUE(MID(K752,1,2)), "No", IF(J752&lt;-1*VALUE(MID(K752,1,2)), "No", "Yes"))))</f>
        <v>Yes</v>
      </c>
    </row>
    <row r="753" spans="1:12">
      <c r="A753" s="48" t="s">
        <v>702</v>
      </c>
      <c r="B753" s="25" t="s">
        <v>49</v>
      </c>
      <c r="C753" s="31">
        <v>8704.6071429000003</v>
      </c>
      <c r="D753" s="27" t="str">
        <f t="shared" si="234"/>
        <v>N/A</v>
      </c>
      <c r="E753" s="31">
        <v>19611.517241000001</v>
      </c>
      <c r="F753" s="27" t="str">
        <f t="shared" si="235"/>
        <v>N/A</v>
      </c>
      <c r="G753" s="31">
        <v>16535</v>
      </c>
      <c r="H753" s="27" t="str">
        <f t="shared" si="236"/>
        <v>N/A</v>
      </c>
      <c r="I753" s="28">
        <v>125.3</v>
      </c>
      <c r="J753" s="28">
        <v>-15.7</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0</v>
      </c>
      <c r="D755" s="27" t="str">
        <f t="shared" si="234"/>
        <v>N/A</v>
      </c>
      <c r="E755" s="31">
        <v>82.909090909</v>
      </c>
      <c r="F755" s="27" t="str">
        <f t="shared" si="235"/>
        <v>N/A</v>
      </c>
      <c r="G755" s="31" t="s">
        <v>1207</v>
      </c>
      <c r="H755" s="27" t="str">
        <f t="shared" si="236"/>
        <v>N/A</v>
      </c>
      <c r="I755" s="28" t="s">
        <v>1207</v>
      </c>
      <c r="J755" s="28" t="s">
        <v>1207</v>
      </c>
      <c r="K755" s="29" t="s">
        <v>1193</v>
      </c>
      <c r="L755" s="30" t="str">
        <f t="shared" si="237"/>
        <v>N/A</v>
      </c>
    </row>
    <row r="756" spans="1:12">
      <c r="A756" s="48" t="s">
        <v>705</v>
      </c>
      <c r="B756" s="25" t="s">
        <v>49</v>
      </c>
      <c r="C756" s="31">
        <v>14797.9375</v>
      </c>
      <c r="D756" s="27" t="str">
        <f t="shared" si="234"/>
        <v>N/A</v>
      </c>
      <c r="E756" s="31">
        <v>14187.711111000001</v>
      </c>
      <c r="F756" s="27" t="str">
        <f t="shared" si="235"/>
        <v>N/A</v>
      </c>
      <c r="G756" s="31">
        <v>16154.725</v>
      </c>
      <c r="H756" s="27" t="str">
        <f t="shared" si="236"/>
        <v>N/A</v>
      </c>
      <c r="I756" s="28">
        <v>-4.12</v>
      </c>
      <c r="J756" s="28">
        <v>13.86</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19826.595624000001</v>
      </c>
      <c r="D758" s="27" t="str">
        <f t="shared" si="234"/>
        <v>N/A</v>
      </c>
      <c r="E758" s="31">
        <v>21789.504087000001</v>
      </c>
      <c r="F758" s="27" t="str">
        <f t="shared" si="235"/>
        <v>N/A</v>
      </c>
      <c r="G758" s="31">
        <v>20992.122421</v>
      </c>
      <c r="H758" s="27" t="str">
        <f t="shared" si="236"/>
        <v>N/A</v>
      </c>
      <c r="I758" s="28">
        <v>9.9</v>
      </c>
      <c r="J758" s="28">
        <v>-3.66</v>
      </c>
      <c r="K758" s="29" t="s">
        <v>1193</v>
      </c>
      <c r="L758" s="30" t="str">
        <f t="shared" si="237"/>
        <v>Yes</v>
      </c>
    </row>
    <row r="759" spans="1:12">
      <c r="A759" s="48" t="s">
        <v>707</v>
      </c>
      <c r="B759" s="25" t="s">
        <v>49</v>
      </c>
      <c r="C759" s="31">
        <v>13381.167428000001</v>
      </c>
      <c r="D759" s="27" t="str">
        <f t="shared" si="234"/>
        <v>N/A</v>
      </c>
      <c r="E759" s="31">
        <v>15069.554475000001</v>
      </c>
      <c r="F759" s="27" t="str">
        <f t="shared" si="235"/>
        <v>N/A</v>
      </c>
      <c r="G759" s="31">
        <v>15239.998119</v>
      </c>
      <c r="H759" s="27" t="str">
        <f t="shared" si="236"/>
        <v>N/A</v>
      </c>
      <c r="I759" s="28">
        <v>12.62</v>
      </c>
      <c r="J759" s="28">
        <v>1.131</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9117.2077294999999</v>
      </c>
      <c r="D761" s="27" t="str">
        <f t="shared" si="234"/>
        <v>N/A</v>
      </c>
      <c r="E761" s="31">
        <v>7915.5170939999998</v>
      </c>
      <c r="F761" s="27" t="str">
        <f t="shared" si="235"/>
        <v>N/A</v>
      </c>
      <c r="G761" s="31">
        <v>9416.2161016999999</v>
      </c>
      <c r="H761" s="27" t="str">
        <f t="shared" si="236"/>
        <v>N/A</v>
      </c>
      <c r="I761" s="28">
        <v>-13.2</v>
      </c>
      <c r="J761" s="28">
        <v>18.96</v>
      </c>
      <c r="K761" s="29" t="s">
        <v>1193</v>
      </c>
      <c r="L761" s="30" t="str">
        <f t="shared" si="237"/>
        <v>Yes</v>
      </c>
    </row>
    <row r="762" spans="1:12">
      <c r="A762" s="48" t="s">
        <v>723</v>
      </c>
      <c r="B762" s="25" t="s">
        <v>49</v>
      </c>
      <c r="C762" s="31">
        <v>40503.782185999997</v>
      </c>
      <c r="D762" s="27" t="str">
        <f t="shared" si="234"/>
        <v>N/A</v>
      </c>
      <c r="E762" s="31">
        <v>45876.045242</v>
      </c>
      <c r="F762" s="27" t="str">
        <f t="shared" si="235"/>
        <v>N/A</v>
      </c>
      <c r="G762" s="31">
        <v>40076.823157999999</v>
      </c>
      <c r="H762" s="27" t="str">
        <f t="shared" si="236"/>
        <v>N/A</v>
      </c>
      <c r="I762" s="28">
        <v>13.26</v>
      </c>
      <c r="J762" s="28">
        <v>-12.6</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2425.5924524000002</v>
      </c>
      <c r="D764" s="27" t="str">
        <f t="shared" si="234"/>
        <v>N/A</v>
      </c>
      <c r="E764" s="31">
        <v>2678.8497112999999</v>
      </c>
      <c r="F764" s="27" t="str">
        <f t="shared" si="235"/>
        <v>N/A</v>
      </c>
      <c r="G764" s="31">
        <v>2746.0562515000001</v>
      </c>
      <c r="H764" s="27" t="str">
        <f t="shared" si="236"/>
        <v>N/A</v>
      </c>
      <c r="I764" s="28">
        <v>10.44</v>
      </c>
      <c r="J764" s="28">
        <v>2.5089999999999999</v>
      </c>
      <c r="K764" s="29" t="s">
        <v>1193</v>
      </c>
      <c r="L764" s="30" t="str">
        <f t="shared" si="237"/>
        <v>Yes</v>
      </c>
    </row>
    <row r="765" spans="1:12">
      <c r="A765" s="48" t="s">
        <v>710</v>
      </c>
      <c r="B765" s="25" t="s">
        <v>49</v>
      </c>
      <c r="C765" s="31">
        <v>1862.4703907000001</v>
      </c>
      <c r="D765" s="27" t="str">
        <f t="shared" si="234"/>
        <v>N/A</v>
      </c>
      <c r="E765" s="31">
        <v>2231.5502348999999</v>
      </c>
      <c r="F765" s="27" t="str">
        <f t="shared" si="235"/>
        <v>N/A</v>
      </c>
      <c r="G765" s="31">
        <v>2176.5377668000001</v>
      </c>
      <c r="H765" s="27" t="str">
        <f t="shared" si="236"/>
        <v>N/A</v>
      </c>
      <c r="I765" s="28">
        <v>19.82</v>
      </c>
      <c r="J765" s="28">
        <v>-2.4700000000000002</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1652.4580649</v>
      </c>
      <c r="D768" s="27" t="str">
        <f t="shared" si="234"/>
        <v>N/A</v>
      </c>
      <c r="E768" s="31">
        <v>1720.6111699999999</v>
      </c>
      <c r="F768" s="27" t="str">
        <f t="shared" si="235"/>
        <v>N/A</v>
      </c>
      <c r="G768" s="31">
        <v>1935.4736158000001</v>
      </c>
      <c r="H768" s="27" t="str">
        <f t="shared" si="236"/>
        <v>N/A</v>
      </c>
      <c r="I768" s="28">
        <v>4.1239999999999997</v>
      </c>
      <c r="J768" s="28">
        <v>12.49</v>
      </c>
      <c r="K768" s="29" t="s">
        <v>1193</v>
      </c>
      <c r="L768" s="30" t="str">
        <f t="shared" si="237"/>
        <v>Yes</v>
      </c>
    </row>
    <row r="769" spans="1:12">
      <c r="A769" s="48" t="s">
        <v>714</v>
      </c>
      <c r="B769" s="25" t="s">
        <v>49</v>
      </c>
      <c r="C769" s="31">
        <v>3831.7111306000002</v>
      </c>
      <c r="D769" s="27" t="str">
        <f t="shared" si="234"/>
        <v>N/A</v>
      </c>
      <c r="E769" s="31">
        <v>4470.4623947999999</v>
      </c>
      <c r="F769" s="27" t="str">
        <f t="shared" si="235"/>
        <v>N/A</v>
      </c>
      <c r="G769" s="31">
        <v>4696.3372267000004</v>
      </c>
      <c r="H769" s="27" t="str">
        <f t="shared" si="236"/>
        <v>N/A</v>
      </c>
      <c r="I769" s="28">
        <v>16.670000000000002</v>
      </c>
      <c r="J769" s="28">
        <v>5.0529999999999999</v>
      </c>
      <c r="K769" s="29" t="s">
        <v>1193</v>
      </c>
      <c r="L769" s="30" t="str">
        <f t="shared" si="237"/>
        <v>Yes</v>
      </c>
    </row>
    <row r="770" spans="1:12">
      <c r="A770" s="48" t="s">
        <v>715</v>
      </c>
      <c r="B770" s="25" t="s">
        <v>49</v>
      </c>
      <c r="C770" s="31">
        <v>7852.0463777000004</v>
      </c>
      <c r="D770" s="27" t="str">
        <f t="shared" si="234"/>
        <v>N/A</v>
      </c>
      <c r="E770" s="31">
        <v>8961.2567526999992</v>
      </c>
      <c r="F770" s="27" t="str">
        <f t="shared" si="235"/>
        <v>N/A</v>
      </c>
      <c r="G770" s="31">
        <v>8817.2364030000008</v>
      </c>
      <c r="H770" s="27" t="str">
        <f t="shared" si="236"/>
        <v>N/A</v>
      </c>
      <c r="I770" s="28">
        <v>14.13</v>
      </c>
      <c r="J770" s="28">
        <v>-1.61</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4179.1056220999999</v>
      </c>
      <c r="D772" s="27" t="str">
        <f t="shared" si="234"/>
        <v>N/A</v>
      </c>
      <c r="E772" s="31">
        <v>4570.9066868</v>
      </c>
      <c r="F772" s="27" t="str">
        <f t="shared" si="235"/>
        <v>N/A</v>
      </c>
      <c r="G772" s="31">
        <v>5091.6489577000002</v>
      </c>
      <c r="H772" s="27" t="str">
        <f t="shared" si="236"/>
        <v>N/A</v>
      </c>
      <c r="I772" s="28">
        <v>9.375</v>
      </c>
      <c r="J772" s="28">
        <v>11.39</v>
      </c>
      <c r="K772" s="29" t="s">
        <v>1193</v>
      </c>
      <c r="L772" s="30" t="str">
        <f t="shared" si="237"/>
        <v>Yes</v>
      </c>
    </row>
    <row r="773" spans="1:12">
      <c r="A773" s="48" t="s">
        <v>717</v>
      </c>
      <c r="B773" s="25" t="s">
        <v>49</v>
      </c>
      <c r="C773" s="31">
        <v>3785.1615634999998</v>
      </c>
      <c r="D773" s="27" t="str">
        <f t="shared" si="234"/>
        <v>N/A</v>
      </c>
      <c r="E773" s="31">
        <v>4302.5858652999996</v>
      </c>
      <c r="F773" s="27" t="str">
        <f t="shared" si="235"/>
        <v>N/A</v>
      </c>
      <c r="G773" s="31">
        <v>4379.9606358999999</v>
      </c>
      <c r="H773" s="27" t="str">
        <f t="shared" si="236"/>
        <v>N/A</v>
      </c>
      <c r="I773" s="28">
        <v>13.67</v>
      </c>
      <c r="J773" s="28">
        <v>1.798</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5053.6766121000001</v>
      </c>
      <c r="D776" s="27" t="str">
        <f t="shared" si="234"/>
        <v>N/A</v>
      </c>
      <c r="E776" s="31">
        <v>5214.3559096999998</v>
      </c>
      <c r="F776" s="27" t="str">
        <f t="shared" si="235"/>
        <v>N/A</v>
      </c>
      <c r="G776" s="31">
        <v>6186.0331803999998</v>
      </c>
      <c r="H776" s="27" t="str">
        <f t="shared" si="236"/>
        <v>N/A</v>
      </c>
      <c r="I776" s="28">
        <v>3.1789999999999998</v>
      </c>
      <c r="J776" s="28">
        <v>18.63</v>
      </c>
      <c r="K776" s="29" t="s">
        <v>1193</v>
      </c>
      <c r="L776" s="30" t="str">
        <f t="shared" si="237"/>
        <v>Yes</v>
      </c>
    </row>
    <row r="777" spans="1:12">
      <c r="A777" s="48" t="s">
        <v>721</v>
      </c>
      <c r="B777" s="25" t="s">
        <v>49</v>
      </c>
      <c r="C777" s="31">
        <v>3887.5693734000001</v>
      </c>
      <c r="D777" s="27" t="str">
        <f t="shared" si="234"/>
        <v>N/A</v>
      </c>
      <c r="E777" s="31">
        <v>4333.8085036000002</v>
      </c>
      <c r="F777" s="27" t="str">
        <f t="shared" si="235"/>
        <v>N/A</v>
      </c>
      <c r="G777" s="31">
        <v>4615.4489868000001</v>
      </c>
      <c r="H777" s="27" t="str">
        <f t="shared" si="236"/>
        <v>N/A</v>
      </c>
      <c r="I777" s="28">
        <v>11.48</v>
      </c>
      <c r="J777" s="28">
        <v>6.4989999999999997</v>
      </c>
      <c r="K777" s="29" t="s">
        <v>1193</v>
      </c>
      <c r="L777" s="30" t="str">
        <f t="shared" si="237"/>
        <v>Yes</v>
      </c>
    </row>
    <row r="778" spans="1:12">
      <c r="A778" s="48" t="s">
        <v>722</v>
      </c>
      <c r="B778" s="25" t="s">
        <v>49</v>
      </c>
      <c r="C778" s="31" t="s">
        <v>1207</v>
      </c>
      <c r="D778" s="27" t="str">
        <f t="shared" si="234"/>
        <v>N/A</v>
      </c>
      <c r="E778" s="31" t="s">
        <v>1207</v>
      </c>
      <c r="F778" s="27" t="str">
        <f t="shared" si="235"/>
        <v>N/A</v>
      </c>
      <c r="G778" s="31">
        <v>9646.8223235000005</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56985565</v>
      </c>
      <c r="D780" s="27" t="str">
        <f t="shared" ref="D780:D832" si="238">IF($B780="N/A","N/A",IF(C780&gt;10,"No",IF(C780&lt;-10,"No","Yes")))</f>
        <v>N/A</v>
      </c>
      <c r="E780" s="31">
        <v>68094836</v>
      </c>
      <c r="F780" s="27" t="str">
        <f t="shared" ref="F780:F832" si="239">IF($B780="N/A","N/A",IF(E780&gt;10,"No",IF(E780&lt;-10,"No","Yes")))</f>
        <v>N/A</v>
      </c>
      <c r="G780" s="31">
        <v>73130651</v>
      </c>
      <c r="H780" s="27" t="str">
        <f t="shared" ref="H780:H832" si="240">IF($B780="N/A","N/A",IF(G780&gt;10,"No",IF(G780&lt;-10,"No","Yes")))</f>
        <v>N/A</v>
      </c>
      <c r="I780" s="28">
        <v>19.489999999999998</v>
      </c>
      <c r="J780" s="28">
        <v>7.3949999999999996</v>
      </c>
      <c r="K780" s="29" t="s">
        <v>1193</v>
      </c>
      <c r="L780" s="30" t="str">
        <f t="shared" ref="L780:L832" si="241">IF(J780="Div by 0", "N/A", IF(K780="N/A","N/A", IF(J780&gt;VALUE(MID(K780,1,2)), "No", IF(J780&lt;-1*VALUE(MID(K780,1,2)), "No", "Yes"))))</f>
        <v>Yes</v>
      </c>
    </row>
    <row r="781" spans="1:12">
      <c r="A781" s="46" t="s">
        <v>94</v>
      </c>
      <c r="B781" s="25" t="s">
        <v>49</v>
      </c>
      <c r="C781" s="26">
        <v>8950</v>
      </c>
      <c r="D781" s="27" t="str">
        <f t="shared" si="238"/>
        <v>N/A</v>
      </c>
      <c r="E781" s="26">
        <v>8885</v>
      </c>
      <c r="F781" s="27" t="str">
        <f t="shared" si="239"/>
        <v>N/A</v>
      </c>
      <c r="G781" s="26">
        <v>9019</v>
      </c>
      <c r="H781" s="27" t="str">
        <f t="shared" si="240"/>
        <v>N/A</v>
      </c>
      <c r="I781" s="28">
        <v>-0.72599999999999998</v>
      </c>
      <c r="J781" s="28">
        <v>1.508</v>
      </c>
      <c r="K781" s="29" t="s">
        <v>1193</v>
      </c>
      <c r="L781" s="30" t="str">
        <f t="shared" si="241"/>
        <v>Yes</v>
      </c>
    </row>
    <row r="782" spans="1:12">
      <c r="A782" s="46" t="s">
        <v>360</v>
      </c>
      <c r="B782" s="25" t="s">
        <v>49</v>
      </c>
      <c r="C782" s="31">
        <v>6367.1022346</v>
      </c>
      <c r="D782" s="27" t="str">
        <f t="shared" si="238"/>
        <v>N/A</v>
      </c>
      <c r="E782" s="31">
        <v>7664.0220596999998</v>
      </c>
      <c r="F782" s="27" t="str">
        <f t="shared" si="239"/>
        <v>N/A</v>
      </c>
      <c r="G782" s="31">
        <v>8108.5099234999998</v>
      </c>
      <c r="H782" s="27" t="str">
        <f t="shared" si="240"/>
        <v>N/A</v>
      </c>
      <c r="I782" s="28">
        <v>20.37</v>
      </c>
      <c r="J782" s="28">
        <v>5.8</v>
      </c>
      <c r="K782" s="29" t="s">
        <v>1193</v>
      </c>
      <c r="L782" s="30" t="str">
        <f t="shared" si="241"/>
        <v>Yes</v>
      </c>
    </row>
    <row r="783" spans="1:12">
      <c r="A783" s="46" t="s">
        <v>361</v>
      </c>
      <c r="B783" s="25" t="s">
        <v>49</v>
      </c>
      <c r="C783" s="26">
        <v>4.3031284915999999</v>
      </c>
      <c r="D783" s="27" t="str">
        <f t="shared" si="238"/>
        <v>N/A</v>
      </c>
      <c r="E783" s="26">
        <v>4.8383792908999999</v>
      </c>
      <c r="F783" s="27" t="str">
        <f t="shared" si="239"/>
        <v>N/A</v>
      </c>
      <c r="G783" s="26">
        <v>4.8056325534999997</v>
      </c>
      <c r="H783" s="27" t="str">
        <f t="shared" si="240"/>
        <v>N/A</v>
      </c>
      <c r="I783" s="28">
        <v>12.44</v>
      </c>
      <c r="J783" s="28">
        <v>-0.67700000000000005</v>
      </c>
      <c r="K783" s="29" t="s">
        <v>1193</v>
      </c>
      <c r="L783" s="30" t="str">
        <f t="shared" si="241"/>
        <v>Yes</v>
      </c>
    </row>
    <row r="784" spans="1:12">
      <c r="A784" s="46" t="s">
        <v>362</v>
      </c>
      <c r="B784" s="25" t="s">
        <v>49</v>
      </c>
      <c r="C784" s="31">
        <v>11408</v>
      </c>
      <c r="D784" s="27" t="str">
        <f t="shared" si="238"/>
        <v>N/A</v>
      </c>
      <c r="E784" s="31">
        <v>0</v>
      </c>
      <c r="F784" s="27" t="str">
        <f t="shared" si="239"/>
        <v>N/A</v>
      </c>
      <c r="G784" s="31">
        <v>0</v>
      </c>
      <c r="H784" s="27" t="str">
        <f t="shared" si="240"/>
        <v>N/A</v>
      </c>
      <c r="I784" s="28">
        <v>-100</v>
      </c>
      <c r="J784" s="28" t="s">
        <v>1207</v>
      </c>
      <c r="K784" s="29" t="s">
        <v>1193</v>
      </c>
      <c r="L784" s="30" t="str">
        <f t="shared" si="241"/>
        <v>N/A</v>
      </c>
    </row>
    <row r="785" spans="1:12">
      <c r="A785" s="46" t="s">
        <v>95</v>
      </c>
      <c r="B785" s="25" t="s">
        <v>49</v>
      </c>
      <c r="C785" s="26">
        <v>11</v>
      </c>
      <c r="D785" s="27" t="str">
        <f t="shared" si="238"/>
        <v>N/A</v>
      </c>
      <c r="E785" s="26">
        <v>0</v>
      </c>
      <c r="F785" s="27" t="str">
        <f t="shared" si="239"/>
        <v>N/A</v>
      </c>
      <c r="G785" s="26">
        <v>0</v>
      </c>
      <c r="H785" s="27" t="str">
        <f t="shared" si="240"/>
        <v>N/A</v>
      </c>
      <c r="I785" s="28">
        <v>-100</v>
      </c>
      <c r="J785" s="28" t="s">
        <v>1207</v>
      </c>
      <c r="K785" s="29" t="s">
        <v>1193</v>
      </c>
      <c r="L785" s="30" t="str">
        <f t="shared" si="241"/>
        <v>N/A</v>
      </c>
    </row>
    <row r="786" spans="1:12">
      <c r="A786" s="46" t="s">
        <v>363</v>
      </c>
      <c r="B786" s="25" t="s">
        <v>49</v>
      </c>
      <c r="C786" s="31">
        <v>11408</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23197066</v>
      </c>
      <c r="D787" s="27" t="str">
        <f t="shared" si="238"/>
        <v>N/A</v>
      </c>
      <c r="E787" s="31">
        <v>27137413</v>
      </c>
      <c r="F787" s="27" t="str">
        <f t="shared" si="239"/>
        <v>N/A</v>
      </c>
      <c r="G787" s="31">
        <v>26046371</v>
      </c>
      <c r="H787" s="27" t="str">
        <f t="shared" si="240"/>
        <v>N/A</v>
      </c>
      <c r="I787" s="28">
        <v>16.989999999999998</v>
      </c>
      <c r="J787" s="28">
        <v>-4.0199999999999996</v>
      </c>
      <c r="K787" s="29" t="s">
        <v>1193</v>
      </c>
      <c r="L787" s="30" t="str">
        <f t="shared" si="241"/>
        <v>Yes</v>
      </c>
    </row>
    <row r="788" spans="1:12">
      <c r="A788" s="46" t="s">
        <v>365</v>
      </c>
      <c r="B788" s="25" t="s">
        <v>49</v>
      </c>
      <c r="C788" s="26">
        <v>593</v>
      </c>
      <c r="D788" s="27" t="str">
        <f t="shared" si="238"/>
        <v>N/A</v>
      </c>
      <c r="E788" s="26">
        <v>648</v>
      </c>
      <c r="F788" s="27" t="str">
        <f t="shared" si="239"/>
        <v>N/A</v>
      </c>
      <c r="G788" s="26">
        <v>652</v>
      </c>
      <c r="H788" s="27" t="str">
        <f t="shared" si="240"/>
        <v>N/A</v>
      </c>
      <c r="I788" s="28">
        <v>9.2750000000000004</v>
      </c>
      <c r="J788" s="28">
        <v>0.61729999999999996</v>
      </c>
      <c r="K788" s="29" t="s">
        <v>1193</v>
      </c>
      <c r="L788" s="30" t="str">
        <f t="shared" si="241"/>
        <v>Yes</v>
      </c>
    </row>
    <row r="789" spans="1:12">
      <c r="A789" s="46" t="s">
        <v>739</v>
      </c>
      <c r="B789" s="25" t="s">
        <v>49</v>
      </c>
      <c r="C789" s="31">
        <v>39118.155143000004</v>
      </c>
      <c r="D789" s="27" t="str">
        <f t="shared" si="238"/>
        <v>N/A</v>
      </c>
      <c r="E789" s="31">
        <v>41878.723765000002</v>
      </c>
      <c r="F789" s="27" t="str">
        <f t="shared" si="239"/>
        <v>N/A</v>
      </c>
      <c r="G789" s="31">
        <v>39948.421778999997</v>
      </c>
      <c r="H789" s="27" t="str">
        <f t="shared" si="240"/>
        <v>N/A</v>
      </c>
      <c r="I789" s="28">
        <v>7.0570000000000004</v>
      </c>
      <c r="J789" s="28">
        <v>-4.6100000000000003</v>
      </c>
      <c r="K789" s="29" t="s">
        <v>1193</v>
      </c>
      <c r="L789" s="30" t="str">
        <f t="shared" si="241"/>
        <v>Yes</v>
      </c>
    </row>
    <row r="790" spans="1:12">
      <c r="A790" s="46" t="s">
        <v>366</v>
      </c>
      <c r="B790" s="25" t="s">
        <v>49</v>
      </c>
      <c r="C790" s="31">
        <v>2012630</v>
      </c>
      <c r="D790" s="27" t="str">
        <f t="shared" si="238"/>
        <v>N/A</v>
      </c>
      <c r="E790" s="31">
        <v>1857865</v>
      </c>
      <c r="F790" s="27" t="str">
        <f t="shared" si="239"/>
        <v>N/A</v>
      </c>
      <c r="G790" s="31">
        <v>2178379</v>
      </c>
      <c r="H790" s="27" t="str">
        <f t="shared" si="240"/>
        <v>N/A</v>
      </c>
      <c r="I790" s="28">
        <v>-7.69</v>
      </c>
      <c r="J790" s="28">
        <v>17.25</v>
      </c>
      <c r="K790" s="29" t="s">
        <v>1193</v>
      </c>
      <c r="L790" s="30" t="str">
        <f t="shared" si="241"/>
        <v>Yes</v>
      </c>
    </row>
    <row r="791" spans="1:12">
      <c r="A791" s="46" t="s">
        <v>96</v>
      </c>
      <c r="B791" s="25" t="s">
        <v>49</v>
      </c>
      <c r="C791" s="26">
        <v>17</v>
      </c>
      <c r="D791" s="27" t="str">
        <f t="shared" si="238"/>
        <v>N/A</v>
      </c>
      <c r="E791" s="26">
        <v>18</v>
      </c>
      <c r="F791" s="27" t="str">
        <f t="shared" si="239"/>
        <v>N/A</v>
      </c>
      <c r="G791" s="26">
        <v>17</v>
      </c>
      <c r="H791" s="27" t="str">
        <f t="shared" si="240"/>
        <v>N/A</v>
      </c>
      <c r="I791" s="28">
        <v>5.8819999999999997</v>
      </c>
      <c r="J791" s="28">
        <v>-5.56</v>
      </c>
      <c r="K791" s="29" t="s">
        <v>1193</v>
      </c>
      <c r="L791" s="30" t="str">
        <f t="shared" si="241"/>
        <v>Yes</v>
      </c>
    </row>
    <row r="792" spans="1:12">
      <c r="A792" s="46" t="s">
        <v>367</v>
      </c>
      <c r="B792" s="25" t="s">
        <v>49</v>
      </c>
      <c r="C792" s="31">
        <v>118390</v>
      </c>
      <c r="D792" s="27" t="str">
        <f t="shared" si="238"/>
        <v>N/A</v>
      </c>
      <c r="E792" s="31">
        <v>103214.72222</v>
      </c>
      <c r="F792" s="27" t="str">
        <f t="shared" si="239"/>
        <v>N/A</v>
      </c>
      <c r="G792" s="31">
        <v>128139.94117999999</v>
      </c>
      <c r="H792" s="27" t="str">
        <f t="shared" si="240"/>
        <v>N/A</v>
      </c>
      <c r="I792" s="28">
        <v>-12.8</v>
      </c>
      <c r="J792" s="28">
        <v>24.15</v>
      </c>
      <c r="K792" s="29" t="s">
        <v>1193</v>
      </c>
      <c r="L792" s="30" t="str">
        <f t="shared" si="241"/>
        <v>Yes</v>
      </c>
    </row>
    <row r="793" spans="1:12">
      <c r="A793" s="46" t="s">
        <v>368</v>
      </c>
      <c r="B793" s="25" t="s">
        <v>49</v>
      </c>
      <c r="C793" s="31">
        <v>4031432</v>
      </c>
      <c r="D793" s="27" t="str">
        <f t="shared" si="238"/>
        <v>N/A</v>
      </c>
      <c r="E793" s="31">
        <v>4023972</v>
      </c>
      <c r="F793" s="27" t="str">
        <f t="shared" si="239"/>
        <v>N/A</v>
      </c>
      <c r="G793" s="31">
        <v>3845563</v>
      </c>
      <c r="H793" s="27" t="str">
        <f t="shared" si="240"/>
        <v>N/A</v>
      </c>
      <c r="I793" s="28">
        <v>-0.185</v>
      </c>
      <c r="J793" s="28">
        <v>-4.43</v>
      </c>
      <c r="K793" s="29" t="s">
        <v>1193</v>
      </c>
      <c r="L793" s="30" t="str">
        <f t="shared" si="241"/>
        <v>Yes</v>
      </c>
    </row>
    <row r="794" spans="1:12">
      <c r="A794" s="46" t="s">
        <v>369</v>
      </c>
      <c r="B794" s="25" t="s">
        <v>49</v>
      </c>
      <c r="C794" s="26">
        <v>147</v>
      </c>
      <c r="D794" s="27" t="str">
        <f t="shared" si="238"/>
        <v>N/A</v>
      </c>
      <c r="E794" s="26">
        <v>146</v>
      </c>
      <c r="F794" s="27" t="str">
        <f t="shared" si="239"/>
        <v>N/A</v>
      </c>
      <c r="G794" s="26">
        <v>131</v>
      </c>
      <c r="H794" s="27" t="str">
        <f t="shared" si="240"/>
        <v>N/A</v>
      </c>
      <c r="I794" s="28">
        <v>-0.68</v>
      </c>
      <c r="J794" s="28">
        <v>-10.3</v>
      </c>
      <c r="K794" s="29" t="s">
        <v>1193</v>
      </c>
      <c r="L794" s="30" t="str">
        <f t="shared" si="241"/>
        <v>Yes</v>
      </c>
    </row>
    <row r="795" spans="1:12">
      <c r="A795" s="46" t="s">
        <v>370</v>
      </c>
      <c r="B795" s="25" t="s">
        <v>49</v>
      </c>
      <c r="C795" s="31">
        <v>27424.707482999998</v>
      </c>
      <c r="D795" s="27" t="str">
        <f t="shared" si="238"/>
        <v>N/A</v>
      </c>
      <c r="E795" s="31">
        <v>27561.452055000002</v>
      </c>
      <c r="F795" s="27" t="str">
        <f t="shared" si="239"/>
        <v>N/A</v>
      </c>
      <c r="G795" s="31">
        <v>29355.442748000001</v>
      </c>
      <c r="H795" s="27" t="str">
        <f t="shared" si="240"/>
        <v>N/A</v>
      </c>
      <c r="I795" s="28">
        <v>0.49859999999999999</v>
      </c>
      <c r="J795" s="28">
        <v>6.5090000000000003</v>
      </c>
      <c r="K795" s="29" t="s">
        <v>1193</v>
      </c>
      <c r="L795" s="30" t="str">
        <f t="shared" si="241"/>
        <v>Yes</v>
      </c>
    </row>
    <row r="796" spans="1:12">
      <c r="A796" s="46" t="s">
        <v>371</v>
      </c>
      <c r="B796" s="25" t="s">
        <v>49</v>
      </c>
      <c r="C796" s="31">
        <v>38323688</v>
      </c>
      <c r="D796" s="27" t="str">
        <f t="shared" si="238"/>
        <v>N/A</v>
      </c>
      <c r="E796" s="31">
        <v>40251870</v>
      </c>
      <c r="F796" s="27" t="str">
        <f t="shared" si="239"/>
        <v>N/A</v>
      </c>
      <c r="G796" s="31">
        <v>47048661</v>
      </c>
      <c r="H796" s="27" t="str">
        <f t="shared" si="240"/>
        <v>N/A</v>
      </c>
      <c r="I796" s="28">
        <v>5.0309999999999997</v>
      </c>
      <c r="J796" s="28">
        <v>16.89</v>
      </c>
      <c r="K796" s="29" t="s">
        <v>1193</v>
      </c>
      <c r="L796" s="30" t="str">
        <f t="shared" si="241"/>
        <v>Yes</v>
      </c>
    </row>
    <row r="797" spans="1:12">
      <c r="A797" s="46" t="s">
        <v>97</v>
      </c>
      <c r="B797" s="25" t="s">
        <v>49</v>
      </c>
      <c r="C797" s="26">
        <v>45006</v>
      </c>
      <c r="D797" s="27" t="str">
        <f t="shared" si="238"/>
        <v>N/A</v>
      </c>
      <c r="E797" s="26">
        <v>45278</v>
      </c>
      <c r="F797" s="27" t="str">
        <f t="shared" si="239"/>
        <v>N/A</v>
      </c>
      <c r="G797" s="26">
        <v>48889</v>
      </c>
      <c r="H797" s="27" t="str">
        <f t="shared" si="240"/>
        <v>N/A</v>
      </c>
      <c r="I797" s="28">
        <v>0.60440000000000005</v>
      </c>
      <c r="J797" s="28">
        <v>7.9749999999999996</v>
      </c>
      <c r="K797" s="29" t="s">
        <v>1193</v>
      </c>
      <c r="L797" s="30" t="str">
        <f t="shared" si="241"/>
        <v>Yes</v>
      </c>
    </row>
    <row r="798" spans="1:12">
      <c r="A798" s="46" t="s">
        <v>372</v>
      </c>
      <c r="B798" s="25" t="s">
        <v>49</v>
      </c>
      <c r="C798" s="31">
        <v>851.52397457999996</v>
      </c>
      <c r="D798" s="27" t="str">
        <f t="shared" si="238"/>
        <v>N/A</v>
      </c>
      <c r="E798" s="31">
        <v>888.99399267000001</v>
      </c>
      <c r="F798" s="27" t="str">
        <f t="shared" si="239"/>
        <v>N/A</v>
      </c>
      <c r="G798" s="31">
        <v>962.35678783000003</v>
      </c>
      <c r="H798" s="27" t="str">
        <f t="shared" si="240"/>
        <v>N/A</v>
      </c>
      <c r="I798" s="28">
        <v>4.4000000000000004</v>
      </c>
      <c r="J798" s="28">
        <v>8.2520000000000007</v>
      </c>
      <c r="K798" s="29" t="s">
        <v>1193</v>
      </c>
      <c r="L798" s="30" t="str">
        <f t="shared" si="241"/>
        <v>Yes</v>
      </c>
    </row>
    <row r="799" spans="1:12">
      <c r="A799" s="46" t="s">
        <v>373</v>
      </c>
      <c r="B799" s="25" t="s">
        <v>49</v>
      </c>
      <c r="C799" s="31">
        <v>9221652</v>
      </c>
      <c r="D799" s="27" t="str">
        <f t="shared" si="238"/>
        <v>N/A</v>
      </c>
      <c r="E799" s="31">
        <v>10379853</v>
      </c>
      <c r="F799" s="27" t="str">
        <f t="shared" si="239"/>
        <v>N/A</v>
      </c>
      <c r="G799" s="31">
        <v>11732963</v>
      </c>
      <c r="H799" s="27" t="str">
        <f t="shared" si="240"/>
        <v>N/A</v>
      </c>
      <c r="I799" s="28">
        <v>12.56</v>
      </c>
      <c r="J799" s="28">
        <v>13.04</v>
      </c>
      <c r="K799" s="29" t="s">
        <v>1193</v>
      </c>
      <c r="L799" s="30" t="str">
        <f t="shared" si="241"/>
        <v>Yes</v>
      </c>
    </row>
    <row r="800" spans="1:12">
      <c r="A800" s="46" t="s">
        <v>98</v>
      </c>
      <c r="B800" s="25" t="s">
        <v>49</v>
      </c>
      <c r="C800" s="26">
        <v>19840</v>
      </c>
      <c r="D800" s="27" t="str">
        <f t="shared" si="238"/>
        <v>N/A</v>
      </c>
      <c r="E800" s="26">
        <v>20544</v>
      </c>
      <c r="F800" s="27" t="str">
        <f t="shared" si="239"/>
        <v>N/A</v>
      </c>
      <c r="G800" s="26">
        <v>23571</v>
      </c>
      <c r="H800" s="27" t="str">
        <f t="shared" si="240"/>
        <v>N/A</v>
      </c>
      <c r="I800" s="28">
        <v>3.548</v>
      </c>
      <c r="J800" s="28">
        <v>14.73</v>
      </c>
      <c r="K800" s="29" t="s">
        <v>1193</v>
      </c>
      <c r="L800" s="30" t="str">
        <f t="shared" si="241"/>
        <v>Yes</v>
      </c>
    </row>
    <row r="801" spans="1:12">
      <c r="A801" s="46" t="s">
        <v>374</v>
      </c>
      <c r="B801" s="25" t="s">
        <v>49</v>
      </c>
      <c r="C801" s="31">
        <v>464.80100806000002</v>
      </c>
      <c r="D801" s="27" t="str">
        <f t="shared" si="238"/>
        <v>N/A</v>
      </c>
      <c r="E801" s="31">
        <v>505.24985397</v>
      </c>
      <c r="F801" s="27" t="str">
        <f t="shared" si="239"/>
        <v>N/A</v>
      </c>
      <c r="G801" s="31">
        <v>497.77111704999999</v>
      </c>
      <c r="H801" s="27" t="str">
        <f t="shared" si="240"/>
        <v>N/A</v>
      </c>
      <c r="I801" s="28">
        <v>8.702</v>
      </c>
      <c r="J801" s="28">
        <v>-1.48</v>
      </c>
      <c r="K801" s="29" t="s">
        <v>1193</v>
      </c>
      <c r="L801" s="30" t="str">
        <f t="shared" si="241"/>
        <v>Yes</v>
      </c>
    </row>
    <row r="802" spans="1:12">
      <c r="A802" s="46" t="s">
        <v>375</v>
      </c>
      <c r="B802" s="25" t="s">
        <v>49</v>
      </c>
      <c r="C802" s="31">
        <v>1493018</v>
      </c>
      <c r="D802" s="27" t="str">
        <f t="shared" si="238"/>
        <v>N/A</v>
      </c>
      <c r="E802" s="31">
        <v>1682818</v>
      </c>
      <c r="F802" s="27" t="str">
        <f t="shared" si="239"/>
        <v>N/A</v>
      </c>
      <c r="G802" s="31">
        <v>1860531</v>
      </c>
      <c r="H802" s="27" t="str">
        <f t="shared" si="240"/>
        <v>N/A</v>
      </c>
      <c r="I802" s="28">
        <v>12.71</v>
      </c>
      <c r="J802" s="28">
        <v>10.56</v>
      </c>
      <c r="K802" s="29" t="s">
        <v>1193</v>
      </c>
      <c r="L802" s="30" t="str">
        <f t="shared" si="241"/>
        <v>Yes</v>
      </c>
    </row>
    <row r="803" spans="1:12">
      <c r="A803" s="46" t="s">
        <v>99</v>
      </c>
      <c r="B803" s="25" t="s">
        <v>49</v>
      </c>
      <c r="C803" s="26">
        <v>9342</v>
      </c>
      <c r="D803" s="27" t="str">
        <f t="shared" si="238"/>
        <v>N/A</v>
      </c>
      <c r="E803" s="26">
        <v>9909</v>
      </c>
      <c r="F803" s="27" t="str">
        <f t="shared" si="239"/>
        <v>N/A</v>
      </c>
      <c r="G803" s="26">
        <v>11104</v>
      </c>
      <c r="H803" s="27" t="str">
        <f t="shared" si="240"/>
        <v>N/A</v>
      </c>
      <c r="I803" s="28">
        <v>6.069</v>
      </c>
      <c r="J803" s="28">
        <v>12.06</v>
      </c>
      <c r="K803" s="29" t="s">
        <v>1193</v>
      </c>
      <c r="L803" s="30" t="str">
        <f t="shared" si="241"/>
        <v>Yes</v>
      </c>
    </row>
    <row r="804" spans="1:12">
      <c r="A804" s="46" t="s">
        <v>376</v>
      </c>
      <c r="B804" s="25" t="s">
        <v>49</v>
      </c>
      <c r="C804" s="31">
        <v>159.81781203</v>
      </c>
      <c r="D804" s="27" t="str">
        <f t="shared" si="238"/>
        <v>N/A</v>
      </c>
      <c r="E804" s="31">
        <v>169.82722777000001</v>
      </c>
      <c r="F804" s="27" t="str">
        <f t="shared" si="239"/>
        <v>N/A</v>
      </c>
      <c r="G804" s="31">
        <v>167.55502522</v>
      </c>
      <c r="H804" s="27" t="str">
        <f t="shared" si="240"/>
        <v>N/A</v>
      </c>
      <c r="I804" s="28">
        <v>6.2629999999999999</v>
      </c>
      <c r="J804" s="28">
        <v>-1.34</v>
      </c>
      <c r="K804" s="29" t="s">
        <v>1193</v>
      </c>
      <c r="L804" s="30" t="str">
        <f t="shared" si="241"/>
        <v>Yes</v>
      </c>
    </row>
    <row r="805" spans="1:12">
      <c r="A805" s="46" t="s">
        <v>377</v>
      </c>
      <c r="B805" s="25" t="s">
        <v>49</v>
      </c>
      <c r="C805" s="31">
        <v>9982496</v>
      </c>
      <c r="D805" s="27" t="str">
        <f t="shared" si="238"/>
        <v>N/A</v>
      </c>
      <c r="E805" s="31">
        <v>11038231</v>
      </c>
      <c r="F805" s="27" t="str">
        <f t="shared" si="239"/>
        <v>N/A</v>
      </c>
      <c r="G805" s="31">
        <v>13911657</v>
      </c>
      <c r="H805" s="27" t="str">
        <f t="shared" si="240"/>
        <v>N/A</v>
      </c>
      <c r="I805" s="28">
        <v>10.58</v>
      </c>
      <c r="J805" s="28">
        <v>26.03</v>
      </c>
      <c r="K805" s="29" t="s">
        <v>1193</v>
      </c>
      <c r="L805" s="30" t="str">
        <f t="shared" si="241"/>
        <v>Yes</v>
      </c>
    </row>
    <row r="806" spans="1:12">
      <c r="A806" s="46" t="s">
        <v>378</v>
      </c>
      <c r="B806" s="25" t="s">
        <v>49</v>
      </c>
      <c r="C806" s="26">
        <v>24756</v>
      </c>
      <c r="D806" s="27" t="str">
        <f t="shared" si="238"/>
        <v>N/A</v>
      </c>
      <c r="E806" s="26">
        <v>25549</v>
      </c>
      <c r="F806" s="27" t="str">
        <f t="shared" si="239"/>
        <v>N/A</v>
      </c>
      <c r="G806" s="26">
        <v>27736</v>
      </c>
      <c r="H806" s="27" t="str">
        <f t="shared" si="240"/>
        <v>N/A</v>
      </c>
      <c r="I806" s="28">
        <v>3.2029999999999998</v>
      </c>
      <c r="J806" s="28">
        <v>8.56</v>
      </c>
      <c r="K806" s="29" t="s">
        <v>1193</v>
      </c>
      <c r="L806" s="30" t="str">
        <f t="shared" si="241"/>
        <v>Yes</v>
      </c>
    </row>
    <row r="807" spans="1:12">
      <c r="A807" s="46" t="s">
        <v>379</v>
      </c>
      <c r="B807" s="25" t="s">
        <v>49</v>
      </c>
      <c r="C807" s="31">
        <v>403.23541768000001</v>
      </c>
      <c r="D807" s="27" t="str">
        <f t="shared" si="238"/>
        <v>N/A</v>
      </c>
      <c r="E807" s="31">
        <v>432.04160632999998</v>
      </c>
      <c r="F807" s="27" t="str">
        <f t="shared" si="239"/>
        <v>N/A</v>
      </c>
      <c r="G807" s="31">
        <v>501.57401933</v>
      </c>
      <c r="H807" s="27" t="str">
        <f t="shared" si="240"/>
        <v>N/A</v>
      </c>
      <c r="I807" s="28">
        <v>7.1440000000000001</v>
      </c>
      <c r="J807" s="28">
        <v>16.09</v>
      </c>
      <c r="K807" s="29" t="s">
        <v>1193</v>
      </c>
      <c r="L807" s="30" t="str">
        <f t="shared" si="241"/>
        <v>Yes</v>
      </c>
    </row>
    <row r="808" spans="1:12">
      <c r="A808" s="46" t="s">
        <v>380</v>
      </c>
      <c r="B808" s="25" t="s">
        <v>49</v>
      </c>
      <c r="C808" s="31">
        <v>14136589</v>
      </c>
      <c r="D808" s="27" t="str">
        <f t="shared" si="238"/>
        <v>N/A</v>
      </c>
      <c r="E808" s="31">
        <v>14344842</v>
      </c>
      <c r="F808" s="27" t="str">
        <f t="shared" si="239"/>
        <v>N/A</v>
      </c>
      <c r="G808" s="31">
        <v>16382571</v>
      </c>
      <c r="H808" s="27" t="str">
        <f t="shared" si="240"/>
        <v>N/A</v>
      </c>
      <c r="I808" s="28">
        <v>1.4730000000000001</v>
      </c>
      <c r="J808" s="28">
        <v>14.21</v>
      </c>
      <c r="K808" s="29" t="s">
        <v>1193</v>
      </c>
      <c r="L808" s="30" t="str">
        <f t="shared" si="241"/>
        <v>Yes</v>
      </c>
    </row>
    <row r="809" spans="1:12">
      <c r="A809" s="46" t="s">
        <v>100</v>
      </c>
      <c r="B809" s="25" t="s">
        <v>49</v>
      </c>
      <c r="C809" s="26">
        <v>15211</v>
      </c>
      <c r="D809" s="27" t="str">
        <f t="shared" si="238"/>
        <v>N/A</v>
      </c>
      <c r="E809" s="26">
        <v>15130</v>
      </c>
      <c r="F809" s="27" t="str">
        <f t="shared" si="239"/>
        <v>N/A</v>
      </c>
      <c r="G809" s="26">
        <v>16338</v>
      </c>
      <c r="H809" s="27" t="str">
        <f t="shared" si="240"/>
        <v>N/A</v>
      </c>
      <c r="I809" s="28">
        <v>-0.53300000000000003</v>
      </c>
      <c r="J809" s="28">
        <v>7.984</v>
      </c>
      <c r="K809" s="29" t="s">
        <v>1193</v>
      </c>
      <c r="L809" s="30" t="str">
        <f t="shared" si="241"/>
        <v>Yes</v>
      </c>
    </row>
    <row r="810" spans="1:12">
      <c r="A810" s="46" t="s">
        <v>381</v>
      </c>
      <c r="B810" s="25" t="s">
        <v>49</v>
      </c>
      <c r="C810" s="31">
        <v>929.36618237000005</v>
      </c>
      <c r="D810" s="27" t="str">
        <f t="shared" si="238"/>
        <v>N/A</v>
      </c>
      <c r="E810" s="31">
        <v>948.10588235</v>
      </c>
      <c r="F810" s="27" t="str">
        <f t="shared" si="239"/>
        <v>N/A</v>
      </c>
      <c r="G810" s="31">
        <v>1002.7280573</v>
      </c>
      <c r="H810" s="27" t="str">
        <f t="shared" si="240"/>
        <v>N/A</v>
      </c>
      <c r="I810" s="28">
        <v>2.016</v>
      </c>
      <c r="J810" s="28">
        <v>5.7610000000000001</v>
      </c>
      <c r="K810" s="29" t="s">
        <v>1193</v>
      </c>
      <c r="L810" s="30" t="str">
        <f t="shared" si="241"/>
        <v>Yes</v>
      </c>
    </row>
    <row r="811" spans="1:12">
      <c r="A811" s="46" t="s">
        <v>382</v>
      </c>
      <c r="B811" s="25" t="s">
        <v>49</v>
      </c>
      <c r="C811" s="31">
        <v>1091494</v>
      </c>
      <c r="D811" s="27" t="str">
        <f t="shared" si="238"/>
        <v>N/A</v>
      </c>
      <c r="E811" s="31">
        <v>1139134</v>
      </c>
      <c r="F811" s="27" t="str">
        <f t="shared" si="239"/>
        <v>N/A</v>
      </c>
      <c r="G811" s="31">
        <v>1147421</v>
      </c>
      <c r="H811" s="27" t="str">
        <f t="shared" si="240"/>
        <v>N/A</v>
      </c>
      <c r="I811" s="28">
        <v>4.3650000000000002</v>
      </c>
      <c r="J811" s="28">
        <v>0.72750000000000004</v>
      </c>
      <c r="K811" s="29" t="s">
        <v>1193</v>
      </c>
      <c r="L811" s="30" t="str">
        <f t="shared" si="241"/>
        <v>Yes</v>
      </c>
    </row>
    <row r="812" spans="1:12">
      <c r="A812" s="46" t="s">
        <v>383</v>
      </c>
      <c r="B812" s="25" t="s">
        <v>49</v>
      </c>
      <c r="C812" s="26">
        <v>365</v>
      </c>
      <c r="D812" s="27" t="str">
        <f t="shared" si="238"/>
        <v>N/A</v>
      </c>
      <c r="E812" s="26">
        <v>390</v>
      </c>
      <c r="F812" s="27" t="str">
        <f t="shared" si="239"/>
        <v>N/A</v>
      </c>
      <c r="G812" s="26">
        <v>408</v>
      </c>
      <c r="H812" s="27" t="str">
        <f t="shared" si="240"/>
        <v>N/A</v>
      </c>
      <c r="I812" s="28">
        <v>6.8490000000000002</v>
      </c>
      <c r="J812" s="28">
        <v>4.6150000000000002</v>
      </c>
      <c r="K812" s="29" t="s">
        <v>1193</v>
      </c>
      <c r="L812" s="30" t="str">
        <f t="shared" si="241"/>
        <v>Yes</v>
      </c>
    </row>
    <row r="813" spans="1:12">
      <c r="A813" s="46" t="s">
        <v>384</v>
      </c>
      <c r="B813" s="25" t="s">
        <v>49</v>
      </c>
      <c r="C813" s="31">
        <v>2990.3945205</v>
      </c>
      <c r="D813" s="27" t="str">
        <f t="shared" si="238"/>
        <v>N/A</v>
      </c>
      <c r="E813" s="31">
        <v>2920.8564102999999</v>
      </c>
      <c r="F813" s="27" t="str">
        <f t="shared" si="239"/>
        <v>N/A</v>
      </c>
      <c r="G813" s="31">
        <v>2812.3063725000002</v>
      </c>
      <c r="H813" s="27" t="str">
        <f t="shared" si="240"/>
        <v>N/A</v>
      </c>
      <c r="I813" s="28">
        <v>-2.33</v>
      </c>
      <c r="J813" s="28">
        <v>-3.72</v>
      </c>
      <c r="K813" s="29" t="s">
        <v>1193</v>
      </c>
      <c r="L813" s="30" t="str">
        <f t="shared" si="241"/>
        <v>Yes</v>
      </c>
    </row>
    <row r="814" spans="1:12">
      <c r="A814" s="46" t="s">
        <v>385</v>
      </c>
      <c r="B814" s="25" t="s">
        <v>49</v>
      </c>
      <c r="C814" s="31">
        <v>12203816</v>
      </c>
      <c r="D814" s="27" t="str">
        <f t="shared" si="238"/>
        <v>N/A</v>
      </c>
      <c r="E814" s="31">
        <v>13092226</v>
      </c>
      <c r="F814" s="27" t="str">
        <f t="shared" si="239"/>
        <v>N/A</v>
      </c>
      <c r="G814" s="31">
        <v>15495169</v>
      </c>
      <c r="H814" s="27" t="str">
        <f t="shared" si="240"/>
        <v>N/A</v>
      </c>
      <c r="I814" s="28">
        <v>7.28</v>
      </c>
      <c r="J814" s="28">
        <v>18.350000000000001</v>
      </c>
      <c r="K814" s="29" t="s">
        <v>1193</v>
      </c>
      <c r="L814" s="30" t="str">
        <f t="shared" si="241"/>
        <v>Yes</v>
      </c>
    </row>
    <row r="815" spans="1:12">
      <c r="A815" s="46" t="s">
        <v>101</v>
      </c>
      <c r="B815" s="25" t="s">
        <v>49</v>
      </c>
      <c r="C815" s="26">
        <v>32840</v>
      </c>
      <c r="D815" s="27" t="str">
        <f t="shared" si="238"/>
        <v>N/A</v>
      </c>
      <c r="E815" s="26">
        <v>33187</v>
      </c>
      <c r="F815" s="27" t="str">
        <f t="shared" si="239"/>
        <v>N/A</v>
      </c>
      <c r="G815" s="26">
        <v>36585</v>
      </c>
      <c r="H815" s="27" t="str">
        <f t="shared" si="240"/>
        <v>N/A</v>
      </c>
      <c r="I815" s="28">
        <v>1.0569999999999999</v>
      </c>
      <c r="J815" s="28">
        <v>10.24</v>
      </c>
      <c r="K815" s="29" t="s">
        <v>1193</v>
      </c>
      <c r="L815" s="30" t="str">
        <f t="shared" si="241"/>
        <v>Yes</v>
      </c>
    </row>
    <row r="816" spans="1:12">
      <c r="A816" s="46" t="s">
        <v>386</v>
      </c>
      <c r="B816" s="25" t="s">
        <v>49</v>
      </c>
      <c r="C816" s="31">
        <v>371.61437272000001</v>
      </c>
      <c r="D816" s="27" t="str">
        <f t="shared" si="238"/>
        <v>N/A</v>
      </c>
      <c r="E816" s="31">
        <v>394.49862897999998</v>
      </c>
      <c r="F816" s="27" t="str">
        <f t="shared" si="239"/>
        <v>N/A</v>
      </c>
      <c r="G816" s="31">
        <v>423.53885472000002</v>
      </c>
      <c r="H816" s="27" t="str">
        <f t="shared" si="240"/>
        <v>N/A</v>
      </c>
      <c r="I816" s="28">
        <v>6.1580000000000004</v>
      </c>
      <c r="J816" s="28">
        <v>7.3609999999999998</v>
      </c>
      <c r="K816" s="29" t="s">
        <v>1193</v>
      </c>
      <c r="L816" s="30" t="str">
        <f t="shared" si="241"/>
        <v>Yes</v>
      </c>
    </row>
    <row r="817" spans="1:12">
      <c r="A817" s="46" t="s">
        <v>387</v>
      </c>
      <c r="B817" s="25" t="s">
        <v>49</v>
      </c>
      <c r="C817" s="31">
        <v>32882417</v>
      </c>
      <c r="D817" s="27" t="str">
        <f t="shared" si="238"/>
        <v>N/A</v>
      </c>
      <c r="E817" s="31">
        <v>35933292</v>
      </c>
      <c r="F817" s="27" t="str">
        <f t="shared" si="239"/>
        <v>N/A</v>
      </c>
      <c r="G817" s="31">
        <v>36268306</v>
      </c>
      <c r="H817" s="27" t="str">
        <f t="shared" si="240"/>
        <v>N/A</v>
      </c>
      <c r="I817" s="28">
        <v>9.2780000000000005</v>
      </c>
      <c r="J817" s="28">
        <v>0.93230000000000002</v>
      </c>
      <c r="K817" s="29" t="s">
        <v>1193</v>
      </c>
      <c r="L817" s="30" t="str">
        <f t="shared" si="241"/>
        <v>Yes</v>
      </c>
    </row>
    <row r="818" spans="1:12">
      <c r="A818" s="46" t="s">
        <v>102</v>
      </c>
      <c r="B818" s="25" t="s">
        <v>49</v>
      </c>
      <c r="C818" s="26">
        <v>42521</v>
      </c>
      <c r="D818" s="27" t="str">
        <f t="shared" si="238"/>
        <v>N/A</v>
      </c>
      <c r="E818" s="26">
        <v>42184</v>
      </c>
      <c r="F818" s="27" t="str">
        <f t="shared" si="239"/>
        <v>N/A</v>
      </c>
      <c r="G818" s="26">
        <v>44313</v>
      </c>
      <c r="H818" s="27" t="str">
        <f t="shared" si="240"/>
        <v>N/A</v>
      </c>
      <c r="I818" s="28">
        <v>-0.79300000000000004</v>
      </c>
      <c r="J818" s="28">
        <v>5.0469999999999997</v>
      </c>
      <c r="K818" s="29" t="s">
        <v>1193</v>
      </c>
      <c r="L818" s="30" t="str">
        <f t="shared" si="241"/>
        <v>Yes</v>
      </c>
    </row>
    <row r="819" spans="1:12">
      <c r="A819" s="46" t="s">
        <v>388</v>
      </c>
      <c r="B819" s="25" t="s">
        <v>49</v>
      </c>
      <c r="C819" s="31">
        <v>773.32181745000003</v>
      </c>
      <c r="D819" s="27" t="str">
        <f t="shared" si="238"/>
        <v>N/A</v>
      </c>
      <c r="E819" s="31">
        <v>851.82277640999996</v>
      </c>
      <c r="F819" s="27" t="str">
        <f t="shared" si="239"/>
        <v>N/A</v>
      </c>
      <c r="G819" s="31">
        <v>818.45747298000003</v>
      </c>
      <c r="H819" s="27" t="str">
        <f t="shared" si="240"/>
        <v>N/A</v>
      </c>
      <c r="I819" s="28">
        <v>10.15</v>
      </c>
      <c r="J819" s="28">
        <v>-3.92</v>
      </c>
      <c r="K819" s="29" t="s">
        <v>1193</v>
      </c>
      <c r="L819" s="30" t="str">
        <f t="shared" si="241"/>
        <v>Yes</v>
      </c>
    </row>
    <row r="820" spans="1:12">
      <c r="A820" s="46" t="s">
        <v>389</v>
      </c>
      <c r="B820" s="25" t="s">
        <v>49</v>
      </c>
      <c r="C820" s="31">
        <v>26080845</v>
      </c>
      <c r="D820" s="27" t="str">
        <f t="shared" si="238"/>
        <v>N/A</v>
      </c>
      <c r="E820" s="31">
        <v>27683661</v>
      </c>
      <c r="F820" s="27" t="str">
        <f t="shared" si="239"/>
        <v>N/A</v>
      </c>
      <c r="G820" s="31">
        <v>22030417</v>
      </c>
      <c r="H820" s="27" t="str">
        <f t="shared" si="240"/>
        <v>N/A</v>
      </c>
      <c r="I820" s="28">
        <v>6.1459999999999999</v>
      </c>
      <c r="J820" s="28">
        <v>-20.399999999999999</v>
      </c>
      <c r="K820" s="29" t="s">
        <v>1193</v>
      </c>
      <c r="L820" s="30" t="str">
        <f t="shared" si="241"/>
        <v>Yes</v>
      </c>
    </row>
    <row r="821" spans="1:12">
      <c r="A821" s="46" t="s">
        <v>625</v>
      </c>
      <c r="B821" s="25" t="s">
        <v>49</v>
      </c>
      <c r="C821" s="26">
        <v>17308</v>
      </c>
      <c r="D821" s="27" t="str">
        <f t="shared" si="238"/>
        <v>N/A</v>
      </c>
      <c r="E821" s="26">
        <v>17868</v>
      </c>
      <c r="F821" s="27" t="str">
        <f t="shared" si="239"/>
        <v>N/A</v>
      </c>
      <c r="G821" s="26">
        <v>19871</v>
      </c>
      <c r="H821" s="27" t="str">
        <f t="shared" si="240"/>
        <v>N/A</v>
      </c>
      <c r="I821" s="28">
        <v>3.2349999999999999</v>
      </c>
      <c r="J821" s="28">
        <v>11.21</v>
      </c>
      <c r="K821" s="29" t="s">
        <v>1193</v>
      </c>
      <c r="L821" s="30" t="str">
        <f t="shared" si="241"/>
        <v>Yes</v>
      </c>
    </row>
    <row r="822" spans="1:12">
      <c r="A822" s="46" t="s">
        <v>390</v>
      </c>
      <c r="B822" s="25" t="s">
        <v>49</v>
      </c>
      <c r="C822" s="31">
        <v>1506.8664779000001</v>
      </c>
      <c r="D822" s="27" t="str">
        <f t="shared" si="238"/>
        <v>N/A</v>
      </c>
      <c r="E822" s="31">
        <v>1549.3430154</v>
      </c>
      <c r="F822" s="27" t="str">
        <f t="shared" si="239"/>
        <v>N/A</v>
      </c>
      <c r="G822" s="31">
        <v>1108.671783</v>
      </c>
      <c r="H822" s="27" t="str">
        <f t="shared" si="240"/>
        <v>N/A</v>
      </c>
      <c r="I822" s="28">
        <v>2.819</v>
      </c>
      <c r="J822" s="28">
        <v>-28.4</v>
      </c>
      <c r="K822" s="29" t="s">
        <v>1193</v>
      </c>
      <c r="L822" s="30" t="str">
        <f t="shared" si="241"/>
        <v>Yes</v>
      </c>
    </row>
    <row r="823" spans="1:12">
      <c r="A823" s="46" t="s">
        <v>391</v>
      </c>
      <c r="B823" s="25" t="s">
        <v>49</v>
      </c>
      <c r="C823" s="31">
        <v>2009075</v>
      </c>
      <c r="D823" s="27" t="str">
        <f t="shared" si="238"/>
        <v>N/A</v>
      </c>
      <c r="E823" s="31">
        <v>3330126</v>
      </c>
      <c r="F823" s="27" t="str">
        <f t="shared" si="239"/>
        <v>N/A</v>
      </c>
      <c r="G823" s="31">
        <v>3875672</v>
      </c>
      <c r="H823" s="27" t="str">
        <f t="shared" si="240"/>
        <v>N/A</v>
      </c>
      <c r="I823" s="28">
        <v>65.75</v>
      </c>
      <c r="J823" s="28">
        <v>16.38</v>
      </c>
      <c r="K823" s="29" t="s">
        <v>1193</v>
      </c>
      <c r="L823" s="30" t="str">
        <f t="shared" si="241"/>
        <v>Yes</v>
      </c>
    </row>
    <row r="824" spans="1:12">
      <c r="A824" s="46" t="s">
        <v>38</v>
      </c>
      <c r="B824" s="25" t="s">
        <v>49</v>
      </c>
      <c r="C824" s="26">
        <v>2074</v>
      </c>
      <c r="D824" s="27" t="str">
        <f t="shared" si="238"/>
        <v>N/A</v>
      </c>
      <c r="E824" s="26">
        <v>2193</v>
      </c>
      <c r="F824" s="27" t="str">
        <f t="shared" si="239"/>
        <v>N/A</v>
      </c>
      <c r="G824" s="26">
        <v>2424</v>
      </c>
      <c r="H824" s="27" t="str">
        <f t="shared" si="240"/>
        <v>N/A</v>
      </c>
      <c r="I824" s="28">
        <v>5.7380000000000004</v>
      </c>
      <c r="J824" s="28">
        <v>10.53</v>
      </c>
      <c r="K824" s="29" t="s">
        <v>1193</v>
      </c>
      <c r="L824" s="30" t="str">
        <f t="shared" si="241"/>
        <v>Yes</v>
      </c>
    </row>
    <row r="825" spans="1:12">
      <c r="A825" s="46" t="s">
        <v>392</v>
      </c>
      <c r="B825" s="25" t="s">
        <v>49</v>
      </c>
      <c r="C825" s="31">
        <v>968.69575698999995</v>
      </c>
      <c r="D825" s="27" t="str">
        <f t="shared" si="238"/>
        <v>N/A</v>
      </c>
      <c r="E825" s="31">
        <v>1518.5253078000001</v>
      </c>
      <c r="F825" s="27" t="str">
        <f t="shared" si="239"/>
        <v>N/A</v>
      </c>
      <c r="G825" s="31">
        <v>1598.8745875</v>
      </c>
      <c r="H825" s="27" t="str">
        <f t="shared" si="240"/>
        <v>N/A</v>
      </c>
      <c r="I825" s="28">
        <v>56.76</v>
      </c>
      <c r="J825" s="28">
        <v>5.2910000000000004</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771768</v>
      </c>
      <c r="D829" s="27" t="str">
        <f t="shared" si="238"/>
        <v>N/A</v>
      </c>
      <c r="E829" s="31">
        <v>956679</v>
      </c>
      <c r="F829" s="27" t="str">
        <f t="shared" si="239"/>
        <v>N/A</v>
      </c>
      <c r="G829" s="31">
        <v>1208391</v>
      </c>
      <c r="H829" s="27" t="str">
        <f t="shared" si="240"/>
        <v>N/A</v>
      </c>
      <c r="I829" s="28">
        <v>23.96</v>
      </c>
      <c r="J829" s="28">
        <v>26.31</v>
      </c>
      <c r="K829" s="29" t="s">
        <v>1193</v>
      </c>
      <c r="L829" s="30" t="str">
        <f t="shared" si="241"/>
        <v>Yes</v>
      </c>
    </row>
    <row r="830" spans="1:12">
      <c r="A830" s="46" t="s">
        <v>397</v>
      </c>
      <c r="B830" s="25" t="s">
        <v>49</v>
      </c>
      <c r="C830" s="26">
        <v>1583</v>
      </c>
      <c r="D830" s="27" t="str">
        <f t="shared" si="238"/>
        <v>N/A</v>
      </c>
      <c r="E830" s="26">
        <v>1609</v>
      </c>
      <c r="F830" s="27" t="str">
        <f t="shared" si="239"/>
        <v>N/A</v>
      </c>
      <c r="G830" s="26">
        <v>1898</v>
      </c>
      <c r="H830" s="27" t="str">
        <f t="shared" si="240"/>
        <v>N/A</v>
      </c>
      <c r="I830" s="28">
        <v>1.6419999999999999</v>
      </c>
      <c r="J830" s="28">
        <v>17.96</v>
      </c>
      <c r="K830" s="29" t="s">
        <v>1193</v>
      </c>
      <c r="L830" s="30" t="str">
        <f t="shared" si="241"/>
        <v>Yes</v>
      </c>
    </row>
    <row r="831" spans="1:12">
      <c r="A831" s="46" t="s">
        <v>398</v>
      </c>
      <c r="B831" s="25" t="s">
        <v>49</v>
      </c>
      <c r="C831" s="31">
        <v>487.53506001</v>
      </c>
      <c r="D831" s="27" t="str">
        <f t="shared" si="238"/>
        <v>N/A</v>
      </c>
      <c r="E831" s="31">
        <v>594.57986327000003</v>
      </c>
      <c r="F831" s="27" t="str">
        <f t="shared" si="239"/>
        <v>N/A</v>
      </c>
      <c r="G831" s="31">
        <v>636.66543730000001</v>
      </c>
      <c r="H831" s="27" t="str">
        <f t="shared" si="240"/>
        <v>N/A</v>
      </c>
      <c r="I831" s="28">
        <v>21.96</v>
      </c>
      <c r="J831" s="28">
        <v>7.0780000000000003</v>
      </c>
      <c r="K831" s="29" t="s">
        <v>1193</v>
      </c>
      <c r="L831" s="30" t="str">
        <f t="shared" si="241"/>
        <v>Yes</v>
      </c>
    </row>
    <row r="832" spans="1:12">
      <c r="A832" s="46" t="s">
        <v>399</v>
      </c>
      <c r="B832" s="25" t="s">
        <v>49</v>
      </c>
      <c r="C832" s="31">
        <v>2674339</v>
      </c>
      <c r="D832" s="27" t="str">
        <f t="shared" si="238"/>
        <v>N/A</v>
      </c>
      <c r="E832" s="31">
        <v>2772996</v>
      </c>
      <c r="F832" s="27" t="str">
        <f t="shared" si="239"/>
        <v>N/A</v>
      </c>
      <c r="G832" s="31">
        <v>3477666</v>
      </c>
      <c r="H832" s="27" t="str">
        <f t="shared" si="240"/>
        <v>N/A</v>
      </c>
      <c r="I832" s="28">
        <v>3.6890000000000001</v>
      </c>
      <c r="J832" s="28">
        <v>25.41</v>
      </c>
      <c r="K832" s="29" t="s">
        <v>1193</v>
      </c>
      <c r="L832" s="30" t="str">
        <f t="shared" si="241"/>
        <v>Yes</v>
      </c>
    </row>
    <row r="833" spans="1:12">
      <c r="A833" s="46" t="s">
        <v>400</v>
      </c>
      <c r="B833" s="25" t="s">
        <v>49</v>
      </c>
      <c r="C833" s="26">
        <v>2799</v>
      </c>
      <c r="D833" s="27" t="str">
        <f t="shared" ref="D833:D849" si="242">IF($B833="N/A","N/A",IF(C833&gt;10,"No",IF(C833&lt;-10,"No","Yes")))</f>
        <v>N/A</v>
      </c>
      <c r="E833" s="26">
        <v>2856</v>
      </c>
      <c r="F833" s="27" t="str">
        <f t="shared" ref="F833:F849" si="243">IF($B833="N/A","N/A",IF(E833&gt;10,"No",IF(E833&lt;-10,"No","Yes")))</f>
        <v>N/A</v>
      </c>
      <c r="G833" s="26">
        <v>3402</v>
      </c>
      <c r="H833" s="27" t="str">
        <f t="shared" ref="H833:H849" si="244">IF($B833="N/A","N/A",IF(G833&gt;10,"No",IF(G833&lt;-10,"No","Yes")))</f>
        <v>N/A</v>
      </c>
      <c r="I833" s="28">
        <v>2.036</v>
      </c>
      <c r="J833" s="28">
        <v>19.12</v>
      </c>
      <c r="K833" s="29" t="s">
        <v>1193</v>
      </c>
      <c r="L833" s="30" t="str">
        <f t="shared" ref="L833:L849" si="245">IF(J833="Div by 0", "N/A", IF(K833="N/A","N/A", IF(J833&gt;VALUE(MID(K833,1,2)), "No", IF(J833&lt;-1*VALUE(MID(K833,1,2)), "No", "Yes"))))</f>
        <v>Yes</v>
      </c>
    </row>
    <row r="834" spans="1:12">
      <c r="A834" s="46" t="s">
        <v>401</v>
      </c>
      <c r="B834" s="25" t="s">
        <v>49</v>
      </c>
      <c r="C834" s="31">
        <v>955.46230796999998</v>
      </c>
      <c r="D834" s="27" t="str">
        <f t="shared" si="242"/>
        <v>N/A</v>
      </c>
      <c r="E834" s="31">
        <v>970.93697479000002</v>
      </c>
      <c r="F834" s="27" t="str">
        <f t="shared" si="243"/>
        <v>N/A</v>
      </c>
      <c r="G834" s="31">
        <v>1022.2416226</v>
      </c>
      <c r="H834" s="27" t="str">
        <f t="shared" si="244"/>
        <v>N/A</v>
      </c>
      <c r="I834" s="28">
        <v>1.62</v>
      </c>
      <c r="J834" s="28">
        <v>5.2839999999999998</v>
      </c>
      <c r="K834" s="29" t="s">
        <v>1193</v>
      </c>
      <c r="L834" s="30" t="str">
        <f t="shared" si="245"/>
        <v>Yes</v>
      </c>
    </row>
    <row r="835" spans="1:12" ht="12.75" customHeight="1">
      <c r="A835" s="46" t="s">
        <v>402</v>
      </c>
      <c r="B835" s="25" t="s">
        <v>49</v>
      </c>
      <c r="C835" s="31">
        <v>32431</v>
      </c>
      <c r="D835" s="27" t="str">
        <f t="shared" si="242"/>
        <v>N/A</v>
      </c>
      <c r="E835" s="31">
        <v>23635</v>
      </c>
      <c r="F835" s="27" t="str">
        <f t="shared" si="243"/>
        <v>N/A</v>
      </c>
      <c r="G835" s="31">
        <v>27392</v>
      </c>
      <c r="H835" s="27" t="str">
        <f t="shared" si="244"/>
        <v>N/A</v>
      </c>
      <c r="I835" s="28">
        <v>-27.1</v>
      </c>
      <c r="J835" s="28">
        <v>15.9</v>
      </c>
      <c r="K835" s="29" t="s">
        <v>1193</v>
      </c>
      <c r="L835" s="30" t="str">
        <f t="shared" si="245"/>
        <v>Yes</v>
      </c>
    </row>
    <row r="836" spans="1:12">
      <c r="A836" s="46" t="s">
        <v>626</v>
      </c>
      <c r="B836" s="25" t="s">
        <v>49</v>
      </c>
      <c r="C836" s="26">
        <v>325</v>
      </c>
      <c r="D836" s="27" t="str">
        <f t="shared" si="242"/>
        <v>N/A</v>
      </c>
      <c r="E836" s="26">
        <v>299</v>
      </c>
      <c r="F836" s="27" t="str">
        <f t="shared" si="243"/>
        <v>N/A</v>
      </c>
      <c r="G836" s="26">
        <v>397</v>
      </c>
      <c r="H836" s="27" t="str">
        <f t="shared" si="244"/>
        <v>N/A</v>
      </c>
      <c r="I836" s="28">
        <v>-8</v>
      </c>
      <c r="J836" s="28">
        <v>32.78</v>
      </c>
      <c r="K836" s="29" t="s">
        <v>1193</v>
      </c>
      <c r="L836" s="30" t="str">
        <f t="shared" si="245"/>
        <v>No</v>
      </c>
    </row>
    <row r="837" spans="1:12">
      <c r="A837" s="46" t="s">
        <v>403</v>
      </c>
      <c r="B837" s="25" t="s">
        <v>49</v>
      </c>
      <c r="C837" s="31">
        <v>99.787692308000004</v>
      </c>
      <c r="D837" s="27" t="str">
        <f t="shared" si="242"/>
        <v>N/A</v>
      </c>
      <c r="E837" s="31">
        <v>79.046822742000003</v>
      </c>
      <c r="F837" s="27" t="str">
        <f t="shared" si="243"/>
        <v>N/A</v>
      </c>
      <c r="G837" s="31">
        <v>68.997481108000002</v>
      </c>
      <c r="H837" s="27" t="str">
        <f t="shared" si="244"/>
        <v>N/A</v>
      </c>
      <c r="I837" s="28">
        <v>-20.8</v>
      </c>
      <c r="J837" s="28">
        <v>-12.7</v>
      </c>
      <c r="K837" s="29" t="s">
        <v>1193</v>
      </c>
      <c r="L837" s="30" t="str">
        <f t="shared" si="245"/>
        <v>Yes</v>
      </c>
    </row>
    <row r="838" spans="1:12">
      <c r="A838" s="46" t="s">
        <v>404</v>
      </c>
      <c r="B838" s="25" t="s">
        <v>49</v>
      </c>
      <c r="C838" s="31">
        <v>354139</v>
      </c>
      <c r="D838" s="27" t="str">
        <f t="shared" si="242"/>
        <v>N/A</v>
      </c>
      <c r="E838" s="31">
        <v>338770</v>
      </c>
      <c r="F838" s="27" t="str">
        <f t="shared" si="243"/>
        <v>N/A</v>
      </c>
      <c r="G838" s="31">
        <v>436205</v>
      </c>
      <c r="H838" s="27" t="str">
        <f t="shared" si="244"/>
        <v>N/A</v>
      </c>
      <c r="I838" s="28">
        <v>-4.34</v>
      </c>
      <c r="J838" s="28">
        <v>28.76</v>
      </c>
      <c r="K838" s="29" t="s">
        <v>1193</v>
      </c>
      <c r="L838" s="30" t="str">
        <f t="shared" si="245"/>
        <v>Yes</v>
      </c>
    </row>
    <row r="839" spans="1:12">
      <c r="A839" s="46" t="s">
        <v>135</v>
      </c>
      <c r="B839" s="25" t="s">
        <v>49</v>
      </c>
      <c r="C839" s="26">
        <v>42</v>
      </c>
      <c r="D839" s="27" t="str">
        <f t="shared" si="242"/>
        <v>N/A</v>
      </c>
      <c r="E839" s="26">
        <v>34</v>
      </c>
      <c r="F839" s="27" t="str">
        <f t="shared" si="243"/>
        <v>N/A</v>
      </c>
      <c r="G839" s="26">
        <v>45</v>
      </c>
      <c r="H839" s="27" t="str">
        <f t="shared" si="244"/>
        <v>N/A</v>
      </c>
      <c r="I839" s="28">
        <v>-19</v>
      </c>
      <c r="J839" s="28">
        <v>32.35</v>
      </c>
      <c r="K839" s="29" t="s">
        <v>1193</v>
      </c>
      <c r="L839" s="30" t="str">
        <f t="shared" si="245"/>
        <v>No</v>
      </c>
    </row>
    <row r="840" spans="1:12">
      <c r="A840" s="46" t="s">
        <v>405</v>
      </c>
      <c r="B840" s="25" t="s">
        <v>49</v>
      </c>
      <c r="C840" s="31">
        <v>8431.8809524000008</v>
      </c>
      <c r="D840" s="27" t="str">
        <f t="shared" si="242"/>
        <v>N/A</v>
      </c>
      <c r="E840" s="31">
        <v>9963.8235294000006</v>
      </c>
      <c r="F840" s="27" t="str">
        <f t="shared" si="243"/>
        <v>N/A</v>
      </c>
      <c r="G840" s="31">
        <v>9693.4444444000001</v>
      </c>
      <c r="H840" s="27" t="str">
        <f t="shared" si="244"/>
        <v>N/A</v>
      </c>
      <c r="I840" s="28">
        <v>18.170000000000002</v>
      </c>
      <c r="J840" s="28">
        <v>-2.71</v>
      </c>
      <c r="K840" s="29" t="s">
        <v>1193</v>
      </c>
      <c r="L840" s="30" t="str">
        <f t="shared" si="245"/>
        <v>Yes</v>
      </c>
    </row>
    <row r="841" spans="1:12">
      <c r="A841" s="46" t="s">
        <v>952</v>
      </c>
      <c r="B841" s="25" t="s">
        <v>49</v>
      </c>
      <c r="C841" s="31" t="s">
        <v>49</v>
      </c>
      <c r="D841" s="27" t="str">
        <f t="shared" si="242"/>
        <v>N/A</v>
      </c>
      <c r="E841" s="31">
        <v>2386373</v>
      </c>
      <c r="F841" s="27" t="str">
        <f t="shared" si="243"/>
        <v>N/A</v>
      </c>
      <c r="G841" s="31">
        <v>2676563</v>
      </c>
      <c r="H841" s="27" t="str">
        <f t="shared" si="244"/>
        <v>N/A</v>
      </c>
      <c r="I841" s="28" t="s">
        <v>49</v>
      </c>
      <c r="J841" s="28">
        <v>12.16</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10078</v>
      </c>
      <c r="F842" s="27" t="str">
        <f t="shared" si="243"/>
        <v>N/A</v>
      </c>
      <c r="G842" s="26">
        <v>11395</v>
      </c>
      <c r="H842" s="27" t="str">
        <f t="shared" si="244"/>
        <v>N/A</v>
      </c>
      <c r="I842" s="28" t="s">
        <v>49</v>
      </c>
      <c r="J842" s="28">
        <v>13.07</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236.79033537999999</v>
      </c>
      <c r="F843" s="27" t="str">
        <f t="shared" si="243"/>
        <v>N/A</v>
      </c>
      <c r="G843" s="31">
        <v>234.88924967</v>
      </c>
      <c r="H843" s="27" t="str">
        <f t="shared" si="244"/>
        <v>N/A</v>
      </c>
      <c r="I843" s="28" t="s">
        <v>49</v>
      </c>
      <c r="J843" s="28">
        <v>-0.80300000000000005</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5794045</v>
      </c>
      <c r="D847" s="27" t="str">
        <f t="shared" si="242"/>
        <v>N/A</v>
      </c>
      <c r="E847" s="31">
        <v>6758371</v>
      </c>
      <c r="F847" s="27" t="str">
        <f t="shared" si="243"/>
        <v>N/A</v>
      </c>
      <c r="G847" s="31">
        <v>7016641</v>
      </c>
      <c r="H847" s="27" t="str">
        <f t="shared" si="244"/>
        <v>N/A</v>
      </c>
      <c r="I847" s="28">
        <v>16.64</v>
      </c>
      <c r="J847" s="28">
        <v>3.8210000000000002</v>
      </c>
      <c r="K847" s="29" t="s">
        <v>1193</v>
      </c>
      <c r="L847" s="30" t="str">
        <f t="shared" si="245"/>
        <v>Yes</v>
      </c>
    </row>
    <row r="848" spans="1:12">
      <c r="A848" s="46" t="s">
        <v>407</v>
      </c>
      <c r="B848" s="25" t="s">
        <v>49</v>
      </c>
      <c r="C848" s="26">
        <v>11188</v>
      </c>
      <c r="D848" s="27" t="str">
        <f t="shared" si="242"/>
        <v>N/A</v>
      </c>
      <c r="E848" s="26">
        <v>11741</v>
      </c>
      <c r="F848" s="27" t="str">
        <f t="shared" si="243"/>
        <v>N/A</v>
      </c>
      <c r="G848" s="26">
        <v>12929</v>
      </c>
      <c r="H848" s="27" t="str">
        <f t="shared" si="244"/>
        <v>N/A</v>
      </c>
      <c r="I848" s="28">
        <v>4.9429999999999996</v>
      </c>
      <c r="J848" s="28">
        <v>10.119999999999999</v>
      </c>
      <c r="K848" s="29" t="s">
        <v>1193</v>
      </c>
      <c r="L848" s="30" t="str">
        <f t="shared" si="245"/>
        <v>Yes</v>
      </c>
    </row>
    <row r="849" spans="1:12">
      <c r="A849" s="46" t="s">
        <v>408</v>
      </c>
      <c r="B849" s="25" t="s">
        <v>49</v>
      </c>
      <c r="C849" s="31">
        <v>517.88031820000003</v>
      </c>
      <c r="D849" s="27" t="str">
        <f t="shared" si="242"/>
        <v>N/A</v>
      </c>
      <c r="E849" s="31">
        <v>575.62141214999997</v>
      </c>
      <c r="F849" s="27" t="str">
        <f t="shared" si="243"/>
        <v>N/A</v>
      </c>
      <c r="G849" s="31">
        <v>542.70562301999996</v>
      </c>
      <c r="H849" s="27" t="str">
        <f t="shared" si="244"/>
        <v>N/A</v>
      </c>
      <c r="I849" s="28">
        <v>11.15</v>
      </c>
      <c r="J849" s="28">
        <v>-5.72</v>
      </c>
      <c r="K849" s="29" t="s">
        <v>1193</v>
      </c>
      <c r="L849" s="30" t="str">
        <f t="shared" si="245"/>
        <v>Yes</v>
      </c>
    </row>
    <row r="850" spans="1:12">
      <c r="A850" s="46" t="s">
        <v>409</v>
      </c>
      <c r="B850" s="25" t="s">
        <v>49</v>
      </c>
      <c r="C850" s="31">
        <v>18049860</v>
      </c>
      <c r="D850" s="27" t="str">
        <f t="shared" ref="D850:D858" si="247">IF($B850="N/A","N/A",IF(C850&gt;10,"No",IF(C850&lt;-10,"No","Yes")))</f>
        <v>N/A</v>
      </c>
      <c r="E850" s="31">
        <v>19470225</v>
      </c>
      <c r="F850" s="27" t="str">
        <f t="shared" ref="F850:F858" si="248">IF($B850="N/A","N/A",IF(E850&gt;10,"No",IF(E850&lt;-10,"No","Yes")))</f>
        <v>N/A</v>
      </c>
      <c r="G850" s="31">
        <v>19395321</v>
      </c>
      <c r="H850" s="27" t="str">
        <f t="shared" ref="H850:H858" si="249">IF($B850="N/A","N/A",IF(G850&gt;10,"No",IF(G850&lt;-10,"No","Yes")))</f>
        <v>N/A</v>
      </c>
      <c r="I850" s="28">
        <v>7.8689999999999998</v>
      </c>
      <c r="J850" s="28">
        <v>-0.38500000000000001</v>
      </c>
      <c r="K850" s="29" t="s">
        <v>1193</v>
      </c>
      <c r="L850" s="30" t="str">
        <f t="shared" ref="L850:L858" si="250">IF(J850="Div by 0", "N/A", IF(K850="N/A","N/A", IF(J850&gt;VALUE(MID(K850,1,2)), "No", IF(J850&lt;-1*VALUE(MID(K850,1,2)), "No", "Yes"))))</f>
        <v>Yes</v>
      </c>
    </row>
    <row r="851" spans="1:12">
      <c r="A851" s="46" t="s">
        <v>136</v>
      </c>
      <c r="B851" s="25" t="s">
        <v>49</v>
      </c>
      <c r="C851" s="26">
        <v>387</v>
      </c>
      <c r="D851" s="27" t="str">
        <f t="shared" si="247"/>
        <v>N/A</v>
      </c>
      <c r="E851" s="26">
        <v>396</v>
      </c>
      <c r="F851" s="27" t="str">
        <f t="shared" si="248"/>
        <v>N/A</v>
      </c>
      <c r="G851" s="26">
        <v>453</v>
      </c>
      <c r="H851" s="27" t="str">
        <f t="shared" si="249"/>
        <v>N/A</v>
      </c>
      <c r="I851" s="28">
        <v>2.3260000000000001</v>
      </c>
      <c r="J851" s="28">
        <v>14.39</v>
      </c>
      <c r="K851" s="29" t="s">
        <v>1193</v>
      </c>
      <c r="L851" s="30" t="str">
        <f t="shared" si="250"/>
        <v>Yes</v>
      </c>
    </row>
    <row r="852" spans="1:12">
      <c r="A852" s="46" t="s">
        <v>410</v>
      </c>
      <c r="B852" s="25" t="s">
        <v>49</v>
      </c>
      <c r="C852" s="31">
        <v>46640.465115999999</v>
      </c>
      <c r="D852" s="27" t="str">
        <f t="shared" si="247"/>
        <v>N/A</v>
      </c>
      <c r="E852" s="31">
        <v>49167.234848</v>
      </c>
      <c r="F852" s="27" t="str">
        <f t="shared" si="248"/>
        <v>N/A</v>
      </c>
      <c r="G852" s="31">
        <v>42815.278145999997</v>
      </c>
      <c r="H852" s="27" t="str">
        <f t="shared" si="249"/>
        <v>N/A</v>
      </c>
      <c r="I852" s="28">
        <v>5.4180000000000001</v>
      </c>
      <c r="J852" s="28">
        <v>-12.9</v>
      </c>
      <c r="K852" s="29" t="s">
        <v>1193</v>
      </c>
      <c r="L852" s="30" t="str">
        <f t="shared" si="250"/>
        <v>Yes</v>
      </c>
    </row>
    <row r="853" spans="1:12">
      <c r="A853" s="46" t="s">
        <v>411</v>
      </c>
      <c r="B853" s="25" t="s">
        <v>49</v>
      </c>
      <c r="C853" s="31">
        <v>12110110</v>
      </c>
      <c r="D853" s="27" t="str">
        <f t="shared" si="247"/>
        <v>N/A</v>
      </c>
      <c r="E853" s="31">
        <v>13653327</v>
      </c>
      <c r="F853" s="27" t="str">
        <f t="shared" si="248"/>
        <v>N/A</v>
      </c>
      <c r="G853" s="31">
        <v>15477429</v>
      </c>
      <c r="H853" s="27" t="str">
        <f t="shared" si="249"/>
        <v>N/A</v>
      </c>
      <c r="I853" s="28">
        <v>12.74</v>
      </c>
      <c r="J853" s="28">
        <v>13.36</v>
      </c>
      <c r="K853" s="29" t="s">
        <v>1193</v>
      </c>
      <c r="L853" s="30" t="str">
        <f t="shared" si="250"/>
        <v>Yes</v>
      </c>
    </row>
    <row r="854" spans="1:12">
      <c r="A854" s="46" t="s">
        <v>412</v>
      </c>
      <c r="B854" s="25" t="s">
        <v>49</v>
      </c>
      <c r="C854" s="26">
        <v>8503</v>
      </c>
      <c r="D854" s="27" t="str">
        <f t="shared" si="247"/>
        <v>N/A</v>
      </c>
      <c r="E854" s="26">
        <v>9121</v>
      </c>
      <c r="F854" s="27" t="str">
        <f t="shared" si="248"/>
        <v>N/A</v>
      </c>
      <c r="G854" s="26">
        <v>10622</v>
      </c>
      <c r="H854" s="27" t="str">
        <f t="shared" si="249"/>
        <v>N/A</v>
      </c>
      <c r="I854" s="28">
        <v>7.2679999999999998</v>
      </c>
      <c r="J854" s="28">
        <v>16.46</v>
      </c>
      <c r="K854" s="29" t="s">
        <v>1193</v>
      </c>
      <c r="L854" s="30" t="str">
        <f t="shared" si="250"/>
        <v>Yes</v>
      </c>
    </row>
    <row r="855" spans="1:12">
      <c r="A855" s="46" t="s">
        <v>413</v>
      </c>
      <c r="B855" s="25" t="s">
        <v>49</v>
      </c>
      <c r="C855" s="31">
        <v>1424.2161590000001</v>
      </c>
      <c r="D855" s="27" t="str">
        <f t="shared" si="247"/>
        <v>N/A</v>
      </c>
      <c r="E855" s="31">
        <v>1496.9111938999999</v>
      </c>
      <c r="F855" s="27" t="str">
        <f t="shared" si="248"/>
        <v>N/A</v>
      </c>
      <c r="G855" s="31">
        <v>1457.1106195</v>
      </c>
      <c r="H855" s="27" t="str">
        <f t="shared" si="249"/>
        <v>N/A</v>
      </c>
      <c r="I855" s="28">
        <v>5.1040000000000001</v>
      </c>
      <c r="J855" s="28">
        <v>-2.66</v>
      </c>
      <c r="K855" s="29" t="s">
        <v>1193</v>
      </c>
      <c r="L855" s="30" t="str">
        <f t="shared" si="250"/>
        <v>Yes</v>
      </c>
    </row>
    <row r="856" spans="1:12">
      <c r="A856" s="46" t="s">
        <v>414</v>
      </c>
      <c r="B856" s="25" t="s">
        <v>49</v>
      </c>
      <c r="C856" s="31">
        <v>24268</v>
      </c>
      <c r="D856" s="27" t="str">
        <f t="shared" si="247"/>
        <v>N/A</v>
      </c>
      <c r="E856" s="31">
        <v>9968</v>
      </c>
      <c r="F856" s="27" t="str">
        <f t="shared" si="248"/>
        <v>N/A</v>
      </c>
      <c r="G856" s="31">
        <v>6117973</v>
      </c>
      <c r="H856" s="27" t="str">
        <f t="shared" si="249"/>
        <v>N/A</v>
      </c>
      <c r="I856" s="28">
        <v>-58.9</v>
      </c>
      <c r="J856" s="28">
        <v>61276</v>
      </c>
      <c r="K856" s="29" t="s">
        <v>1193</v>
      </c>
      <c r="L856" s="30" t="str">
        <f t="shared" si="250"/>
        <v>No</v>
      </c>
    </row>
    <row r="857" spans="1:12">
      <c r="A857" s="46" t="s">
        <v>137</v>
      </c>
      <c r="B857" s="25" t="s">
        <v>49</v>
      </c>
      <c r="C857" s="26">
        <v>11</v>
      </c>
      <c r="D857" s="27" t="str">
        <f t="shared" si="247"/>
        <v>N/A</v>
      </c>
      <c r="E857" s="26">
        <v>11</v>
      </c>
      <c r="F857" s="27" t="str">
        <f t="shared" si="248"/>
        <v>N/A</v>
      </c>
      <c r="G857" s="26">
        <v>363</v>
      </c>
      <c r="H857" s="27" t="str">
        <f t="shared" si="249"/>
        <v>N/A</v>
      </c>
      <c r="I857" s="28">
        <v>-66.7</v>
      </c>
      <c r="J857" s="28">
        <v>12000</v>
      </c>
      <c r="K857" s="29" t="s">
        <v>1193</v>
      </c>
      <c r="L857" s="30" t="str">
        <f t="shared" si="250"/>
        <v>No</v>
      </c>
    </row>
    <row r="858" spans="1:12">
      <c r="A858" s="46" t="s">
        <v>415</v>
      </c>
      <c r="B858" s="25" t="s">
        <v>49</v>
      </c>
      <c r="C858" s="31">
        <v>2696.4444444000001</v>
      </c>
      <c r="D858" s="27" t="str">
        <f t="shared" si="247"/>
        <v>N/A</v>
      </c>
      <c r="E858" s="31">
        <v>3322.6666667</v>
      </c>
      <c r="F858" s="27" t="str">
        <f t="shared" si="248"/>
        <v>N/A</v>
      </c>
      <c r="G858" s="31">
        <v>16853.920109999999</v>
      </c>
      <c r="H858" s="27" t="str">
        <f t="shared" si="249"/>
        <v>N/A</v>
      </c>
      <c r="I858" s="28">
        <v>23.22</v>
      </c>
      <c r="J858" s="28">
        <v>407.2</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852.13334030999999</v>
      </c>
      <c r="D860" s="27" t="str">
        <f t="shared" ref="D860:D879" si="251">IF($B860="N/A","N/A",IF(C860&gt;10,"No",IF(C860&lt;-10,"No","Yes")))</f>
        <v>N/A</v>
      </c>
      <c r="E860" s="31">
        <v>1018.2100872</v>
      </c>
      <c r="F860" s="27" t="str">
        <f t="shared" ref="F860:F879" si="252">IF($B860="N/A","N/A",IF(E860&gt;10,"No",IF(E860&lt;-10,"No","Yes")))</f>
        <v>N/A</v>
      </c>
      <c r="G860" s="31">
        <v>1019.8679469</v>
      </c>
      <c r="H860" s="27" t="str">
        <f t="shared" ref="H860:H879" si="253">IF($B860="N/A","N/A",IF(G860&gt;10,"No",IF(G860&lt;-10,"No","Yes")))</f>
        <v>N/A</v>
      </c>
      <c r="I860" s="28">
        <v>19.489999999999998</v>
      </c>
      <c r="J860" s="28">
        <v>0.1628</v>
      </c>
      <c r="K860" s="29" t="s">
        <v>1193</v>
      </c>
      <c r="L860" s="30" t="str">
        <f t="shared" ref="L860:L879" si="254">IF(J860="Div by 0", "N/A", IF(K860="N/A","N/A", IF(J860&gt;VALUE(MID(K860,1,2)), "No", IF(J860&lt;-1*VALUE(MID(K860,1,2)), "No", "Yes"))))</f>
        <v>Yes</v>
      </c>
    </row>
    <row r="861" spans="1:12">
      <c r="A861" s="48" t="s">
        <v>524</v>
      </c>
      <c r="B861" s="25" t="s">
        <v>49</v>
      </c>
      <c r="C861" s="31">
        <v>317.5</v>
      </c>
      <c r="D861" s="27" t="str">
        <f t="shared" si="251"/>
        <v>N/A</v>
      </c>
      <c r="E861" s="31">
        <v>1495.8235294000001</v>
      </c>
      <c r="F861" s="27" t="str">
        <f t="shared" si="252"/>
        <v>N/A</v>
      </c>
      <c r="G861" s="31">
        <v>1595.1166667</v>
      </c>
      <c r="H861" s="27" t="str">
        <f t="shared" si="253"/>
        <v>N/A</v>
      </c>
      <c r="I861" s="28">
        <v>371.1</v>
      </c>
      <c r="J861" s="28">
        <v>6.6379999999999999</v>
      </c>
      <c r="K861" s="29" t="s">
        <v>1193</v>
      </c>
      <c r="L861" s="30" t="str">
        <f t="shared" si="254"/>
        <v>Yes</v>
      </c>
    </row>
    <row r="862" spans="1:12">
      <c r="A862" s="48" t="s">
        <v>527</v>
      </c>
      <c r="B862" s="25" t="s">
        <v>49</v>
      </c>
      <c r="C862" s="31">
        <v>3308.3728350000001</v>
      </c>
      <c r="D862" s="27" t="str">
        <f t="shared" si="251"/>
        <v>N/A</v>
      </c>
      <c r="E862" s="31">
        <v>4194.2882018</v>
      </c>
      <c r="F862" s="27" t="str">
        <f t="shared" si="252"/>
        <v>N/A</v>
      </c>
      <c r="G862" s="31">
        <v>3919.1339195</v>
      </c>
      <c r="H862" s="27" t="str">
        <f t="shared" si="253"/>
        <v>N/A</v>
      </c>
      <c r="I862" s="28">
        <v>26.78</v>
      </c>
      <c r="J862" s="28">
        <v>-6.56</v>
      </c>
      <c r="K862" s="29" t="s">
        <v>1193</v>
      </c>
      <c r="L862" s="30" t="str">
        <f t="shared" si="254"/>
        <v>Yes</v>
      </c>
    </row>
    <row r="863" spans="1:12">
      <c r="A863" s="48" t="s">
        <v>530</v>
      </c>
      <c r="B863" s="25" t="s">
        <v>49</v>
      </c>
      <c r="C863" s="31">
        <v>538.63908985</v>
      </c>
      <c r="D863" s="27" t="str">
        <f t="shared" si="251"/>
        <v>N/A</v>
      </c>
      <c r="E863" s="31">
        <v>623.84603369000001</v>
      </c>
      <c r="F863" s="27" t="str">
        <f t="shared" si="252"/>
        <v>N/A</v>
      </c>
      <c r="G863" s="31">
        <v>646.66572853000002</v>
      </c>
      <c r="H863" s="27" t="str">
        <f t="shared" si="253"/>
        <v>N/A</v>
      </c>
      <c r="I863" s="28">
        <v>15.82</v>
      </c>
      <c r="J863" s="28">
        <v>3.6579999999999999</v>
      </c>
      <c r="K863" s="29" t="s">
        <v>1193</v>
      </c>
      <c r="L863" s="30" t="str">
        <f t="shared" si="254"/>
        <v>Yes</v>
      </c>
    </row>
    <row r="864" spans="1:12">
      <c r="A864" s="48" t="s">
        <v>532</v>
      </c>
      <c r="B864" s="25" t="s">
        <v>49</v>
      </c>
      <c r="C864" s="31">
        <v>1072.4310599</v>
      </c>
      <c r="D864" s="27" t="str">
        <f t="shared" si="251"/>
        <v>N/A</v>
      </c>
      <c r="E864" s="31">
        <v>1209.9168870000001</v>
      </c>
      <c r="F864" s="27" t="str">
        <f t="shared" si="252"/>
        <v>N/A</v>
      </c>
      <c r="G864" s="31">
        <v>1293.2093411999999</v>
      </c>
      <c r="H864" s="27" t="str">
        <f t="shared" si="253"/>
        <v>N/A</v>
      </c>
      <c r="I864" s="28">
        <v>12.82</v>
      </c>
      <c r="J864" s="28">
        <v>6.8840000000000003</v>
      </c>
      <c r="K864" s="29" t="s">
        <v>1193</v>
      </c>
      <c r="L864" s="30" t="str">
        <f t="shared" si="254"/>
        <v>Yes</v>
      </c>
    </row>
    <row r="865" spans="1:12">
      <c r="A865" s="46" t="s">
        <v>568</v>
      </c>
      <c r="B865" s="25" t="s">
        <v>49</v>
      </c>
      <c r="C865" s="31">
        <v>437.42764004000003</v>
      </c>
      <c r="D865" s="27" t="str">
        <f t="shared" si="251"/>
        <v>N/A</v>
      </c>
      <c r="E865" s="31">
        <v>493.7310286</v>
      </c>
      <c r="F865" s="27" t="str">
        <f t="shared" si="252"/>
        <v>N/A</v>
      </c>
      <c r="G865" s="31">
        <v>447.24727359000002</v>
      </c>
      <c r="H865" s="27" t="str">
        <f t="shared" si="253"/>
        <v>N/A</v>
      </c>
      <c r="I865" s="28">
        <v>12.87</v>
      </c>
      <c r="J865" s="28">
        <v>-9.41</v>
      </c>
      <c r="K865" s="29" t="s">
        <v>1193</v>
      </c>
      <c r="L865" s="30" t="str">
        <f t="shared" si="254"/>
        <v>Yes</v>
      </c>
    </row>
    <row r="866" spans="1:12">
      <c r="A866" s="48" t="s">
        <v>524</v>
      </c>
      <c r="B866" s="25" t="s">
        <v>49</v>
      </c>
      <c r="C866" s="31">
        <v>7332.8255814000004</v>
      </c>
      <c r="D866" s="27" t="str">
        <f t="shared" si="251"/>
        <v>N/A</v>
      </c>
      <c r="E866" s="31">
        <v>8599.1294118000005</v>
      </c>
      <c r="F866" s="27" t="str">
        <f t="shared" si="252"/>
        <v>N/A</v>
      </c>
      <c r="G866" s="31">
        <v>9842.3833333000002</v>
      </c>
      <c r="H866" s="27" t="str">
        <f t="shared" si="253"/>
        <v>N/A</v>
      </c>
      <c r="I866" s="28">
        <v>17.27</v>
      </c>
      <c r="J866" s="28">
        <v>14.46</v>
      </c>
      <c r="K866" s="29" t="s">
        <v>1193</v>
      </c>
      <c r="L866" s="30" t="str">
        <f t="shared" si="254"/>
        <v>Yes</v>
      </c>
    </row>
    <row r="867" spans="1:12">
      <c r="A867" s="48" t="s">
        <v>527</v>
      </c>
      <c r="B867" s="25" t="s">
        <v>49</v>
      </c>
      <c r="C867" s="31">
        <v>1483.7879671999999</v>
      </c>
      <c r="D867" s="27" t="str">
        <f t="shared" si="251"/>
        <v>N/A</v>
      </c>
      <c r="E867" s="31">
        <v>1542.3052594000001</v>
      </c>
      <c r="F867" s="27" t="str">
        <f t="shared" si="252"/>
        <v>N/A</v>
      </c>
      <c r="G867" s="31">
        <v>1349.9105512000001</v>
      </c>
      <c r="H867" s="27" t="str">
        <f t="shared" si="253"/>
        <v>N/A</v>
      </c>
      <c r="I867" s="28">
        <v>3.944</v>
      </c>
      <c r="J867" s="28">
        <v>-12.5</v>
      </c>
      <c r="K867" s="29" t="s">
        <v>1193</v>
      </c>
      <c r="L867" s="30" t="str">
        <f t="shared" si="254"/>
        <v>Yes</v>
      </c>
    </row>
    <row r="868" spans="1:12">
      <c r="A868" s="48" t="s">
        <v>530</v>
      </c>
      <c r="B868" s="25" t="s">
        <v>49</v>
      </c>
      <c r="C868" s="31">
        <v>405.98846450999997</v>
      </c>
      <c r="D868" s="27" t="str">
        <f t="shared" si="251"/>
        <v>N/A</v>
      </c>
      <c r="E868" s="31">
        <v>466.70276416000002</v>
      </c>
      <c r="F868" s="27" t="str">
        <f t="shared" si="252"/>
        <v>N/A</v>
      </c>
      <c r="G868" s="31">
        <v>432.13424572000002</v>
      </c>
      <c r="H868" s="27" t="str">
        <f t="shared" si="253"/>
        <v>N/A</v>
      </c>
      <c r="I868" s="28">
        <v>14.95</v>
      </c>
      <c r="J868" s="28">
        <v>-7.41</v>
      </c>
      <c r="K868" s="29" t="s">
        <v>1193</v>
      </c>
      <c r="L868" s="30" t="str">
        <f t="shared" si="254"/>
        <v>Yes</v>
      </c>
    </row>
    <row r="869" spans="1:12">
      <c r="A869" s="48" t="s">
        <v>532</v>
      </c>
      <c r="B869" s="25" t="s">
        <v>49</v>
      </c>
      <c r="C869" s="31">
        <v>0</v>
      </c>
      <c r="D869" s="27" t="str">
        <f t="shared" si="251"/>
        <v>N/A</v>
      </c>
      <c r="E869" s="31">
        <v>0.40338118620000002</v>
      </c>
      <c r="F869" s="27" t="str">
        <f t="shared" si="252"/>
        <v>N/A</v>
      </c>
      <c r="G869" s="31">
        <v>0.37690210219999998</v>
      </c>
      <c r="H869" s="27" t="str">
        <f t="shared" si="253"/>
        <v>N/A</v>
      </c>
      <c r="I869" s="28" t="s">
        <v>1207</v>
      </c>
      <c r="J869" s="28">
        <v>-6.56</v>
      </c>
      <c r="K869" s="29" t="s">
        <v>1193</v>
      </c>
      <c r="L869" s="30" t="str">
        <f t="shared" si="254"/>
        <v>Yes</v>
      </c>
    </row>
    <row r="870" spans="1:12">
      <c r="A870" s="46" t="s">
        <v>221</v>
      </c>
      <c r="B870" s="25" t="s">
        <v>49</v>
      </c>
      <c r="C870" s="31">
        <v>491.70704609000001</v>
      </c>
      <c r="D870" s="27" t="str">
        <f t="shared" si="251"/>
        <v>N/A</v>
      </c>
      <c r="E870" s="31">
        <v>537.30418529999997</v>
      </c>
      <c r="F870" s="27" t="str">
        <f t="shared" si="252"/>
        <v>N/A</v>
      </c>
      <c r="G870" s="31">
        <v>505.79178868999998</v>
      </c>
      <c r="H870" s="27" t="str">
        <f t="shared" si="253"/>
        <v>N/A</v>
      </c>
      <c r="I870" s="28">
        <v>9.2729999999999997</v>
      </c>
      <c r="J870" s="28">
        <v>-5.86</v>
      </c>
      <c r="K870" s="29" t="s">
        <v>1193</v>
      </c>
      <c r="L870" s="30" t="str">
        <f t="shared" si="254"/>
        <v>Yes</v>
      </c>
    </row>
    <row r="871" spans="1:12">
      <c r="A871" s="48" t="s">
        <v>524</v>
      </c>
      <c r="B871" s="25" t="s">
        <v>49</v>
      </c>
      <c r="C871" s="31">
        <v>532.61627907000002</v>
      </c>
      <c r="D871" s="27" t="str">
        <f t="shared" si="251"/>
        <v>N/A</v>
      </c>
      <c r="E871" s="31">
        <v>1328.2352940999999</v>
      </c>
      <c r="F871" s="27" t="str">
        <f t="shared" si="252"/>
        <v>N/A</v>
      </c>
      <c r="G871" s="31">
        <v>1125.8666667</v>
      </c>
      <c r="H871" s="27" t="str">
        <f t="shared" si="253"/>
        <v>N/A</v>
      </c>
      <c r="I871" s="28">
        <v>149.4</v>
      </c>
      <c r="J871" s="28">
        <v>-15.2</v>
      </c>
      <c r="K871" s="29" t="s">
        <v>1193</v>
      </c>
      <c r="L871" s="30" t="str">
        <f t="shared" si="254"/>
        <v>Yes</v>
      </c>
    </row>
    <row r="872" spans="1:12">
      <c r="A872" s="48" t="s">
        <v>527</v>
      </c>
      <c r="B872" s="25" t="s">
        <v>49</v>
      </c>
      <c r="C872" s="31">
        <v>2807.5522334000002</v>
      </c>
      <c r="D872" s="27" t="str">
        <f t="shared" si="251"/>
        <v>N/A</v>
      </c>
      <c r="E872" s="31">
        <v>3061.8528784999999</v>
      </c>
      <c r="F872" s="27" t="str">
        <f t="shared" si="252"/>
        <v>N/A</v>
      </c>
      <c r="G872" s="31">
        <v>2854.7597227000001</v>
      </c>
      <c r="H872" s="27" t="str">
        <f t="shared" si="253"/>
        <v>N/A</v>
      </c>
      <c r="I872" s="28">
        <v>9.0579999999999998</v>
      </c>
      <c r="J872" s="28">
        <v>-6.76</v>
      </c>
      <c r="K872" s="29" t="s">
        <v>1193</v>
      </c>
      <c r="L872" s="30" t="str">
        <f t="shared" si="254"/>
        <v>Yes</v>
      </c>
    </row>
    <row r="873" spans="1:12">
      <c r="A873" s="48" t="s">
        <v>530</v>
      </c>
      <c r="B873" s="25" t="s">
        <v>49</v>
      </c>
      <c r="C873" s="31">
        <v>254.66525281</v>
      </c>
      <c r="D873" s="27" t="str">
        <f t="shared" si="251"/>
        <v>N/A</v>
      </c>
      <c r="E873" s="31">
        <v>277.66921069</v>
      </c>
      <c r="F873" s="27" t="str">
        <f t="shared" si="252"/>
        <v>N/A</v>
      </c>
      <c r="G873" s="31">
        <v>272.63103581000001</v>
      </c>
      <c r="H873" s="27" t="str">
        <f t="shared" si="253"/>
        <v>N/A</v>
      </c>
      <c r="I873" s="28">
        <v>9.0329999999999995</v>
      </c>
      <c r="J873" s="28">
        <v>-1.81</v>
      </c>
      <c r="K873" s="29" t="s">
        <v>1193</v>
      </c>
      <c r="L873" s="30" t="str">
        <f t="shared" si="254"/>
        <v>Yes</v>
      </c>
    </row>
    <row r="874" spans="1:12">
      <c r="A874" s="48" t="s">
        <v>532</v>
      </c>
      <c r="B874" s="25" t="s">
        <v>49</v>
      </c>
      <c r="C874" s="31">
        <v>422.90894008999999</v>
      </c>
      <c r="D874" s="27" t="str">
        <f t="shared" si="251"/>
        <v>N/A</v>
      </c>
      <c r="E874" s="31">
        <v>429.24877219000001</v>
      </c>
      <c r="F874" s="27" t="str">
        <f t="shared" si="252"/>
        <v>N/A</v>
      </c>
      <c r="G874" s="31">
        <v>395.51974668000003</v>
      </c>
      <c r="H874" s="27" t="str">
        <f t="shared" si="253"/>
        <v>N/A</v>
      </c>
      <c r="I874" s="28">
        <v>1.4990000000000001</v>
      </c>
      <c r="J874" s="28">
        <v>-7.86</v>
      </c>
      <c r="K874" s="29" t="s">
        <v>1193</v>
      </c>
      <c r="L874" s="30" t="str">
        <f t="shared" si="254"/>
        <v>Yes</v>
      </c>
    </row>
    <row r="875" spans="1:12">
      <c r="A875" s="46" t="s">
        <v>569</v>
      </c>
      <c r="B875" s="25" t="s">
        <v>49</v>
      </c>
      <c r="C875" s="31">
        <v>2367.1995244999998</v>
      </c>
      <c r="D875" s="27" t="str">
        <f t="shared" si="251"/>
        <v>N/A</v>
      </c>
      <c r="E875" s="31">
        <v>2552.0628467000001</v>
      </c>
      <c r="F875" s="27" t="str">
        <f t="shared" si="252"/>
        <v>N/A</v>
      </c>
      <c r="G875" s="31">
        <v>2661.2256157000002</v>
      </c>
      <c r="H875" s="27" t="str">
        <f t="shared" si="253"/>
        <v>N/A</v>
      </c>
      <c r="I875" s="28">
        <v>7.8090000000000002</v>
      </c>
      <c r="J875" s="28">
        <v>4.2770000000000001</v>
      </c>
      <c r="K875" s="29" t="s">
        <v>1193</v>
      </c>
      <c r="L875" s="30" t="str">
        <f t="shared" si="254"/>
        <v>Yes</v>
      </c>
    </row>
    <row r="876" spans="1:12">
      <c r="A876" s="48" t="s">
        <v>524</v>
      </c>
      <c r="B876" s="25" t="s">
        <v>49</v>
      </c>
      <c r="C876" s="31">
        <v>2910.4302326000002</v>
      </c>
      <c r="D876" s="27" t="str">
        <f t="shared" si="251"/>
        <v>N/A</v>
      </c>
      <c r="E876" s="31">
        <v>2789.6705882000001</v>
      </c>
      <c r="F876" s="27" t="str">
        <f t="shared" si="252"/>
        <v>N/A</v>
      </c>
      <c r="G876" s="31">
        <v>3718.1166667000002</v>
      </c>
      <c r="H876" s="27" t="str">
        <f t="shared" si="253"/>
        <v>N/A</v>
      </c>
      <c r="I876" s="28">
        <v>-4.1500000000000004</v>
      </c>
      <c r="J876" s="28">
        <v>33.28</v>
      </c>
      <c r="K876" s="29" t="s">
        <v>1193</v>
      </c>
      <c r="L876" s="30" t="str">
        <f t="shared" si="254"/>
        <v>No</v>
      </c>
    </row>
    <row r="877" spans="1:12">
      <c r="A877" s="48" t="s">
        <v>527</v>
      </c>
      <c r="B877" s="25" t="s">
        <v>49</v>
      </c>
      <c r="C877" s="31">
        <v>12226.882589000001</v>
      </c>
      <c r="D877" s="27" t="str">
        <f t="shared" si="251"/>
        <v>N/A</v>
      </c>
      <c r="E877" s="31">
        <v>12991.057747000001</v>
      </c>
      <c r="F877" s="27" t="str">
        <f t="shared" si="252"/>
        <v>N/A</v>
      </c>
      <c r="G877" s="31">
        <v>12868.318228</v>
      </c>
      <c r="H877" s="27" t="str">
        <f t="shared" si="253"/>
        <v>N/A</v>
      </c>
      <c r="I877" s="28">
        <v>6.25</v>
      </c>
      <c r="J877" s="28">
        <v>-0.94499999999999995</v>
      </c>
      <c r="K877" s="29" t="s">
        <v>1193</v>
      </c>
      <c r="L877" s="30" t="str">
        <f t="shared" si="254"/>
        <v>Yes</v>
      </c>
    </row>
    <row r="878" spans="1:12">
      <c r="A878" s="48" t="s">
        <v>530</v>
      </c>
      <c r="B878" s="25" t="s">
        <v>49</v>
      </c>
      <c r="C878" s="31">
        <v>1226.2996452</v>
      </c>
      <c r="D878" s="27" t="str">
        <f t="shared" si="251"/>
        <v>N/A</v>
      </c>
      <c r="E878" s="31">
        <v>1310.6317028000001</v>
      </c>
      <c r="F878" s="27" t="str">
        <f t="shared" si="252"/>
        <v>N/A</v>
      </c>
      <c r="G878" s="31">
        <v>1394.6252414</v>
      </c>
      <c r="H878" s="27" t="str">
        <f t="shared" si="253"/>
        <v>N/A</v>
      </c>
      <c r="I878" s="28">
        <v>6.8769999999999998</v>
      </c>
      <c r="J878" s="28">
        <v>6.4089999999999998</v>
      </c>
      <c r="K878" s="29" t="s">
        <v>1193</v>
      </c>
      <c r="L878" s="30" t="str">
        <f t="shared" si="254"/>
        <v>Yes</v>
      </c>
    </row>
    <row r="879" spans="1:12">
      <c r="A879" s="48" t="s">
        <v>532</v>
      </c>
      <c r="B879" s="25" t="s">
        <v>49</v>
      </c>
      <c r="C879" s="31">
        <v>2683.7656221000002</v>
      </c>
      <c r="D879" s="27" t="str">
        <f t="shared" si="251"/>
        <v>N/A</v>
      </c>
      <c r="E879" s="31">
        <v>2931.3376463999998</v>
      </c>
      <c r="F879" s="27" t="str">
        <f t="shared" si="252"/>
        <v>N/A</v>
      </c>
      <c r="G879" s="31">
        <v>3402.5429677000002</v>
      </c>
      <c r="H879" s="27" t="str">
        <f t="shared" si="253"/>
        <v>N/A</v>
      </c>
      <c r="I879" s="28">
        <v>9.2249999999999996</v>
      </c>
      <c r="J879" s="28">
        <v>16.07</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13.383377695</v>
      </c>
      <c r="D881" s="27" t="str">
        <f t="shared" ref="D881:D912" si="255">IF($B881="N/A","N/A",IF(C881&gt;10,"No",IF(C881&lt;-10,"No","Yes")))</f>
        <v>N/A</v>
      </c>
      <c r="E881" s="32">
        <v>13.285583983</v>
      </c>
      <c r="F881" s="27" t="str">
        <f t="shared" ref="F881:F912" si="256">IF($B881="N/A","N/A",IF(E881&gt;10,"No",IF(E881&lt;-10,"No","Yes")))</f>
        <v>N/A</v>
      </c>
      <c r="G881" s="32">
        <v>12.577748027</v>
      </c>
      <c r="H881" s="27" t="str">
        <f t="shared" ref="H881:H912" si="257">IF($B881="N/A","N/A",IF(G881&gt;10,"No",IF(G881&lt;-10,"No","Yes")))</f>
        <v>N/A</v>
      </c>
      <c r="I881" s="28">
        <v>-0.73099999999999998</v>
      </c>
      <c r="J881" s="28">
        <v>-5.33</v>
      </c>
      <c r="K881" s="29" t="s">
        <v>1193</v>
      </c>
      <c r="L881" s="30" t="str">
        <f t="shared" ref="L881:L912" si="258">IF(J881="Div by 0", "N/A", IF(K881="N/A","N/A", IF(J881&gt;VALUE(MID(K881,1,2)), "No", IF(J881&lt;-1*VALUE(MID(K881,1,2)), "No", "Yes"))))</f>
        <v>Yes</v>
      </c>
    </row>
    <row r="882" spans="1:12">
      <c r="A882" s="48" t="s">
        <v>524</v>
      </c>
      <c r="B882" s="25" t="s">
        <v>49</v>
      </c>
      <c r="C882" s="32">
        <v>5.8139534884000001</v>
      </c>
      <c r="D882" s="27" t="str">
        <f t="shared" si="255"/>
        <v>N/A</v>
      </c>
      <c r="E882" s="32">
        <v>14.117647058999999</v>
      </c>
      <c r="F882" s="27" t="str">
        <f t="shared" si="256"/>
        <v>N/A</v>
      </c>
      <c r="G882" s="32">
        <v>18.333333332999999</v>
      </c>
      <c r="H882" s="27" t="str">
        <f t="shared" si="257"/>
        <v>N/A</v>
      </c>
      <c r="I882" s="28">
        <v>142.80000000000001</v>
      </c>
      <c r="J882" s="28">
        <v>29.86</v>
      </c>
      <c r="K882" s="29" t="s">
        <v>1193</v>
      </c>
      <c r="L882" s="30" t="str">
        <f t="shared" si="258"/>
        <v>Yes</v>
      </c>
    </row>
    <row r="883" spans="1:12">
      <c r="A883" s="48" t="s">
        <v>527</v>
      </c>
      <c r="B883" s="25" t="s">
        <v>49</v>
      </c>
      <c r="C883" s="32">
        <v>16.207839562</v>
      </c>
      <c r="D883" s="27" t="str">
        <f t="shared" si="255"/>
        <v>N/A</v>
      </c>
      <c r="E883" s="32">
        <v>16.879886283000001</v>
      </c>
      <c r="F883" s="27" t="str">
        <f t="shared" si="256"/>
        <v>N/A</v>
      </c>
      <c r="G883" s="32">
        <v>16.435576598000001</v>
      </c>
      <c r="H883" s="27" t="str">
        <f t="shared" si="257"/>
        <v>N/A</v>
      </c>
      <c r="I883" s="28">
        <v>4.1459999999999999</v>
      </c>
      <c r="J883" s="28">
        <v>-2.63</v>
      </c>
      <c r="K883" s="29" t="s">
        <v>1193</v>
      </c>
      <c r="L883" s="30" t="str">
        <f t="shared" si="258"/>
        <v>Yes</v>
      </c>
    </row>
    <row r="884" spans="1:12">
      <c r="A884" s="48" t="s">
        <v>530</v>
      </c>
      <c r="B884" s="25" t="s">
        <v>49</v>
      </c>
      <c r="C884" s="32">
        <v>11.131151765</v>
      </c>
      <c r="D884" s="27" t="str">
        <f t="shared" si="255"/>
        <v>N/A</v>
      </c>
      <c r="E884" s="32">
        <v>10.959743752</v>
      </c>
      <c r="F884" s="27" t="str">
        <f t="shared" si="256"/>
        <v>N/A</v>
      </c>
      <c r="G884" s="32">
        <v>10.039916855</v>
      </c>
      <c r="H884" s="27" t="str">
        <f t="shared" si="257"/>
        <v>N/A</v>
      </c>
      <c r="I884" s="28">
        <v>-1.54</v>
      </c>
      <c r="J884" s="28">
        <v>-8.39</v>
      </c>
      <c r="K884" s="29" t="s">
        <v>1193</v>
      </c>
      <c r="L884" s="30" t="str">
        <f t="shared" si="258"/>
        <v>Yes</v>
      </c>
    </row>
    <row r="885" spans="1:12">
      <c r="A885" s="48" t="s">
        <v>532</v>
      </c>
      <c r="B885" s="25" t="s">
        <v>49</v>
      </c>
      <c r="C885" s="32">
        <v>22.488479262999999</v>
      </c>
      <c r="D885" s="27" t="str">
        <f t="shared" si="255"/>
        <v>N/A</v>
      </c>
      <c r="E885" s="32">
        <v>22.478277295000002</v>
      </c>
      <c r="F885" s="27" t="str">
        <f t="shared" si="256"/>
        <v>N/A</v>
      </c>
      <c r="G885" s="32">
        <v>22.675697070999998</v>
      </c>
      <c r="H885" s="27" t="str">
        <f t="shared" si="257"/>
        <v>N/A</v>
      </c>
      <c r="I885" s="28">
        <v>-4.4999999999999998E-2</v>
      </c>
      <c r="J885" s="28">
        <v>0.87829999999999997</v>
      </c>
      <c r="K885" s="29" t="s">
        <v>1193</v>
      </c>
      <c r="L885" s="30" t="str">
        <f t="shared" si="258"/>
        <v>Yes</v>
      </c>
    </row>
    <row r="886" spans="1:12" ht="12.75" customHeight="1">
      <c r="A886" s="46" t="s">
        <v>419</v>
      </c>
      <c r="B886" s="25" t="s">
        <v>49</v>
      </c>
      <c r="C886" s="32">
        <v>1.1319795436</v>
      </c>
      <c r="D886" s="27" t="str">
        <f t="shared" si="255"/>
        <v>N/A</v>
      </c>
      <c r="E886" s="32">
        <v>1.2141692958999999</v>
      </c>
      <c r="F886" s="27" t="str">
        <f t="shared" si="256"/>
        <v>N/A</v>
      </c>
      <c r="G886" s="32">
        <v>1.1156667503</v>
      </c>
      <c r="H886" s="27" t="str">
        <f t="shared" si="257"/>
        <v>N/A</v>
      </c>
      <c r="I886" s="28">
        <v>7.2610000000000001</v>
      </c>
      <c r="J886" s="28">
        <v>-8.11</v>
      </c>
      <c r="K886" s="29" t="s">
        <v>1193</v>
      </c>
      <c r="L886" s="30" t="str">
        <f t="shared" si="258"/>
        <v>Yes</v>
      </c>
    </row>
    <row r="887" spans="1:12">
      <c r="A887" s="48" t="s">
        <v>524</v>
      </c>
      <c r="B887" s="25" t="s">
        <v>49</v>
      </c>
      <c r="C887" s="32">
        <v>26.744186046999999</v>
      </c>
      <c r="D887" s="27" t="str">
        <f t="shared" si="255"/>
        <v>N/A</v>
      </c>
      <c r="E887" s="32">
        <v>25.882352941000001</v>
      </c>
      <c r="F887" s="27" t="str">
        <f t="shared" si="256"/>
        <v>N/A</v>
      </c>
      <c r="G887" s="32">
        <v>31.666666667000001</v>
      </c>
      <c r="H887" s="27" t="str">
        <f t="shared" si="257"/>
        <v>N/A</v>
      </c>
      <c r="I887" s="28">
        <v>-3.22</v>
      </c>
      <c r="J887" s="28">
        <v>22.35</v>
      </c>
      <c r="K887" s="29" t="s">
        <v>1193</v>
      </c>
      <c r="L887" s="30" t="str">
        <f t="shared" si="258"/>
        <v>Yes</v>
      </c>
    </row>
    <row r="888" spans="1:12">
      <c r="A888" s="48" t="s">
        <v>527</v>
      </c>
      <c r="B888" s="25" t="s">
        <v>49</v>
      </c>
      <c r="C888" s="32">
        <v>3.4639927074000001</v>
      </c>
      <c r="D888" s="27" t="str">
        <f t="shared" si="255"/>
        <v>N/A</v>
      </c>
      <c r="E888" s="32">
        <v>3.6247334754999998</v>
      </c>
      <c r="F888" s="27" t="str">
        <f t="shared" si="256"/>
        <v>N/A</v>
      </c>
      <c r="G888" s="32">
        <v>3.2296246195</v>
      </c>
      <c r="H888" s="27" t="str">
        <f t="shared" si="257"/>
        <v>N/A</v>
      </c>
      <c r="I888" s="28">
        <v>4.6399999999999997</v>
      </c>
      <c r="J888" s="28">
        <v>-10.9</v>
      </c>
      <c r="K888" s="29" t="s">
        <v>1193</v>
      </c>
      <c r="L888" s="30" t="str">
        <f t="shared" si="258"/>
        <v>Yes</v>
      </c>
    </row>
    <row r="889" spans="1:12">
      <c r="A889" s="48" t="s">
        <v>530</v>
      </c>
      <c r="B889" s="25" t="s">
        <v>49</v>
      </c>
      <c r="C889" s="32">
        <v>1.0782312250999999</v>
      </c>
      <c r="D889" s="27" t="str">
        <f t="shared" si="255"/>
        <v>N/A</v>
      </c>
      <c r="E889" s="32">
        <v>1.1566751028</v>
      </c>
      <c r="F889" s="27" t="str">
        <f t="shared" si="256"/>
        <v>N/A</v>
      </c>
      <c r="G889" s="32">
        <v>1.0834574987000001</v>
      </c>
      <c r="H889" s="27" t="str">
        <f t="shared" si="257"/>
        <v>N/A</v>
      </c>
      <c r="I889" s="28">
        <v>7.2750000000000004</v>
      </c>
      <c r="J889" s="28">
        <v>-6.33</v>
      </c>
      <c r="K889" s="29" t="s">
        <v>1193</v>
      </c>
      <c r="L889" s="30" t="str">
        <f t="shared" si="258"/>
        <v>Yes</v>
      </c>
    </row>
    <row r="890" spans="1:12">
      <c r="A890" s="48" t="s">
        <v>532</v>
      </c>
      <c r="B890" s="25" t="s">
        <v>49</v>
      </c>
      <c r="C890" s="32">
        <v>0</v>
      </c>
      <c r="D890" s="27" t="str">
        <f t="shared" si="255"/>
        <v>N/A</v>
      </c>
      <c r="E890" s="32">
        <v>9.4446543000000008E-3</v>
      </c>
      <c r="F890" s="27" t="str">
        <f t="shared" si="256"/>
        <v>N/A</v>
      </c>
      <c r="G890" s="32">
        <v>8.7958484000000003E-3</v>
      </c>
      <c r="H890" s="27" t="str">
        <f t="shared" si="257"/>
        <v>N/A</v>
      </c>
      <c r="I890" s="28" t="s">
        <v>1207</v>
      </c>
      <c r="J890" s="28">
        <v>-6.87</v>
      </c>
      <c r="K890" s="29" t="s">
        <v>1193</v>
      </c>
      <c r="L890" s="30" t="str">
        <f t="shared" si="258"/>
        <v>Yes</v>
      </c>
    </row>
    <row r="891" spans="1:12">
      <c r="A891" s="46" t="s">
        <v>420</v>
      </c>
      <c r="B891" s="25" t="s">
        <v>49</v>
      </c>
      <c r="C891" s="32">
        <v>3.3025099075000002</v>
      </c>
      <c r="D891" s="27" t="str">
        <f t="shared" si="255"/>
        <v>N/A</v>
      </c>
      <c r="E891" s="32">
        <v>1.354679803</v>
      </c>
      <c r="F891" s="27" t="str">
        <f t="shared" si="256"/>
        <v>N/A</v>
      </c>
      <c r="G891" s="32">
        <v>3.75</v>
      </c>
      <c r="H891" s="27" t="str">
        <f t="shared" si="257"/>
        <v>N/A</v>
      </c>
      <c r="I891" s="28">
        <v>-59</v>
      </c>
      <c r="J891" s="28">
        <v>176.8</v>
      </c>
      <c r="K891" s="29" t="s">
        <v>1193</v>
      </c>
      <c r="L891" s="30" t="str">
        <f t="shared" si="258"/>
        <v>No</v>
      </c>
    </row>
    <row r="892" spans="1:12" ht="12.75" customHeight="1">
      <c r="A892" s="46" t="s">
        <v>421</v>
      </c>
      <c r="B892" s="25" t="s">
        <v>49</v>
      </c>
      <c r="C892" s="32">
        <v>63.583754523000003</v>
      </c>
      <c r="D892" s="27" t="str">
        <f t="shared" si="255"/>
        <v>N/A</v>
      </c>
      <c r="E892" s="32">
        <v>63.076992089999997</v>
      </c>
      <c r="F892" s="27" t="str">
        <f t="shared" si="256"/>
        <v>N/A</v>
      </c>
      <c r="G892" s="32">
        <v>61.798175884999999</v>
      </c>
      <c r="H892" s="27" t="str">
        <f t="shared" si="257"/>
        <v>N/A</v>
      </c>
      <c r="I892" s="28">
        <v>-0.79700000000000004</v>
      </c>
      <c r="J892" s="28">
        <v>-2.0299999999999998</v>
      </c>
      <c r="K892" s="29" t="s">
        <v>1193</v>
      </c>
      <c r="L892" s="30" t="str">
        <f t="shared" si="258"/>
        <v>Yes</v>
      </c>
    </row>
    <row r="893" spans="1:12">
      <c r="A893" s="48" t="s">
        <v>524</v>
      </c>
      <c r="B893" s="25" t="s">
        <v>49</v>
      </c>
      <c r="C893" s="32">
        <v>23.255813953000001</v>
      </c>
      <c r="D893" s="27" t="str">
        <f t="shared" si="255"/>
        <v>N/A</v>
      </c>
      <c r="E893" s="32">
        <v>30.588235294</v>
      </c>
      <c r="F893" s="27" t="str">
        <f t="shared" si="256"/>
        <v>N/A</v>
      </c>
      <c r="G893" s="32">
        <v>35</v>
      </c>
      <c r="H893" s="27" t="str">
        <f t="shared" si="257"/>
        <v>N/A</v>
      </c>
      <c r="I893" s="28">
        <v>31.53</v>
      </c>
      <c r="J893" s="28">
        <v>14.42</v>
      </c>
      <c r="K893" s="29" t="s">
        <v>1193</v>
      </c>
      <c r="L893" s="30" t="str">
        <f t="shared" si="258"/>
        <v>Yes</v>
      </c>
    </row>
    <row r="894" spans="1:12">
      <c r="A894" s="48" t="s">
        <v>527</v>
      </c>
      <c r="B894" s="25" t="s">
        <v>49</v>
      </c>
      <c r="C894" s="32">
        <v>78.742023700999994</v>
      </c>
      <c r="D894" s="27" t="str">
        <f t="shared" si="255"/>
        <v>N/A</v>
      </c>
      <c r="E894" s="32">
        <v>78.393745558000006</v>
      </c>
      <c r="F894" s="27" t="str">
        <f t="shared" si="256"/>
        <v>N/A</v>
      </c>
      <c r="G894" s="32">
        <v>77.612445046000005</v>
      </c>
      <c r="H894" s="27" t="str">
        <f t="shared" si="257"/>
        <v>N/A</v>
      </c>
      <c r="I894" s="28">
        <v>-0.442</v>
      </c>
      <c r="J894" s="28">
        <v>-0.997</v>
      </c>
      <c r="K894" s="29" t="s">
        <v>1193</v>
      </c>
      <c r="L894" s="30" t="str">
        <f t="shared" si="258"/>
        <v>Yes</v>
      </c>
    </row>
    <row r="895" spans="1:12">
      <c r="A895" s="48" t="s">
        <v>530</v>
      </c>
      <c r="B895" s="25" t="s">
        <v>49</v>
      </c>
      <c r="C895" s="32">
        <v>61.025112481000001</v>
      </c>
      <c r="D895" s="27" t="str">
        <f t="shared" si="255"/>
        <v>N/A</v>
      </c>
      <c r="E895" s="32">
        <v>60.273647580000002</v>
      </c>
      <c r="F895" s="27" t="str">
        <f t="shared" si="256"/>
        <v>N/A</v>
      </c>
      <c r="G895" s="32">
        <v>59.02911907</v>
      </c>
      <c r="H895" s="27" t="str">
        <f t="shared" si="257"/>
        <v>N/A</v>
      </c>
      <c r="I895" s="28">
        <v>-1.23</v>
      </c>
      <c r="J895" s="28">
        <v>-2.06</v>
      </c>
      <c r="K895" s="29" t="s">
        <v>1193</v>
      </c>
      <c r="L895" s="30" t="str">
        <f t="shared" si="258"/>
        <v>Yes</v>
      </c>
    </row>
    <row r="896" spans="1:12">
      <c r="A896" s="48" t="s">
        <v>532</v>
      </c>
      <c r="B896" s="25" t="s">
        <v>49</v>
      </c>
      <c r="C896" s="32">
        <v>68.138248848000003</v>
      </c>
      <c r="D896" s="27" t="str">
        <f t="shared" si="255"/>
        <v>N/A</v>
      </c>
      <c r="E896" s="32">
        <v>68.587079712999994</v>
      </c>
      <c r="F896" s="27" t="str">
        <f t="shared" si="256"/>
        <v>N/A</v>
      </c>
      <c r="G896" s="32">
        <v>66.953997713000007</v>
      </c>
      <c r="H896" s="27" t="str">
        <f t="shared" si="257"/>
        <v>N/A</v>
      </c>
      <c r="I896" s="28">
        <v>0.65869999999999995</v>
      </c>
      <c r="J896" s="28">
        <v>-2.38</v>
      </c>
      <c r="K896" s="29" t="s">
        <v>1193</v>
      </c>
      <c r="L896" s="30" t="str">
        <f t="shared" si="258"/>
        <v>Yes</v>
      </c>
    </row>
    <row r="897" spans="1:12">
      <c r="A897" s="46" t="s">
        <v>627</v>
      </c>
      <c r="B897" s="25" t="s">
        <v>49</v>
      </c>
      <c r="C897" s="32">
        <v>83.187785985999994</v>
      </c>
      <c r="D897" s="27" t="str">
        <f t="shared" si="255"/>
        <v>N/A</v>
      </c>
      <c r="E897" s="32">
        <v>83.255827862999993</v>
      </c>
      <c r="F897" s="27" t="str">
        <f t="shared" si="256"/>
        <v>N/A</v>
      </c>
      <c r="G897" s="32">
        <v>83.861880455999994</v>
      </c>
      <c r="H897" s="27" t="str">
        <f t="shared" si="257"/>
        <v>N/A</v>
      </c>
      <c r="I897" s="28">
        <v>8.1799999999999998E-2</v>
      </c>
      <c r="J897" s="28">
        <v>0.72789999999999999</v>
      </c>
      <c r="K897" s="29" t="s">
        <v>1193</v>
      </c>
      <c r="L897" s="30" t="str">
        <f t="shared" si="258"/>
        <v>Yes</v>
      </c>
    </row>
    <row r="898" spans="1:12">
      <c r="A898" s="48" t="s">
        <v>524</v>
      </c>
      <c r="B898" s="25" t="s">
        <v>49</v>
      </c>
      <c r="C898" s="32">
        <v>39.534883721</v>
      </c>
      <c r="D898" s="27" t="str">
        <f t="shared" si="255"/>
        <v>N/A</v>
      </c>
      <c r="E898" s="32">
        <v>43.529411764999999</v>
      </c>
      <c r="F898" s="27" t="str">
        <f t="shared" si="256"/>
        <v>N/A</v>
      </c>
      <c r="G898" s="32">
        <v>50</v>
      </c>
      <c r="H898" s="27" t="str">
        <f t="shared" si="257"/>
        <v>N/A</v>
      </c>
      <c r="I898" s="28">
        <v>10.1</v>
      </c>
      <c r="J898" s="28">
        <v>14.86</v>
      </c>
      <c r="K898" s="29" t="s">
        <v>1193</v>
      </c>
      <c r="L898" s="30" t="str">
        <f t="shared" si="258"/>
        <v>Yes</v>
      </c>
    </row>
    <row r="899" spans="1:12">
      <c r="A899" s="48" t="s">
        <v>527</v>
      </c>
      <c r="B899" s="25" t="s">
        <v>49</v>
      </c>
      <c r="C899" s="32">
        <v>87.766636281000004</v>
      </c>
      <c r="D899" s="27" t="str">
        <f t="shared" si="255"/>
        <v>N/A</v>
      </c>
      <c r="E899" s="32">
        <v>87.082444917999993</v>
      </c>
      <c r="F899" s="27" t="str">
        <f t="shared" si="256"/>
        <v>N/A</v>
      </c>
      <c r="G899" s="32">
        <v>87.707135609999995</v>
      </c>
      <c r="H899" s="27" t="str">
        <f t="shared" si="257"/>
        <v>N/A</v>
      </c>
      <c r="I899" s="28">
        <v>-0.78</v>
      </c>
      <c r="J899" s="28">
        <v>0.71740000000000004</v>
      </c>
      <c r="K899" s="29" t="s">
        <v>1193</v>
      </c>
      <c r="L899" s="30" t="str">
        <f t="shared" si="258"/>
        <v>Yes</v>
      </c>
    </row>
    <row r="900" spans="1:12">
      <c r="A900" s="48" t="s">
        <v>530</v>
      </c>
      <c r="B900" s="25" t="s">
        <v>49</v>
      </c>
      <c r="C900" s="32">
        <v>83.218044516999996</v>
      </c>
      <c r="D900" s="27" t="str">
        <f t="shared" si="255"/>
        <v>N/A</v>
      </c>
      <c r="E900" s="32">
        <v>83.241062955000004</v>
      </c>
      <c r="F900" s="27" t="str">
        <f t="shared" si="256"/>
        <v>N/A</v>
      </c>
      <c r="G900" s="32">
        <v>83.933925647999999</v>
      </c>
      <c r="H900" s="27" t="str">
        <f t="shared" si="257"/>
        <v>N/A</v>
      </c>
      <c r="I900" s="28">
        <v>2.7699999999999999E-2</v>
      </c>
      <c r="J900" s="28">
        <v>0.83240000000000003</v>
      </c>
      <c r="K900" s="29" t="s">
        <v>1193</v>
      </c>
      <c r="L900" s="30" t="str">
        <f t="shared" si="258"/>
        <v>Yes</v>
      </c>
    </row>
    <row r="901" spans="1:12">
      <c r="A901" s="48" t="s">
        <v>532</v>
      </c>
      <c r="B901" s="25" t="s">
        <v>49</v>
      </c>
      <c r="C901" s="32">
        <v>81.078341014000003</v>
      </c>
      <c r="D901" s="27" t="str">
        <f t="shared" si="255"/>
        <v>N/A</v>
      </c>
      <c r="E901" s="32">
        <v>81.611258027999995</v>
      </c>
      <c r="F901" s="27" t="str">
        <f t="shared" si="256"/>
        <v>N/A</v>
      </c>
      <c r="G901" s="32">
        <v>81.695839563999996</v>
      </c>
      <c r="H901" s="27" t="str">
        <f t="shared" si="257"/>
        <v>N/A</v>
      </c>
      <c r="I901" s="28">
        <v>0.6573</v>
      </c>
      <c r="J901" s="28">
        <v>0.1036</v>
      </c>
      <c r="K901" s="29" t="s">
        <v>1193</v>
      </c>
      <c r="L901" s="30" t="str">
        <f t="shared" si="258"/>
        <v>Yes</v>
      </c>
    </row>
    <row r="902" spans="1:12">
      <c r="A902" s="46" t="s">
        <v>1</v>
      </c>
      <c r="B902" s="25" t="s">
        <v>49</v>
      </c>
      <c r="C902" s="26">
        <v>4.3031284915999999</v>
      </c>
      <c r="D902" s="27" t="str">
        <f t="shared" si="255"/>
        <v>N/A</v>
      </c>
      <c r="E902" s="26">
        <v>4.8383792908999999</v>
      </c>
      <c r="F902" s="27" t="str">
        <f t="shared" si="256"/>
        <v>N/A</v>
      </c>
      <c r="G902" s="26">
        <v>4.8056325534999997</v>
      </c>
      <c r="H902" s="27" t="str">
        <f t="shared" si="257"/>
        <v>N/A</v>
      </c>
      <c r="I902" s="28">
        <v>12.44</v>
      </c>
      <c r="J902" s="28">
        <v>-0.67700000000000005</v>
      </c>
      <c r="K902" s="29" t="s">
        <v>1193</v>
      </c>
      <c r="L902" s="30" t="str">
        <f t="shared" si="258"/>
        <v>Yes</v>
      </c>
    </row>
    <row r="903" spans="1:12">
      <c r="A903" s="48" t="s">
        <v>524</v>
      </c>
      <c r="B903" s="25" t="s">
        <v>49</v>
      </c>
      <c r="C903" s="26">
        <v>3</v>
      </c>
      <c r="D903" s="27" t="str">
        <f t="shared" si="255"/>
        <v>N/A</v>
      </c>
      <c r="E903" s="26">
        <v>7.25</v>
      </c>
      <c r="F903" s="27" t="str">
        <f t="shared" si="256"/>
        <v>N/A</v>
      </c>
      <c r="G903" s="26">
        <v>6</v>
      </c>
      <c r="H903" s="27" t="str">
        <f t="shared" si="257"/>
        <v>N/A</v>
      </c>
      <c r="I903" s="28">
        <v>141.69999999999999</v>
      </c>
      <c r="J903" s="28">
        <v>-17.2</v>
      </c>
      <c r="K903" s="29" t="s">
        <v>1193</v>
      </c>
      <c r="L903" s="30" t="str">
        <f t="shared" si="258"/>
        <v>Yes</v>
      </c>
    </row>
    <row r="904" spans="1:12">
      <c r="A904" s="48" t="s">
        <v>527</v>
      </c>
      <c r="B904" s="25" t="s">
        <v>49</v>
      </c>
      <c r="C904" s="26">
        <v>11.067491563999999</v>
      </c>
      <c r="D904" s="27" t="str">
        <f t="shared" si="255"/>
        <v>N/A</v>
      </c>
      <c r="E904" s="26">
        <v>11.529473683999999</v>
      </c>
      <c r="F904" s="27" t="str">
        <f t="shared" si="256"/>
        <v>N/A</v>
      </c>
      <c r="G904" s="26">
        <v>11.923868313</v>
      </c>
      <c r="H904" s="27" t="str">
        <f t="shared" si="257"/>
        <v>N/A</v>
      </c>
      <c r="I904" s="28">
        <v>4.1740000000000004</v>
      </c>
      <c r="J904" s="28">
        <v>3.4209999999999998</v>
      </c>
      <c r="K904" s="29" t="s">
        <v>1193</v>
      </c>
      <c r="L904" s="30" t="str">
        <f t="shared" si="258"/>
        <v>Yes</v>
      </c>
    </row>
    <row r="905" spans="1:12">
      <c r="A905" s="48" t="s">
        <v>530</v>
      </c>
      <c r="B905" s="25" t="s">
        <v>49</v>
      </c>
      <c r="C905" s="26">
        <v>3.6839387464</v>
      </c>
      <c r="D905" s="27" t="str">
        <f t="shared" si="255"/>
        <v>N/A</v>
      </c>
      <c r="E905" s="26">
        <v>4.3568464730000001</v>
      </c>
      <c r="F905" s="27" t="str">
        <f t="shared" si="256"/>
        <v>N/A</v>
      </c>
      <c r="G905" s="26">
        <v>4.2947966288000003</v>
      </c>
      <c r="H905" s="27" t="str">
        <f t="shared" si="257"/>
        <v>N/A</v>
      </c>
      <c r="I905" s="28">
        <v>18.27</v>
      </c>
      <c r="J905" s="28">
        <v>-1.42</v>
      </c>
      <c r="K905" s="29" t="s">
        <v>1193</v>
      </c>
      <c r="L905" s="30" t="str">
        <f t="shared" si="258"/>
        <v>Yes</v>
      </c>
    </row>
    <row r="906" spans="1:12">
      <c r="A906" s="48" t="s">
        <v>532</v>
      </c>
      <c r="B906" s="25" t="s">
        <v>49</v>
      </c>
      <c r="C906" s="26">
        <v>3.2663934426000001</v>
      </c>
      <c r="D906" s="27" t="str">
        <f t="shared" si="255"/>
        <v>N/A</v>
      </c>
      <c r="E906" s="26">
        <v>3.2768907562999998</v>
      </c>
      <c r="F906" s="27" t="str">
        <f t="shared" si="256"/>
        <v>N/A</v>
      </c>
      <c r="G906" s="26">
        <v>3.1982156710999998</v>
      </c>
      <c r="H906" s="27" t="str">
        <f t="shared" si="257"/>
        <v>N/A</v>
      </c>
      <c r="I906" s="28">
        <v>0.32140000000000002</v>
      </c>
      <c r="J906" s="28">
        <v>-2.4</v>
      </c>
      <c r="K906" s="29" t="s">
        <v>1193</v>
      </c>
      <c r="L906" s="30" t="str">
        <f t="shared" si="258"/>
        <v>Yes</v>
      </c>
    </row>
    <row r="907" spans="1:12">
      <c r="A907" s="46" t="s">
        <v>2</v>
      </c>
      <c r="B907" s="25" t="s">
        <v>49</v>
      </c>
      <c r="C907" s="26">
        <v>156.52443857</v>
      </c>
      <c r="D907" s="27" t="str">
        <f t="shared" si="255"/>
        <v>N/A</v>
      </c>
      <c r="E907" s="26">
        <v>155.84236453</v>
      </c>
      <c r="F907" s="27" t="str">
        <f t="shared" si="256"/>
        <v>N/A</v>
      </c>
      <c r="G907" s="26">
        <v>147.345</v>
      </c>
      <c r="H907" s="27" t="str">
        <f t="shared" si="257"/>
        <v>N/A</v>
      </c>
      <c r="I907" s="28">
        <v>-0.436</v>
      </c>
      <c r="J907" s="28">
        <v>-5.45</v>
      </c>
      <c r="K907" s="29" t="s">
        <v>1193</v>
      </c>
      <c r="L907" s="30" t="str">
        <f t="shared" si="258"/>
        <v>Yes</v>
      </c>
    </row>
    <row r="908" spans="1:12">
      <c r="A908" s="48" t="s">
        <v>524</v>
      </c>
      <c r="B908" s="25" t="s">
        <v>49</v>
      </c>
      <c r="C908" s="26">
        <v>205.73913042999999</v>
      </c>
      <c r="D908" s="27" t="str">
        <f t="shared" si="255"/>
        <v>N/A</v>
      </c>
      <c r="E908" s="26">
        <v>251</v>
      </c>
      <c r="F908" s="27" t="str">
        <f t="shared" si="256"/>
        <v>N/A</v>
      </c>
      <c r="G908" s="26">
        <v>245.36842104999999</v>
      </c>
      <c r="H908" s="27" t="str">
        <f t="shared" si="257"/>
        <v>N/A</v>
      </c>
      <c r="I908" s="28">
        <v>22</v>
      </c>
      <c r="J908" s="28">
        <v>-2.2400000000000002</v>
      </c>
      <c r="K908" s="29" t="s">
        <v>1193</v>
      </c>
      <c r="L908" s="30" t="str">
        <f t="shared" si="258"/>
        <v>Yes</v>
      </c>
    </row>
    <row r="909" spans="1:12">
      <c r="A909" s="48" t="s">
        <v>527</v>
      </c>
      <c r="B909" s="25" t="s">
        <v>49</v>
      </c>
      <c r="C909" s="26">
        <v>192.36315789</v>
      </c>
      <c r="D909" s="27" t="str">
        <f t="shared" si="255"/>
        <v>N/A</v>
      </c>
      <c r="E909" s="26">
        <v>180.61274510000001</v>
      </c>
      <c r="F909" s="27" t="str">
        <f t="shared" si="256"/>
        <v>N/A</v>
      </c>
      <c r="G909" s="26">
        <v>180.10471204000001</v>
      </c>
      <c r="H909" s="27" t="str">
        <f t="shared" si="257"/>
        <v>N/A</v>
      </c>
      <c r="I909" s="28">
        <v>-6.11</v>
      </c>
      <c r="J909" s="28">
        <v>-0.28100000000000003</v>
      </c>
      <c r="K909" s="29" t="s">
        <v>1193</v>
      </c>
      <c r="L909" s="30" t="str">
        <f t="shared" si="258"/>
        <v>Yes</v>
      </c>
    </row>
    <row r="910" spans="1:12">
      <c r="A910" s="48" t="s">
        <v>530</v>
      </c>
      <c r="B910" s="25" t="s">
        <v>49</v>
      </c>
      <c r="C910" s="26">
        <v>141.92647059000001</v>
      </c>
      <c r="D910" s="27" t="str">
        <f t="shared" si="255"/>
        <v>N/A</v>
      </c>
      <c r="E910" s="26">
        <v>143.84102564</v>
      </c>
      <c r="F910" s="27" t="str">
        <f t="shared" si="256"/>
        <v>N/A</v>
      </c>
      <c r="G910" s="26">
        <v>133.75891340999999</v>
      </c>
      <c r="H910" s="27" t="str">
        <f t="shared" si="257"/>
        <v>N/A</v>
      </c>
      <c r="I910" s="28">
        <v>1.349</v>
      </c>
      <c r="J910" s="28">
        <v>-7.01</v>
      </c>
      <c r="K910" s="29" t="s">
        <v>1193</v>
      </c>
      <c r="L910" s="30" t="str">
        <f t="shared" si="258"/>
        <v>Yes</v>
      </c>
    </row>
    <row r="911" spans="1:12">
      <c r="A911" s="48" t="s">
        <v>532</v>
      </c>
      <c r="B911" s="25" t="s">
        <v>49</v>
      </c>
      <c r="C911" s="26" t="s">
        <v>1207</v>
      </c>
      <c r="D911" s="27" t="str">
        <f t="shared" si="255"/>
        <v>N/A</v>
      </c>
      <c r="E911" s="26">
        <v>30</v>
      </c>
      <c r="F911" s="27" t="str">
        <f t="shared" si="256"/>
        <v>N/A</v>
      </c>
      <c r="G911" s="26">
        <v>30</v>
      </c>
      <c r="H911" s="27" t="str">
        <f t="shared" si="257"/>
        <v>N/A</v>
      </c>
      <c r="I911" s="28" t="s">
        <v>1207</v>
      </c>
      <c r="J911" s="28">
        <v>0</v>
      </c>
      <c r="K911" s="29" t="s">
        <v>1193</v>
      </c>
      <c r="L911" s="30" t="str">
        <f t="shared" si="258"/>
        <v>Yes</v>
      </c>
    </row>
    <row r="912" spans="1:12">
      <c r="A912" s="46" t="s">
        <v>159</v>
      </c>
      <c r="B912" s="25" t="s">
        <v>49</v>
      </c>
      <c r="C912" s="32">
        <v>4.5832461045999997</v>
      </c>
      <c r="D912" s="27" t="str">
        <f t="shared" si="255"/>
        <v>N/A</v>
      </c>
      <c r="E912" s="32">
        <v>4.4006160562999996</v>
      </c>
      <c r="F912" s="27" t="str">
        <f t="shared" si="256"/>
        <v>N/A</v>
      </c>
      <c r="G912" s="32">
        <v>4.1237832259999996</v>
      </c>
      <c r="H912" s="27" t="str">
        <f t="shared" si="257"/>
        <v>N/A</v>
      </c>
      <c r="I912" s="28">
        <v>-3.98</v>
      </c>
      <c r="J912" s="28">
        <v>-6.29</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t="s">
        <v>1207</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400</v>
      </c>
      <c r="J915" s="28">
        <v>-50</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400</v>
      </c>
      <c r="J916" s="28">
        <v>-20</v>
      </c>
      <c r="K916" s="47" t="s">
        <v>49</v>
      </c>
      <c r="L916" s="30" t="str">
        <f t="shared" si="262"/>
        <v>N/A</v>
      </c>
    </row>
    <row r="917" spans="1:12">
      <c r="A917" s="48" t="s">
        <v>571</v>
      </c>
      <c r="B917" s="25" t="s">
        <v>49</v>
      </c>
      <c r="C917" s="26">
        <v>11</v>
      </c>
      <c r="D917" s="27" t="str">
        <f t="shared" si="259"/>
        <v>N/A</v>
      </c>
      <c r="E917" s="26">
        <v>11</v>
      </c>
      <c r="F917" s="27" t="str">
        <f t="shared" si="260"/>
        <v>N/A</v>
      </c>
      <c r="G917" s="26">
        <v>11</v>
      </c>
      <c r="H917" s="27" t="str">
        <f t="shared" si="261"/>
        <v>N/A</v>
      </c>
      <c r="I917" s="28">
        <v>0</v>
      </c>
      <c r="J917" s="28">
        <v>0</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100</v>
      </c>
      <c r="J918" s="28">
        <v>0</v>
      </c>
      <c r="K918" s="47" t="s">
        <v>49</v>
      </c>
      <c r="L918" s="30" t="str">
        <f t="shared" si="262"/>
        <v>N/A</v>
      </c>
    </row>
    <row r="919" spans="1:12">
      <c r="A919" s="48" t="s">
        <v>573</v>
      </c>
      <c r="B919" s="25" t="s">
        <v>49</v>
      </c>
      <c r="C919" s="26">
        <v>17</v>
      </c>
      <c r="D919" s="27" t="str">
        <f t="shared" si="259"/>
        <v>N/A</v>
      </c>
      <c r="E919" s="26">
        <v>11</v>
      </c>
      <c r="F919" s="27" t="str">
        <f t="shared" si="260"/>
        <v>N/A</v>
      </c>
      <c r="G919" s="26">
        <v>11</v>
      </c>
      <c r="H919" s="27" t="str">
        <f t="shared" si="261"/>
        <v>N/A</v>
      </c>
      <c r="I919" s="28">
        <v>-41.2</v>
      </c>
      <c r="J919" s="28">
        <v>-30</v>
      </c>
      <c r="K919" s="47" t="s">
        <v>49</v>
      </c>
      <c r="L919" s="30" t="str">
        <f t="shared" si="262"/>
        <v>N/A</v>
      </c>
    </row>
    <row r="920" spans="1:12">
      <c r="A920" s="46" t="s">
        <v>742</v>
      </c>
      <c r="B920" s="25" t="s">
        <v>49</v>
      </c>
      <c r="C920" s="31">
        <v>948107</v>
      </c>
      <c r="D920" s="27" t="str">
        <f t="shared" si="259"/>
        <v>N/A</v>
      </c>
      <c r="E920" s="31">
        <v>2609662</v>
      </c>
      <c r="F920" s="27" t="str">
        <f t="shared" si="260"/>
        <v>N/A</v>
      </c>
      <c r="G920" s="31">
        <v>974937</v>
      </c>
      <c r="H920" s="27" t="str">
        <f t="shared" si="261"/>
        <v>N/A</v>
      </c>
      <c r="I920" s="28">
        <v>175.2</v>
      </c>
      <c r="J920" s="28">
        <v>-62.6</v>
      </c>
      <c r="K920" s="47" t="s">
        <v>49</v>
      </c>
      <c r="L920" s="30" t="str">
        <f t="shared" si="262"/>
        <v>N/A</v>
      </c>
    </row>
    <row r="921" spans="1:12">
      <c r="A921" s="48" t="s">
        <v>574</v>
      </c>
      <c r="B921" s="25" t="s">
        <v>49</v>
      </c>
      <c r="C921" s="31">
        <v>824016</v>
      </c>
      <c r="D921" s="27" t="str">
        <f t="shared" si="259"/>
        <v>N/A</v>
      </c>
      <c r="E921" s="31">
        <v>2580716</v>
      </c>
      <c r="F921" s="27" t="str">
        <f t="shared" si="260"/>
        <v>N/A</v>
      </c>
      <c r="G921" s="31">
        <v>864634</v>
      </c>
      <c r="H921" s="27" t="str">
        <f t="shared" si="261"/>
        <v>N/A</v>
      </c>
      <c r="I921" s="28">
        <v>213.2</v>
      </c>
      <c r="J921" s="28">
        <v>-66.5</v>
      </c>
      <c r="K921" s="47" t="s">
        <v>49</v>
      </c>
      <c r="L921" s="30" t="str">
        <f t="shared" si="262"/>
        <v>N/A</v>
      </c>
    </row>
    <row r="922" spans="1:12">
      <c r="A922" s="48" t="s">
        <v>568</v>
      </c>
      <c r="B922" s="25" t="s">
        <v>49</v>
      </c>
      <c r="C922" s="31">
        <v>271204</v>
      </c>
      <c r="D922" s="27" t="str">
        <f t="shared" si="259"/>
        <v>N/A</v>
      </c>
      <c r="E922" s="31">
        <v>246500</v>
      </c>
      <c r="F922" s="27" t="str">
        <f t="shared" si="260"/>
        <v>N/A</v>
      </c>
      <c r="G922" s="31">
        <v>203150</v>
      </c>
      <c r="H922" s="27" t="str">
        <f t="shared" si="261"/>
        <v>N/A</v>
      </c>
      <c r="I922" s="28">
        <v>-9.11</v>
      </c>
      <c r="J922" s="28">
        <v>-17.600000000000001</v>
      </c>
      <c r="K922" s="47" t="s">
        <v>49</v>
      </c>
      <c r="L922" s="30" t="str">
        <f t="shared" si="262"/>
        <v>N/A</v>
      </c>
    </row>
    <row r="923" spans="1:12">
      <c r="A923" s="48" t="s">
        <v>221</v>
      </c>
      <c r="B923" s="25" t="s">
        <v>49</v>
      </c>
      <c r="C923" s="31">
        <v>219109</v>
      </c>
      <c r="D923" s="27" t="str">
        <f t="shared" si="259"/>
        <v>N/A</v>
      </c>
      <c r="E923" s="31">
        <v>426450</v>
      </c>
      <c r="F923" s="27" t="str">
        <f t="shared" si="260"/>
        <v>N/A</v>
      </c>
      <c r="G923" s="31">
        <v>275513</v>
      </c>
      <c r="H923" s="27" t="str">
        <f t="shared" si="261"/>
        <v>N/A</v>
      </c>
      <c r="I923" s="28">
        <v>94.63</v>
      </c>
      <c r="J923" s="28">
        <v>-35.4</v>
      </c>
      <c r="K923" s="47" t="s">
        <v>49</v>
      </c>
      <c r="L923" s="30" t="str">
        <f t="shared" si="262"/>
        <v>N/A</v>
      </c>
    </row>
    <row r="924" spans="1:12">
      <c r="A924" s="48" t="s">
        <v>628</v>
      </c>
      <c r="B924" s="25" t="s">
        <v>49</v>
      </c>
      <c r="C924" s="31">
        <v>312240</v>
      </c>
      <c r="D924" s="27" t="str">
        <f t="shared" si="259"/>
        <v>N/A</v>
      </c>
      <c r="E924" s="31">
        <v>409328</v>
      </c>
      <c r="F924" s="27" t="str">
        <f t="shared" si="260"/>
        <v>N/A</v>
      </c>
      <c r="G924" s="31">
        <v>528746</v>
      </c>
      <c r="H924" s="27" t="str">
        <f t="shared" si="261"/>
        <v>N/A</v>
      </c>
      <c r="I924" s="28">
        <v>31.09</v>
      </c>
      <c r="J924" s="28">
        <v>29.17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2238744</v>
      </c>
      <c r="D926" s="27" t="str">
        <f t="shared" ref="D926:D940" si="263">IF($B926="N/A","N/A",IF(C926&gt;10,"No",IF(C926&lt;-10,"No","Yes")))</f>
        <v>N/A</v>
      </c>
      <c r="E926" s="31">
        <v>1919978</v>
      </c>
      <c r="F926" s="27" t="str">
        <f t="shared" ref="F926:F940" si="264">IF($B926="N/A","N/A",IF(E926&gt;10,"No",IF(E926&lt;-10,"No","Yes")))</f>
        <v>N/A</v>
      </c>
      <c r="G926" s="31">
        <v>1803543</v>
      </c>
      <c r="H926" s="27" t="str">
        <f t="shared" ref="H926:H940" si="265">IF($B926="N/A","N/A",IF(G926&gt;10,"No",IF(G926&lt;-10,"No","Yes")))</f>
        <v>N/A</v>
      </c>
      <c r="I926" s="28">
        <v>-14.2</v>
      </c>
      <c r="J926" s="28">
        <v>-6.06</v>
      </c>
      <c r="K926" s="29" t="s">
        <v>1193</v>
      </c>
      <c r="L926" s="30" t="str">
        <f t="shared" ref="L926:L940" si="266">IF(J926="Div by 0", "N/A", IF(K926="N/A","N/A", IF(J926&gt;VALUE(MID(K926,1,2)), "No", IF(J926&lt;-1*VALUE(MID(K926,1,2)), "No", "Yes"))))</f>
        <v>Yes</v>
      </c>
    </row>
    <row r="927" spans="1:12">
      <c r="A927" s="46" t="s">
        <v>576</v>
      </c>
      <c r="B927" s="25" t="s">
        <v>49</v>
      </c>
      <c r="C927" s="26">
        <v>3983</v>
      </c>
      <c r="D927" s="27" t="str">
        <f t="shared" si="263"/>
        <v>N/A</v>
      </c>
      <c r="E927" s="26">
        <v>3726</v>
      </c>
      <c r="F927" s="27" t="str">
        <f t="shared" si="264"/>
        <v>N/A</v>
      </c>
      <c r="G927" s="26">
        <v>2757</v>
      </c>
      <c r="H927" s="27" t="str">
        <f t="shared" si="265"/>
        <v>N/A</v>
      </c>
      <c r="I927" s="28">
        <v>-6.45</v>
      </c>
      <c r="J927" s="28">
        <v>-26</v>
      </c>
      <c r="K927" s="29" t="s">
        <v>1193</v>
      </c>
      <c r="L927" s="30" t="str">
        <f t="shared" si="266"/>
        <v>Yes</v>
      </c>
    </row>
    <row r="928" spans="1:12">
      <c r="A928" s="46" t="s">
        <v>577</v>
      </c>
      <c r="B928" s="25" t="s">
        <v>49</v>
      </c>
      <c r="C928" s="31">
        <v>562.07481798000003</v>
      </c>
      <c r="D928" s="27" t="str">
        <f t="shared" si="263"/>
        <v>N/A</v>
      </c>
      <c r="E928" s="31">
        <v>515.29200215000003</v>
      </c>
      <c r="F928" s="27" t="str">
        <f t="shared" si="264"/>
        <v>N/A</v>
      </c>
      <c r="G928" s="31">
        <v>654.16866159000006</v>
      </c>
      <c r="H928" s="27" t="str">
        <f t="shared" si="265"/>
        <v>N/A</v>
      </c>
      <c r="I928" s="28">
        <v>-8.32</v>
      </c>
      <c r="J928" s="28">
        <v>26.95</v>
      </c>
      <c r="K928" s="29" t="s">
        <v>1193</v>
      </c>
      <c r="L928" s="30" t="str">
        <f t="shared" si="266"/>
        <v>Yes</v>
      </c>
    </row>
    <row r="929" spans="1:12">
      <c r="A929" s="46" t="s">
        <v>578</v>
      </c>
      <c r="B929" s="25" t="s">
        <v>49</v>
      </c>
      <c r="C929" s="31">
        <v>1485200</v>
      </c>
      <c r="D929" s="27" t="str">
        <f t="shared" si="263"/>
        <v>N/A</v>
      </c>
      <c r="E929" s="31">
        <v>1351040</v>
      </c>
      <c r="F929" s="27" t="str">
        <f t="shared" si="264"/>
        <v>N/A</v>
      </c>
      <c r="G929" s="31">
        <v>1459291</v>
      </c>
      <c r="H929" s="27" t="str">
        <f t="shared" si="265"/>
        <v>N/A</v>
      </c>
      <c r="I929" s="28">
        <v>-9.0299999999999994</v>
      </c>
      <c r="J929" s="28">
        <v>8.0120000000000005</v>
      </c>
      <c r="K929" s="29" t="s">
        <v>1193</v>
      </c>
      <c r="L929" s="30" t="str">
        <f t="shared" si="266"/>
        <v>Yes</v>
      </c>
    </row>
    <row r="930" spans="1:12">
      <c r="A930" s="46" t="s">
        <v>579</v>
      </c>
      <c r="B930" s="25" t="s">
        <v>49</v>
      </c>
      <c r="C930" s="26">
        <v>3768</v>
      </c>
      <c r="D930" s="27" t="str">
        <f t="shared" si="263"/>
        <v>N/A</v>
      </c>
      <c r="E930" s="26">
        <v>3587</v>
      </c>
      <c r="F930" s="27" t="str">
        <f t="shared" si="264"/>
        <v>N/A</v>
      </c>
      <c r="G930" s="26">
        <v>3905</v>
      </c>
      <c r="H930" s="27" t="str">
        <f t="shared" si="265"/>
        <v>N/A</v>
      </c>
      <c r="I930" s="28">
        <v>-4.8</v>
      </c>
      <c r="J930" s="28">
        <v>8.8650000000000002</v>
      </c>
      <c r="K930" s="29" t="s">
        <v>1193</v>
      </c>
      <c r="L930" s="30" t="str">
        <f t="shared" si="266"/>
        <v>Yes</v>
      </c>
    </row>
    <row r="931" spans="1:12">
      <c r="A931" s="46" t="s">
        <v>580</v>
      </c>
      <c r="B931" s="25" t="s">
        <v>49</v>
      </c>
      <c r="C931" s="31">
        <v>394.16135881000002</v>
      </c>
      <c r="D931" s="27" t="str">
        <f t="shared" si="263"/>
        <v>N/A</v>
      </c>
      <c r="E931" s="31">
        <v>376.64901032</v>
      </c>
      <c r="F931" s="27" t="str">
        <f t="shared" si="264"/>
        <v>N/A</v>
      </c>
      <c r="G931" s="31">
        <v>373.69807938999998</v>
      </c>
      <c r="H931" s="27" t="str">
        <f t="shared" si="265"/>
        <v>N/A</v>
      </c>
      <c r="I931" s="28">
        <v>-4.4400000000000004</v>
      </c>
      <c r="J931" s="28">
        <v>-0.78300000000000003</v>
      </c>
      <c r="K931" s="29" t="s">
        <v>1193</v>
      </c>
      <c r="L931" s="30" t="str">
        <f t="shared" si="266"/>
        <v>Yes</v>
      </c>
    </row>
    <row r="932" spans="1:12">
      <c r="A932" s="46" t="s">
        <v>590</v>
      </c>
      <c r="B932" s="25" t="s">
        <v>49</v>
      </c>
      <c r="C932" s="31">
        <v>3157701</v>
      </c>
      <c r="D932" s="27" t="str">
        <f t="shared" si="263"/>
        <v>N/A</v>
      </c>
      <c r="E932" s="31">
        <v>2661591</v>
      </c>
      <c r="F932" s="27" t="str">
        <f t="shared" si="264"/>
        <v>N/A</v>
      </c>
      <c r="G932" s="31">
        <v>2648888</v>
      </c>
      <c r="H932" s="27" t="str">
        <f t="shared" si="265"/>
        <v>N/A</v>
      </c>
      <c r="I932" s="28">
        <v>-15.7</v>
      </c>
      <c r="J932" s="28">
        <v>-0.47699999999999998</v>
      </c>
      <c r="K932" s="29" t="s">
        <v>1193</v>
      </c>
      <c r="L932" s="30" t="str">
        <f t="shared" si="266"/>
        <v>Yes</v>
      </c>
    </row>
    <row r="933" spans="1:12">
      <c r="A933" s="46" t="s">
        <v>592</v>
      </c>
      <c r="B933" s="25" t="s">
        <v>49</v>
      </c>
      <c r="C933" s="26">
        <v>3504</v>
      </c>
      <c r="D933" s="27" t="str">
        <f t="shared" si="263"/>
        <v>N/A</v>
      </c>
      <c r="E933" s="26">
        <v>3351</v>
      </c>
      <c r="F933" s="27" t="str">
        <f t="shared" si="264"/>
        <v>N/A</v>
      </c>
      <c r="G933" s="26">
        <v>3489</v>
      </c>
      <c r="H933" s="27" t="str">
        <f t="shared" si="265"/>
        <v>N/A</v>
      </c>
      <c r="I933" s="28">
        <v>-4.37</v>
      </c>
      <c r="J933" s="28">
        <v>4.1180000000000003</v>
      </c>
      <c r="K933" s="29" t="s">
        <v>1193</v>
      </c>
      <c r="L933" s="30" t="str">
        <f t="shared" si="266"/>
        <v>Yes</v>
      </c>
    </row>
    <row r="934" spans="1:12">
      <c r="A934" s="46" t="s">
        <v>591</v>
      </c>
      <c r="B934" s="25" t="s">
        <v>49</v>
      </c>
      <c r="C934" s="31">
        <v>901.17037671000003</v>
      </c>
      <c r="D934" s="27" t="str">
        <f t="shared" si="263"/>
        <v>N/A</v>
      </c>
      <c r="E934" s="31">
        <v>794.26768129000004</v>
      </c>
      <c r="F934" s="27" t="str">
        <f t="shared" si="264"/>
        <v>N/A</v>
      </c>
      <c r="G934" s="31">
        <v>759.21123531000001</v>
      </c>
      <c r="H934" s="27" t="str">
        <f t="shared" si="265"/>
        <v>N/A</v>
      </c>
      <c r="I934" s="28">
        <v>-11.9</v>
      </c>
      <c r="J934" s="28">
        <v>-4.41</v>
      </c>
      <c r="K934" s="29" t="s">
        <v>1193</v>
      </c>
      <c r="L934" s="30" t="str">
        <f t="shared" si="266"/>
        <v>Yes</v>
      </c>
    </row>
    <row r="935" spans="1:12">
      <c r="A935" s="46" t="s">
        <v>581</v>
      </c>
      <c r="B935" s="25" t="s">
        <v>49</v>
      </c>
      <c r="C935" s="31">
        <v>5611134</v>
      </c>
      <c r="D935" s="27" t="str">
        <f t="shared" si="263"/>
        <v>N/A</v>
      </c>
      <c r="E935" s="31">
        <v>5292406</v>
      </c>
      <c r="F935" s="27" t="str">
        <f t="shared" si="264"/>
        <v>N/A</v>
      </c>
      <c r="G935" s="31">
        <v>6585012</v>
      </c>
      <c r="H935" s="27" t="str">
        <f t="shared" si="265"/>
        <v>N/A</v>
      </c>
      <c r="I935" s="28">
        <v>-5.68</v>
      </c>
      <c r="J935" s="28">
        <v>24.42</v>
      </c>
      <c r="K935" s="29" t="s">
        <v>1193</v>
      </c>
      <c r="L935" s="30" t="str">
        <f t="shared" si="266"/>
        <v>Yes</v>
      </c>
    </row>
    <row r="936" spans="1:12">
      <c r="A936" s="46" t="s">
        <v>582</v>
      </c>
      <c r="B936" s="25" t="s">
        <v>49</v>
      </c>
      <c r="C936" s="26">
        <v>3600</v>
      </c>
      <c r="D936" s="27" t="str">
        <f t="shared" si="263"/>
        <v>N/A</v>
      </c>
      <c r="E936" s="26">
        <v>3415</v>
      </c>
      <c r="F936" s="27" t="str">
        <f t="shared" si="264"/>
        <v>N/A</v>
      </c>
      <c r="G936" s="26">
        <v>3760</v>
      </c>
      <c r="H936" s="27" t="str">
        <f t="shared" si="265"/>
        <v>N/A</v>
      </c>
      <c r="I936" s="28">
        <v>-5.14</v>
      </c>
      <c r="J936" s="28">
        <v>10.1</v>
      </c>
      <c r="K936" s="29" t="s">
        <v>1193</v>
      </c>
      <c r="L936" s="30" t="str">
        <f t="shared" si="266"/>
        <v>Yes</v>
      </c>
    </row>
    <row r="937" spans="1:12">
      <c r="A937" s="46" t="s">
        <v>583</v>
      </c>
      <c r="B937" s="25" t="s">
        <v>49</v>
      </c>
      <c r="C937" s="31">
        <v>1558.6483333000001</v>
      </c>
      <c r="D937" s="27" t="str">
        <f t="shared" si="263"/>
        <v>N/A</v>
      </c>
      <c r="E937" s="31">
        <v>1549.7528551</v>
      </c>
      <c r="F937" s="27" t="str">
        <f t="shared" si="264"/>
        <v>N/A</v>
      </c>
      <c r="G937" s="31">
        <v>1751.3329787</v>
      </c>
      <c r="H937" s="27" t="str">
        <f t="shared" si="265"/>
        <v>N/A</v>
      </c>
      <c r="I937" s="28">
        <v>-0.57099999999999995</v>
      </c>
      <c r="J937" s="28">
        <v>13.01</v>
      </c>
      <c r="K937" s="29" t="s">
        <v>1193</v>
      </c>
      <c r="L937" s="30" t="str">
        <f t="shared" si="266"/>
        <v>Yes</v>
      </c>
    </row>
    <row r="938" spans="1:12" ht="12.75" customHeight="1">
      <c r="A938" s="46" t="s">
        <v>849</v>
      </c>
      <c r="B938" s="25" t="s">
        <v>49</v>
      </c>
      <c r="C938" s="31">
        <v>40888828</v>
      </c>
      <c r="D938" s="27" t="str">
        <f t="shared" si="263"/>
        <v>N/A</v>
      </c>
      <c r="E938" s="31">
        <v>43664433</v>
      </c>
      <c r="F938" s="27" t="str">
        <f t="shared" si="264"/>
        <v>N/A</v>
      </c>
      <c r="G938" s="31">
        <v>42822675</v>
      </c>
      <c r="H938" s="27" t="str">
        <f t="shared" si="265"/>
        <v>N/A</v>
      </c>
      <c r="I938" s="28">
        <v>6.7880000000000003</v>
      </c>
      <c r="J938" s="28">
        <v>-1.93</v>
      </c>
      <c r="K938" s="29" t="s">
        <v>1193</v>
      </c>
      <c r="L938" s="30" t="str">
        <f t="shared" si="266"/>
        <v>Yes</v>
      </c>
    </row>
    <row r="939" spans="1:12">
      <c r="A939" s="46" t="s">
        <v>584</v>
      </c>
      <c r="B939" s="25" t="s">
        <v>49</v>
      </c>
      <c r="C939" s="26">
        <v>1533</v>
      </c>
      <c r="D939" s="27" t="str">
        <f t="shared" si="263"/>
        <v>N/A</v>
      </c>
      <c r="E939" s="26">
        <v>1494</v>
      </c>
      <c r="F939" s="27" t="str">
        <f t="shared" si="264"/>
        <v>N/A</v>
      </c>
      <c r="G939" s="26">
        <v>1603</v>
      </c>
      <c r="H939" s="27" t="str">
        <f t="shared" si="265"/>
        <v>N/A</v>
      </c>
      <c r="I939" s="28">
        <v>-2.54</v>
      </c>
      <c r="J939" s="28">
        <v>7.2960000000000003</v>
      </c>
      <c r="K939" s="29" t="s">
        <v>1193</v>
      </c>
      <c r="L939" s="30" t="str">
        <f t="shared" si="266"/>
        <v>Yes</v>
      </c>
    </row>
    <row r="940" spans="1:12">
      <c r="A940" s="46" t="s">
        <v>585</v>
      </c>
      <c r="B940" s="25" t="s">
        <v>49</v>
      </c>
      <c r="C940" s="31">
        <v>26672.425309999999</v>
      </c>
      <c r="D940" s="27" t="str">
        <f t="shared" si="263"/>
        <v>N/A</v>
      </c>
      <c r="E940" s="31">
        <v>29226.528112</v>
      </c>
      <c r="F940" s="27" t="str">
        <f t="shared" si="264"/>
        <v>N/A</v>
      </c>
      <c r="G940" s="31">
        <v>26714.082968999999</v>
      </c>
      <c r="H940" s="27" t="str">
        <f t="shared" si="265"/>
        <v>N/A</v>
      </c>
      <c r="I940" s="28">
        <v>9.5760000000000005</v>
      </c>
      <c r="J940" s="28">
        <v>-8.6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41980322</v>
      </c>
      <c r="D942" s="27" t="str">
        <f t="shared" ref="D942:D965" si="267">IF($B942="N/A","N/A",IF(C942&gt;10,"No",IF(C942&lt;-10,"No","Yes")))</f>
        <v>N/A</v>
      </c>
      <c r="E942" s="53">
        <v>44803567</v>
      </c>
      <c r="F942" s="27" t="str">
        <f t="shared" ref="F942:F965" si="268">IF($B942="N/A","N/A",IF(E942&gt;10,"No",IF(E942&lt;-10,"No","Yes")))</f>
        <v>N/A</v>
      </c>
      <c r="G942" s="53">
        <v>43970096</v>
      </c>
      <c r="H942" s="27" t="str">
        <f t="shared" ref="H942:H965" si="269">IF($B942="N/A","N/A",IF(G942&gt;10,"No",IF(G942&lt;-10,"No","Yes")))</f>
        <v>N/A</v>
      </c>
      <c r="I942" s="28">
        <v>6.7249999999999996</v>
      </c>
      <c r="J942" s="28">
        <v>-1.86</v>
      </c>
      <c r="K942" s="29" t="s">
        <v>1193</v>
      </c>
      <c r="L942" s="30" t="str">
        <f t="shared" ref="L942:L965" si="270">IF(J942="Div by 0", "N/A", IF(K942="N/A","N/A", IF(J942&gt;VALUE(MID(K942,1,2)), "No", IF(J942&lt;-1*VALUE(MID(K942,1,2)), "No", "Yes"))))</f>
        <v>Yes</v>
      </c>
    </row>
    <row r="943" spans="1:12" ht="12.75" customHeight="1">
      <c r="A943" s="49" t="s">
        <v>423</v>
      </c>
      <c r="B943" s="25" t="s">
        <v>49</v>
      </c>
      <c r="C943" s="37">
        <v>1781</v>
      </c>
      <c r="D943" s="27" t="str">
        <f t="shared" si="267"/>
        <v>N/A</v>
      </c>
      <c r="E943" s="37">
        <v>1780</v>
      </c>
      <c r="F943" s="27" t="str">
        <f t="shared" si="268"/>
        <v>N/A</v>
      </c>
      <c r="G943" s="37">
        <v>1898</v>
      </c>
      <c r="H943" s="27" t="str">
        <f t="shared" si="269"/>
        <v>N/A</v>
      </c>
      <c r="I943" s="28">
        <v>-5.6000000000000001E-2</v>
      </c>
      <c r="J943" s="28">
        <v>6.6289999999999996</v>
      </c>
      <c r="K943" s="29" t="s">
        <v>1193</v>
      </c>
      <c r="L943" s="30" t="str">
        <f t="shared" si="270"/>
        <v>Yes</v>
      </c>
    </row>
    <row r="944" spans="1:12" ht="12.75" customHeight="1">
      <c r="A944" s="49" t="s">
        <v>744</v>
      </c>
      <c r="B944" s="25" t="s">
        <v>49</v>
      </c>
      <c r="C944" s="53">
        <v>23571.208310000002</v>
      </c>
      <c r="D944" s="27" t="str">
        <f t="shared" si="267"/>
        <v>N/A</v>
      </c>
      <c r="E944" s="53">
        <v>25170.543258000002</v>
      </c>
      <c r="F944" s="27" t="str">
        <f t="shared" si="268"/>
        <v>N/A</v>
      </c>
      <c r="G944" s="53">
        <v>23166.541623000001</v>
      </c>
      <c r="H944" s="27" t="str">
        <f t="shared" si="269"/>
        <v>N/A</v>
      </c>
      <c r="I944" s="28">
        <v>6.7850000000000001</v>
      </c>
      <c r="J944" s="28">
        <v>-7.96</v>
      </c>
      <c r="K944" s="29" t="s">
        <v>1193</v>
      </c>
      <c r="L944" s="30" t="str">
        <f t="shared" si="270"/>
        <v>Yes</v>
      </c>
    </row>
    <row r="945" spans="1:12">
      <c r="A945" s="48" t="s">
        <v>524</v>
      </c>
      <c r="B945" s="25" t="s">
        <v>49</v>
      </c>
      <c r="C945" s="53">
        <v>5935.5</v>
      </c>
      <c r="D945" s="27" t="str">
        <f t="shared" si="267"/>
        <v>N/A</v>
      </c>
      <c r="E945" s="53">
        <v>4837.5714286000002</v>
      </c>
      <c r="F945" s="27" t="str">
        <f t="shared" si="268"/>
        <v>N/A</v>
      </c>
      <c r="G945" s="53">
        <v>6471.8571429000003</v>
      </c>
      <c r="H945" s="27" t="str">
        <f t="shared" si="269"/>
        <v>N/A</v>
      </c>
      <c r="I945" s="28">
        <v>-18.5</v>
      </c>
      <c r="J945" s="28">
        <v>33.78</v>
      </c>
      <c r="K945" s="29" t="s">
        <v>1193</v>
      </c>
      <c r="L945" s="30" t="str">
        <f t="shared" si="270"/>
        <v>No</v>
      </c>
    </row>
    <row r="946" spans="1:12">
      <c r="A946" s="48" t="s">
        <v>527</v>
      </c>
      <c r="B946" s="25" t="s">
        <v>49</v>
      </c>
      <c r="C946" s="53">
        <v>26014.233936000001</v>
      </c>
      <c r="D946" s="27" t="str">
        <f t="shared" si="267"/>
        <v>N/A</v>
      </c>
      <c r="E946" s="53">
        <v>28350.179617999998</v>
      </c>
      <c r="F946" s="27" t="str">
        <f t="shared" si="268"/>
        <v>N/A</v>
      </c>
      <c r="G946" s="53">
        <v>25653.971797999999</v>
      </c>
      <c r="H946" s="27" t="str">
        <f t="shared" si="269"/>
        <v>N/A</v>
      </c>
      <c r="I946" s="28">
        <v>8.9789999999999992</v>
      </c>
      <c r="J946" s="28">
        <v>-9.51</v>
      </c>
      <c r="K946" s="29" t="s">
        <v>1193</v>
      </c>
      <c r="L946" s="30" t="str">
        <f t="shared" si="270"/>
        <v>Yes</v>
      </c>
    </row>
    <row r="947" spans="1:12">
      <c r="A947" s="48" t="s">
        <v>530</v>
      </c>
      <c r="B947" s="25" t="s">
        <v>49</v>
      </c>
      <c r="C947" s="53">
        <v>1652.5748031000001</v>
      </c>
      <c r="D947" s="27" t="str">
        <f t="shared" si="267"/>
        <v>N/A</v>
      </c>
      <c r="E947" s="53">
        <v>1311.1187500000001</v>
      </c>
      <c r="F947" s="27" t="str">
        <f t="shared" si="268"/>
        <v>N/A</v>
      </c>
      <c r="G947" s="53">
        <v>1494.14</v>
      </c>
      <c r="H947" s="27" t="str">
        <f t="shared" si="269"/>
        <v>N/A</v>
      </c>
      <c r="I947" s="28">
        <v>-20.7</v>
      </c>
      <c r="J947" s="28">
        <v>13.96</v>
      </c>
      <c r="K947" s="29" t="s">
        <v>1193</v>
      </c>
      <c r="L947" s="30" t="str">
        <f t="shared" si="270"/>
        <v>Yes</v>
      </c>
    </row>
    <row r="948" spans="1:12">
      <c r="A948" s="48" t="s">
        <v>532</v>
      </c>
      <c r="B948" s="25" t="s">
        <v>49</v>
      </c>
      <c r="C948" s="53">
        <v>755.88888888999998</v>
      </c>
      <c r="D948" s="27" t="str">
        <f t="shared" si="267"/>
        <v>N/A</v>
      </c>
      <c r="E948" s="53">
        <v>1166.1162790999999</v>
      </c>
      <c r="F948" s="27" t="str">
        <f t="shared" si="268"/>
        <v>N/A</v>
      </c>
      <c r="G948" s="53">
        <v>964.41025640999999</v>
      </c>
      <c r="H948" s="27" t="str">
        <f t="shared" si="269"/>
        <v>N/A</v>
      </c>
      <c r="I948" s="28">
        <v>54.27</v>
      </c>
      <c r="J948" s="28">
        <v>-17.3</v>
      </c>
      <c r="K948" s="29" t="s">
        <v>1193</v>
      </c>
      <c r="L948" s="30" t="str">
        <f t="shared" si="270"/>
        <v>Yes</v>
      </c>
    </row>
    <row r="949" spans="1:12" ht="12.75" customHeight="1">
      <c r="A949" s="46" t="s">
        <v>424</v>
      </c>
      <c r="B949" s="25" t="s">
        <v>49</v>
      </c>
      <c r="C949" s="27">
        <v>2.6632173939000001</v>
      </c>
      <c r="D949" s="27" t="str">
        <f t="shared" si="267"/>
        <v>N/A</v>
      </c>
      <c r="E949" s="27">
        <v>2.6616026437000002</v>
      </c>
      <c r="F949" s="27" t="str">
        <f t="shared" si="268"/>
        <v>N/A</v>
      </c>
      <c r="G949" s="27">
        <v>2.6469193652</v>
      </c>
      <c r="H949" s="27" t="str">
        <f t="shared" si="269"/>
        <v>N/A</v>
      </c>
      <c r="I949" s="28">
        <v>-6.0999999999999999E-2</v>
      </c>
      <c r="J949" s="28">
        <v>-0.55200000000000005</v>
      </c>
      <c r="K949" s="29" t="s">
        <v>1193</v>
      </c>
      <c r="L949" s="30" t="str">
        <f t="shared" si="270"/>
        <v>Yes</v>
      </c>
    </row>
    <row r="950" spans="1:12">
      <c r="A950" s="48" t="s">
        <v>524</v>
      </c>
      <c r="B950" s="25" t="s">
        <v>49</v>
      </c>
      <c r="C950" s="27">
        <v>6.9767441860000003</v>
      </c>
      <c r="D950" s="27" t="str">
        <f t="shared" si="267"/>
        <v>N/A</v>
      </c>
      <c r="E950" s="27">
        <v>8.2352941176000005</v>
      </c>
      <c r="F950" s="27" t="str">
        <f t="shared" si="268"/>
        <v>N/A</v>
      </c>
      <c r="G950" s="27">
        <v>11.666666666999999</v>
      </c>
      <c r="H950" s="27" t="str">
        <f t="shared" si="269"/>
        <v>N/A</v>
      </c>
      <c r="I950" s="28">
        <v>18.04</v>
      </c>
      <c r="J950" s="28">
        <v>41.67</v>
      </c>
      <c r="K950" s="29" t="s">
        <v>1193</v>
      </c>
      <c r="L950" s="30" t="str">
        <f t="shared" si="270"/>
        <v>No</v>
      </c>
    </row>
    <row r="951" spans="1:12">
      <c r="A951" s="48" t="s">
        <v>527</v>
      </c>
      <c r="B951" s="25" t="s">
        <v>49</v>
      </c>
      <c r="C951" s="27">
        <v>29.225159525999999</v>
      </c>
      <c r="D951" s="27" t="str">
        <f t="shared" si="267"/>
        <v>N/A</v>
      </c>
      <c r="E951" s="27">
        <v>27.896233120000002</v>
      </c>
      <c r="F951" s="27" t="str">
        <f t="shared" si="268"/>
        <v>N/A</v>
      </c>
      <c r="G951" s="27">
        <v>28.779168076000001</v>
      </c>
      <c r="H951" s="27" t="str">
        <f t="shared" si="269"/>
        <v>N/A</v>
      </c>
      <c r="I951" s="28">
        <v>-4.55</v>
      </c>
      <c r="J951" s="28">
        <v>3.165</v>
      </c>
      <c r="K951" s="29" t="s">
        <v>1193</v>
      </c>
      <c r="L951" s="30" t="str">
        <f t="shared" si="270"/>
        <v>Yes</v>
      </c>
    </row>
    <row r="952" spans="1:12">
      <c r="A952" s="48" t="s">
        <v>530</v>
      </c>
      <c r="B952" s="25" t="s">
        <v>49</v>
      </c>
      <c r="C952" s="27">
        <v>0.25171942200000003</v>
      </c>
      <c r="D952" s="27" t="str">
        <f t="shared" si="267"/>
        <v>N/A</v>
      </c>
      <c r="E952" s="27">
        <v>0.3163555837</v>
      </c>
      <c r="F952" s="27" t="str">
        <f t="shared" si="268"/>
        <v>N/A</v>
      </c>
      <c r="G952" s="27">
        <v>0.27592296230000002</v>
      </c>
      <c r="H952" s="27" t="str">
        <f t="shared" si="269"/>
        <v>N/A</v>
      </c>
      <c r="I952" s="28">
        <v>25.68</v>
      </c>
      <c r="J952" s="28">
        <v>-12.8</v>
      </c>
      <c r="K952" s="29" t="s">
        <v>1193</v>
      </c>
      <c r="L952" s="30" t="str">
        <f t="shared" si="270"/>
        <v>Yes</v>
      </c>
    </row>
    <row r="953" spans="1:12">
      <c r="A953" s="48" t="s">
        <v>532</v>
      </c>
      <c r="B953" s="25" t="s">
        <v>49</v>
      </c>
      <c r="C953" s="27">
        <v>0.41474654379999998</v>
      </c>
      <c r="D953" s="27" t="str">
        <f t="shared" si="267"/>
        <v>N/A</v>
      </c>
      <c r="E953" s="27">
        <v>0.40612013600000002</v>
      </c>
      <c r="F953" s="27" t="str">
        <f t="shared" si="268"/>
        <v>N/A</v>
      </c>
      <c r="G953" s="27">
        <v>0.34303808600000002</v>
      </c>
      <c r="H953" s="27" t="str">
        <f t="shared" si="269"/>
        <v>N/A</v>
      </c>
      <c r="I953" s="28">
        <v>-2.08</v>
      </c>
      <c r="J953" s="28">
        <v>-15.5</v>
      </c>
      <c r="K953" s="29" t="s">
        <v>1193</v>
      </c>
      <c r="L953" s="30" t="str">
        <f t="shared" si="270"/>
        <v>Yes</v>
      </c>
    </row>
    <row r="954" spans="1:12" ht="12.75" customHeight="1">
      <c r="A954" s="49" t="s">
        <v>745</v>
      </c>
      <c r="B954" s="25" t="s">
        <v>49</v>
      </c>
      <c r="C954" s="53">
        <v>40888828</v>
      </c>
      <c r="D954" s="27" t="str">
        <f t="shared" si="267"/>
        <v>N/A</v>
      </c>
      <c r="E954" s="53">
        <v>43664433</v>
      </c>
      <c r="F954" s="27" t="str">
        <f t="shared" si="268"/>
        <v>N/A</v>
      </c>
      <c r="G954" s="53">
        <v>42822675</v>
      </c>
      <c r="H954" s="27" t="str">
        <f t="shared" si="269"/>
        <v>N/A</v>
      </c>
      <c r="I954" s="28">
        <v>6.7880000000000003</v>
      </c>
      <c r="J954" s="28">
        <v>-1.93</v>
      </c>
      <c r="K954" s="29" t="s">
        <v>1193</v>
      </c>
      <c r="L954" s="30" t="str">
        <f t="shared" si="270"/>
        <v>Yes</v>
      </c>
    </row>
    <row r="955" spans="1:12" ht="12.75" customHeight="1">
      <c r="A955" s="49" t="s">
        <v>851</v>
      </c>
      <c r="B955" s="25" t="s">
        <v>49</v>
      </c>
      <c r="C955" s="37">
        <v>1533</v>
      </c>
      <c r="D955" s="27" t="str">
        <f t="shared" si="267"/>
        <v>N/A</v>
      </c>
      <c r="E955" s="37">
        <v>1494</v>
      </c>
      <c r="F955" s="27" t="str">
        <f t="shared" si="268"/>
        <v>N/A</v>
      </c>
      <c r="G955" s="37">
        <v>1603</v>
      </c>
      <c r="H955" s="27" t="str">
        <f t="shared" si="269"/>
        <v>N/A</v>
      </c>
      <c r="I955" s="28">
        <v>-2.54</v>
      </c>
      <c r="J955" s="28">
        <v>7.2960000000000003</v>
      </c>
      <c r="K955" s="29" t="s">
        <v>1193</v>
      </c>
      <c r="L955" s="30" t="str">
        <f t="shared" si="270"/>
        <v>Yes</v>
      </c>
    </row>
    <row r="956" spans="1:12" ht="25.5">
      <c r="A956" s="49" t="s">
        <v>746</v>
      </c>
      <c r="B956" s="25" t="s">
        <v>49</v>
      </c>
      <c r="C956" s="53">
        <v>26672.425309999999</v>
      </c>
      <c r="D956" s="27" t="str">
        <f t="shared" si="267"/>
        <v>N/A</v>
      </c>
      <c r="E956" s="53">
        <v>29226.528112</v>
      </c>
      <c r="F956" s="27" t="str">
        <f t="shared" si="268"/>
        <v>N/A</v>
      </c>
      <c r="G956" s="53">
        <v>26714.082968999999</v>
      </c>
      <c r="H956" s="27" t="str">
        <f t="shared" si="269"/>
        <v>N/A</v>
      </c>
      <c r="I956" s="28">
        <v>9.5760000000000005</v>
      </c>
      <c r="J956" s="28">
        <v>-8.6</v>
      </c>
      <c r="K956" s="29" t="s">
        <v>1193</v>
      </c>
      <c r="L956" s="30" t="str">
        <f t="shared" si="270"/>
        <v>Yes</v>
      </c>
    </row>
    <row r="957" spans="1:12">
      <c r="A957" s="48" t="s">
        <v>524</v>
      </c>
      <c r="B957" s="25" t="s">
        <v>49</v>
      </c>
      <c r="C957" s="53">
        <v>5274.5</v>
      </c>
      <c r="D957" s="27" t="str">
        <f t="shared" si="267"/>
        <v>N/A</v>
      </c>
      <c r="E957" s="53">
        <v>4333.5</v>
      </c>
      <c r="F957" s="27" t="str">
        <f t="shared" si="268"/>
        <v>N/A</v>
      </c>
      <c r="G957" s="53">
        <v>6884.6666667</v>
      </c>
      <c r="H957" s="27" t="str">
        <f t="shared" si="269"/>
        <v>N/A</v>
      </c>
      <c r="I957" s="28">
        <v>-17.8</v>
      </c>
      <c r="J957" s="28">
        <v>58.87</v>
      </c>
      <c r="K957" s="29" t="s">
        <v>1193</v>
      </c>
      <c r="L957" s="30" t="str">
        <f t="shared" si="270"/>
        <v>No</v>
      </c>
    </row>
    <row r="958" spans="1:12">
      <c r="A958" s="48" t="s">
        <v>527</v>
      </c>
      <c r="B958" s="25" t="s">
        <v>49</v>
      </c>
      <c r="C958" s="53">
        <v>26773.612712999999</v>
      </c>
      <c r="D958" s="27" t="str">
        <f t="shared" si="267"/>
        <v>N/A</v>
      </c>
      <c r="E958" s="53">
        <v>29357.915208999999</v>
      </c>
      <c r="F958" s="27" t="str">
        <f t="shared" si="268"/>
        <v>N/A</v>
      </c>
      <c r="G958" s="53">
        <v>26847.769617000002</v>
      </c>
      <c r="H958" s="27" t="str">
        <f t="shared" si="269"/>
        <v>N/A</v>
      </c>
      <c r="I958" s="28">
        <v>9.6519999999999992</v>
      </c>
      <c r="J958" s="28">
        <v>-8.5500000000000007</v>
      </c>
      <c r="K958" s="29" t="s">
        <v>1193</v>
      </c>
      <c r="L958" s="30" t="str">
        <f t="shared" si="270"/>
        <v>Yes</v>
      </c>
    </row>
    <row r="959" spans="1:12">
      <c r="A959" s="48" t="s">
        <v>530</v>
      </c>
      <c r="B959" s="25" t="s">
        <v>49</v>
      </c>
      <c r="C959" s="53">
        <v>648</v>
      </c>
      <c r="D959" s="27" t="str">
        <f t="shared" si="267"/>
        <v>N/A</v>
      </c>
      <c r="E959" s="53">
        <v>6285</v>
      </c>
      <c r="F959" s="27" t="str">
        <f t="shared" si="268"/>
        <v>N/A</v>
      </c>
      <c r="G959" s="53">
        <v>4101.3333333</v>
      </c>
      <c r="H959" s="27" t="str">
        <f t="shared" si="269"/>
        <v>N/A</v>
      </c>
      <c r="I959" s="28">
        <v>869.9</v>
      </c>
      <c r="J959" s="28">
        <v>-34.700000000000003</v>
      </c>
      <c r="K959" s="29" t="s">
        <v>1193</v>
      </c>
      <c r="L959" s="30" t="str">
        <f t="shared" si="270"/>
        <v>No</v>
      </c>
    </row>
    <row r="960" spans="1:12">
      <c r="A960" s="48" t="s">
        <v>532</v>
      </c>
      <c r="B960" s="25" t="s">
        <v>49</v>
      </c>
      <c r="C960" s="53" t="s">
        <v>1207</v>
      </c>
      <c r="D960" s="27" t="str">
        <f t="shared" si="267"/>
        <v>N/A</v>
      </c>
      <c r="E960" s="53" t="s">
        <v>1207</v>
      </c>
      <c r="F960" s="27" t="str">
        <f t="shared" si="268"/>
        <v>N/A</v>
      </c>
      <c r="G960" s="53">
        <v>566</v>
      </c>
      <c r="H960" s="27" t="str">
        <f t="shared" si="269"/>
        <v>N/A</v>
      </c>
      <c r="I960" s="28" t="s">
        <v>1207</v>
      </c>
      <c r="J960" s="28" t="s">
        <v>1207</v>
      </c>
      <c r="K960" s="29" t="s">
        <v>1193</v>
      </c>
      <c r="L960" s="30" t="str">
        <f t="shared" si="270"/>
        <v>N/A</v>
      </c>
    </row>
    <row r="961" spans="1:12" ht="25.5">
      <c r="A961" s="46" t="s">
        <v>425</v>
      </c>
      <c r="B961" s="25" t="s">
        <v>49</v>
      </c>
      <c r="C961" s="27">
        <v>2.2923707270000002</v>
      </c>
      <c r="D961" s="27" t="str">
        <f t="shared" si="267"/>
        <v>N/A</v>
      </c>
      <c r="E961" s="27">
        <v>2.2339518817999999</v>
      </c>
      <c r="F961" s="27" t="str">
        <f t="shared" si="268"/>
        <v>N/A</v>
      </c>
      <c r="G961" s="27">
        <v>2.2355172510000001</v>
      </c>
      <c r="H961" s="27" t="str">
        <f t="shared" si="269"/>
        <v>N/A</v>
      </c>
      <c r="I961" s="28">
        <v>-2.5499999999999998</v>
      </c>
      <c r="J961" s="28">
        <v>7.0099999999999996E-2</v>
      </c>
      <c r="K961" s="29" t="s">
        <v>1193</v>
      </c>
      <c r="L961" s="30" t="str">
        <f t="shared" si="270"/>
        <v>Yes</v>
      </c>
    </row>
    <row r="962" spans="1:12">
      <c r="A962" s="48" t="s">
        <v>524</v>
      </c>
      <c r="B962" s="25" t="s">
        <v>49</v>
      </c>
      <c r="C962" s="27">
        <v>6.9767441860000003</v>
      </c>
      <c r="D962" s="27" t="str">
        <f t="shared" si="267"/>
        <v>N/A</v>
      </c>
      <c r="E962" s="27">
        <v>7.0588235293999997</v>
      </c>
      <c r="F962" s="27" t="str">
        <f t="shared" si="268"/>
        <v>N/A</v>
      </c>
      <c r="G962" s="27">
        <v>10</v>
      </c>
      <c r="H962" s="27" t="str">
        <f t="shared" si="269"/>
        <v>N/A</v>
      </c>
      <c r="I962" s="28">
        <v>1.1759999999999999</v>
      </c>
      <c r="J962" s="28">
        <v>41.67</v>
      </c>
      <c r="K962" s="29" t="s">
        <v>1193</v>
      </c>
      <c r="L962" s="30" t="str">
        <f t="shared" si="270"/>
        <v>No</v>
      </c>
    </row>
    <row r="963" spans="1:12">
      <c r="A963" s="48" t="s">
        <v>527</v>
      </c>
      <c r="B963" s="25" t="s">
        <v>49</v>
      </c>
      <c r="C963" s="27">
        <v>27.821330902</v>
      </c>
      <c r="D963" s="27" t="str">
        <f t="shared" si="267"/>
        <v>N/A</v>
      </c>
      <c r="E963" s="27">
        <v>26.403695806999998</v>
      </c>
      <c r="F963" s="27" t="str">
        <f t="shared" si="268"/>
        <v>N/A</v>
      </c>
      <c r="G963" s="27">
        <v>26.936083869000001</v>
      </c>
      <c r="H963" s="27" t="str">
        <f t="shared" si="269"/>
        <v>N/A</v>
      </c>
      <c r="I963" s="28">
        <v>-5.0999999999999996</v>
      </c>
      <c r="J963" s="28">
        <v>2.016</v>
      </c>
      <c r="K963" s="29" t="s">
        <v>1193</v>
      </c>
      <c r="L963" s="30" t="str">
        <f t="shared" si="270"/>
        <v>Yes</v>
      </c>
    </row>
    <row r="964" spans="1:12">
      <c r="A964" s="48" t="s">
        <v>530</v>
      </c>
      <c r="B964" s="25" t="s">
        <v>49</v>
      </c>
      <c r="C964" s="27">
        <v>1.9820427000000001E-3</v>
      </c>
      <c r="D964" s="27" t="str">
        <f t="shared" si="267"/>
        <v>N/A</v>
      </c>
      <c r="E964" s="27">
        <v>3.9544447999999999E-3</v>
      </c>
      <c r="F964" s="27" t="str">
        <f t="shared" si="268"/>
        <v>N/A</v>
      </c>
      <c r="G964" s="27">
        <v>5.5184591999999999E-3</v>
      </c>
      <c r="H964" s="27" t="str">
        <f t="shared" si="269"/>
        <v>N/A</v>
      </c>
      <c r="I964" s="28">
        <v>99.51</v>
      </c>
      <c r="J964" s="28">
        <v>39.549999999999997</v>
      </c>
      <c r="K964" s="29" t="s">
        <v>1193</v>
      </c>
      <c r="L964" s="30" t="str">
        <f t="shared" si="270"/>
        <v>No</v>
      </c>
    </row>
    <row r="965" spans="1:12">
      <c r="A965" s="48" t="s">
        <v>532</v>
      </c>
      <c r="B965" s="25" t="s">
        <v>49</v>
      </c>
      <c r="C965" s="27">
        <v>0</v>
      </c>
      <c r="D965" s="27" t="str">
        <f t="shared" si="267"/>
        <v>N/A</v>
      </c>
      <c r="E965" s="27">
        <v>0</v>
      </c>
      <c r="F965" s="27" t="str">
        <f t="shared" si="268"/>
        <v>N/A</v>
      </c>
      <c r="G965" s="27">
        <v>8.7958484000000003E-3</v>
      </c>
      <c r="H965" s="27" t="str">
        <f t="shared" si="269"/>
        <v>N/A</v>
      </c>
      <c r="I965" s="28" t="s">
        <v>1207</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6988</v>
      </c>
      <c r="D967" s="27" t="str">
        <f t="shared" ref="D967:D997" si="271">IF($B967="N/A","N/A",IF(C967&gt;10,"No",IF(C967&lt;-10,"No","Yes")))</f>
        <v>N/A</v>
      </c>
      <c r="E967" s="26">
        <v>7083</v>
      </c>
      <c r="F967" s="27" t="str">
        <f t="shared" ref="F967:F997" si="272">IF($B967="N/A","N/A",IF(E967&gt;10,"No",IF(E967&lt;-10,"No","Yes")))</f>
        <v>N/A</v>
      </c>
      <c r="G967" s="26">
        <v>7313</v>
      </c>
      <c r="H967" s="27" t="str">
        <f t="shared" ref="H967:H997" si="273">IF($B967="N/A","N/A",IF(G967&gt;10,"No",IF(G967&lt;-10,"No","Yes")))</f>
        <v>N/A</v>
      </c>
      <c r="I967" s="28">
        <v>1.359</v>
      </c>
      <c r="J967" s="28">
        <v>3.2469999999999999</v>
      </c>
      <c r="K967" s="29" t="s">
        <v>1193</v>
      </c>
      <c r="L967" s="30" t="str">
        <f t="shared" ref="L967:L999" si="274">IF(J967="Div by 0", "N/A", IF(K967="N/A","N/A", IF(J967&gt;VALUE(MID(K967,1,2)), "No", IF(J967&lt;-1*VALUE(MID(K967,1,2)), "No", "Yes"))))</f>
        <v>Yes</v>
      </c>
    </row>
    <row r="968" spans="1:12">
      <c r="A968" s="46" t="s">
        <v>33</v>
      </c>
      <c r="B968" s="25" t="s">
        <v>49</v>
      </c>
      <c r="C968" s="26">
        <v>6620</v>
      </c>
      <c r="D968" s="27" t="str">
        <f t="shared" si="271"/>
        <v>N/A</v>
      </c>
      <c r="E968" s="26">
        <v>6698</v>
      </c>
      <c r="F968" s="27" t="str">
        <f t="shared" si="272"/>
        <v>N/A</v>
      </c>
      <c r="G968" s="26">
        <v>6930</v>
      </c>
      <c r="H968" s="27" t="str">
        <f t="shared" si="273"/>
        <v>N/A</v>
      </c>
      <c r="I968" s="28">
        <v>1.1779999999999999</v>
      </c>
      <c r="J968" s="28">
        <v>3.464</v>
      </c>
      <c r="K968" s="29" t="s">
        <v>1193</v>
      </c>
      <c r="L968" s="30" t="str">
        <f t="shared" si="274"/>
        <v>Yes</v>
      </c>
    </row>
    <row r="969" spans="1:12">
      <c r="A969" s="49" t="s">
        <v>426</v>
      </c>
      <c r="B969" s="36" t="s">
        <v>49</v>
      </c>
      <c r="C969" s="34">
        <v>6112.11</v>
      </c>
      <c r="D969" s="33" t="str">
        <f t="shared" si="271"/>
        <v>N/A</v>
      </c>
      <c r="E969" s="34">
        <v>6228.66</v>
      </c>
      <c r="F969" s="33" t="str">
        <f t="shared" si="272"/>
        <v>N/A</v>
      </c>
      <c r="G969" s="34">
        <v>6395.29</v>
      </c>
      <c r="H969" s="33" t="str">
        <f t="shared" si="273"/>
        <v>N/A</v>
      </c>
      <c r="I969" s="28">
        <v>1.907</v>
      </c>
      <c r="J969" s="28">
        <v>2.6749999999999998</v>
      </c>
      <c r="K969" s="36" t="s">
        <v>1193</v>
      </c>
      <c r="L969" s="30" t="str">
        <f t="shared" si="274"/>
        <v>Yes</v>
      </c>
    </row>
    <row r="970" spans="1:12">
      <c r="A970" s="48" t="s">
        <v>1074</v>
      </c>
      <c r="B970" s="25" t="s">
        <v>49</v>
      </c>
      <c r="C970" s="32">
        <v>3.2198053807</v>
      </c>
      <c r="D970" s="27" t="str">
        <f t="shared" si="271"/>
        <v>N/A</v>
      </c>
      <c r="E970" s="32">
        <v>1.9624452914999999</v>
      </c>
      <c r="F970" s="27" t="str">
        <f t="shared" si="272"/>
        <v>N/A</v>
      </c>
      <c r="G970" s="32">
        <v>1.7366333925999999</v>
      </c>
      <c r="H970" s="27" t="str">
        <f t="shared" si="273"/>
        <v>N/A</v>
      </c>
      <c r="I970" s="28">
        <v>-39.1</v>
      </c>
      <c r="J970" s="28">
        <v>-11.5</v>
      </c>
      <c r="K970" s="29" t="s">
        <v>1193</v>
      </c>
      <c r="L970" s="30" t="str">
        <f t="shared" si="274"/>
        <v>Yes</v>
      </c>
    </row>
    <row r="971" spans="1:12">
      <c r="A971" s="48" t="s">
        <v>674</v>
      </c>
      <c r="B971" s="25" t="s">
        <v>49</v>
      </c>
      <c r="C971" s="32">
        <v>0.67258156840000005</v>
      </c>
      <c r="D971" s="27" t="str">
        <f t="shared" si="271"/>
        <v>N/A</v>
      </c>
      <c r="E971" s="32">
        <v>1.1153466045</v>
      </c>
      <c r="F971" s="27" t="str">
        <f t="shared" si="272"/>
        <v>N/A</v>
      </c>
      <c r="G971" s="32">
        <v>0.83413099960000003</v>
      </c>
      <c r="H971" s="27" t="str">
        <f t="shared" si="273"/>
        <v>N/A</v>
      </c>
      <c r="I971" s="28">
        <v>65.83</v>
      </c>
      <c r="J971" s="28">
        <v>-25.2</v>
      </c>
      <c r="K971" s="29" t="s">
        <v>1193</v>
      </c>
      <c r="L971" s="30" t="str">
        <f t="shared" si="274"/>
        <v>Yes</v>
      </c>
    </row>
    <row r="972" spans="1:12">
      <c r="A972" s="48" t="s">
        <v>675</v>
      </c>
      <c r="B972" s="25" t="s">
        <v>49</v>
      </c>
      <c r="C972" s="32">
        <v>42.143674871000002</v>
      </c>
      <c r="D972" s="27" t="str">
        <f t="shared" si="271"/>
        <v>N/A</v>
      </c>
      <c r="E972" s="32">
        <v>43.442044330999998</v>
      </c>
      <c r="F972" s="27" t="str">
        <f t="shared" si="272"/>
        <v>N/A</v>
      </c>
      <c r="G972" s="32">
        <v>42.937235061000003</v>
      </c>
      <c r="H972" s="27" t="str">
        <f t="shared" si="273"/>
        <v>N/A</v>
      </c>
      <c r="I972" s="28">
        <v>3.081</v>
      </c>
      <c r="J972" s="28">
        <v>-1.1599999999999999</v>
      </c>
      <c r="K972" s="29" t="s">
        <v>1193</v>
      </c>
      <c r="L972" s="30" t="str">
        <f t="shared" si="274"/>
        <v>Yes</v>
      </c>
    </row>
    <row r="973" spans="1:12">
      <c r="A973" s="48" t="s">
        <v>676</v>
      </c>
      <c r="B973" s="25" t="s">
        <v>49</v>
      </c>
      <c r="C973" s="32">
        <v>0.2432741843</v>
      </c>
      <c r="D973" s="27" t="str">
        <f t="shared" si="271"/>
        <v>N/A</v>
      </c>
      <c r="E973" s="32">
        <v>0.22589298320000001</v>
      </c>
      <c r="F973" s="27" t="str">
        <f t="shared" si="272"/>
        <v>N/A</v>
      </c>
      <c r="G973" s="32">
        <v>0.2324627376</v>
      </c>
      <c r="H973" s="27" t="str">
        <f t="shared" si="273"/>
        <v>N/A</v>
      </c>
      <c r="I973" s="28">
        <v>-7.14</v>
      </c>
      <c r="J973" s="28">
        <v>2.9079999999999999</v>
      </c>
      <c r="K973" s="29" t="s">
        <v>1193</v>
      </c>
      <c r="L973" s="30" t="str">
        <f t="shared" si="274"/>
        <v>Yes</v>
      </c>
    </row>
    <row r="974" spans="1:12">
      <c r="A974" s="48" t="s">
        <v>677</v>
      </c>
      <c r="B974" s="25" t="s">
        <v>49</v>
      </c>
      <c r="C974" s="32">
        <v>53.606182025999999</v>
      </c>
      <c r="D974" s="27" t="str">
        <f t="shared" si="271"/>
        <v>N/A</v>
      </c>
      <c r="E974" s="32">
        <v>53.113087675000003</v>
      </c>
      <c r="F974" s="27" t="str">
        <f t="shared" si="272"/>
        <v>N/A</v>
      </c>
      <c r="G974" s="32">
        <v>54.013400793000002</v>
      </c>
      <c r="H974" s="27" t="str">
        <f t="shared" si="273"/>
        <v>N/A</v>
      </c>
      <c r="I974" s="28">
        <v>-0.92</v>
      </c>
      <c r="J974" s="28">
        <v>1.6950000000000001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8.5861476800000003E-2</v>
      </c>
      <c r="D976" s="27" t="str">
        <f t="shared" si="271"/>
        <v>N/A</v>
      </c>
      <c r="E976" s="32">
        <v>0.1129464916</v>
      </c>
      <c r="F976" s="27" t="str">
        <f t="shared" si="272"/>
        <v>N/A</v>
      </c>
      <c r="G976" s="32">
        <v>0.19143990150000001</v>
      </c>
      <c r="H976" s="27" t="str">
        <f t="shared" si="273"/>
        <v>N/A</v>
      </c>
      <c r="I976" s="28">
        <v>31.55</v>
      </c>
      <c r="J976" s="28">
        <v>69.5</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2.8620492300000001E-2</v>
      </c>
      <c r="D978" s="27" t="str">
        <f t="shared" si="271"/>
        <v>N/A</v>
      </c>
      <c r="E978" s="32">
        <v>2.8236622900000001E-2</v>
      </c>
      <c r="F978" s="27" t="str">
        <f t="shared" si="272"/>
        <v>N/A</v>
      </c>
      <c r="G978" s="32">
        <v>5.46971147E-2</v>
      </c>
      <c r="H978" s="27" t="str">
        <f t="shared" si="273"/>
        <v>N/A</v>
      </c>
      <c r="I978" s="28">
        <v>-1.34</v>
      </c>
      <c r="J978" s="28">
        <v>93.71</v>
      </c>
      <c r="K978" s="29" t="s">
        <v>1193</v>
      </c>
      <c r="L978" s="30" t="str">
        <f t="shared" si="274"/>
        <v>No</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98.998282770000003</v>
      </c>
      <c r="D980" s="27" t="str">
        <f t="shared" ref="D980:D981" si="275">IF($B980="N/A","N/A",IF(C980&gt;10,"No",IF(C980&lt;-10,"No","Yes")))</f>
        <v>N/A</v>
      </c>
      <c r="E980" s="32">
        <v>98.545813921000004</v>
      </c>
      <c r="F980" s="27" t="str">
        <f t="shared" ref="F980:F981" si="276">IF($B980="N/A","N/A",IF(E980&gt;10,"No",IF(E980&lt;-10,"No","Yes")))</f>
        <v>N/A</v>
      </c>
      <c r="G980" s="32">
        <v>98.741966360999996</v>
      </c>
      <c r="H980" s="27" t="str">
        <f t="shared" ref="H980:H981" si="277">IF($B980="N/A","N/A",IF(G980&gt;10,"No",IF(G980&lt;-10,"No","Yes")))</f>
        <v>N/A</v>
      </c>
      <c r="I980" s="28">
        <v>-0.45700000000000002</v>
      </c>
      <c r="J980" s="28">
        <v>0.19900000000000001</v>
      </c>
      <c r="K980" s="29" t="s">
        <v>1193</v>
      </c>
      <c r="L980" s="30" t="str">
        <f t="shared" ref="L980:L981" si="278">IF(J980="Div by 0", "N/A", IF(K980="N/A","N/A", IF(J980&gt;VALUE(MID(K980,1,2)), "No", IF(J980&lt;-1*VALUE(MID(K980,1,2)), "No", "Yes"))))</f>
        <v>Yes</v>
      </c>
    </row>
    <row r="981" spans="1:12" ht="12.75" customHeight="1">
      <c r="A981" s="94" t="s">
        <v>815</v>
      </c>
      <c r="B981" s="25" t="s">
        <v>49</v>
      </c>
      <c r="C981" s="32">
        <v>1.0017172295000001</v>
      </c>
      <c r="D981" s="27" t="str">
        <f t="shared" si="275"/>
        <v>N/A</v>
      </c>
      <c r="E981" s="32">
        <v>1.4541860793000001</v>
      </c>
      <c r="F981" s="27" t="str">
        <f t="shared" si="276"/>
        <v>N/A</v>
      </c>
      <c r="G981" s="32">
        <v>1.2580336387</v>
      </c>
      <c r="H981" s="27" t="str">
        <f t="shared" si="277"/>
        <v>N/A</v>
      </c>
      <c r="I981" s="28">
        <v>45.17</v>
      </c>
      <c r="J981" s="28">
        <v>-13.5</v>
      </c>
      <c r="K981" s="29" t="s">
        <v>1193</v>
      </c>
      <c r="L981" s="30" t="str">
        <f t="shared" si="278"/>
        <v>Yes</v>
      </c>
    </row>
    <row r="982" spans="1:12">
      <c r="A982" s="51" t="s">
        <v>525</v>
      </c>
      <c r="B982" s="25" t="s">
        <v>49</v>
      </c>
      <c r="C982" s="26">
        <v>3620</v>
      </c>
      <c r="D982" s="27" t="str">
        <f t="shared" si="271"/>
        <v>N/A</v>
      </c>
      <c r="E982" s="26">
        <v>3633</v>
      </c>
      <c r="F982" s="27" t="str">
        <f t="shared" si="272"/>
        <v>N/A</v>
      </c>
      <c r="G982" s="26">
        <v>3745</v>
      </c>
      <c r="H982" s="27" t="str">
        <f t="shared" si="273"/>
        <v>N/A</v>
      </c>
      <c r="I982" s="28">
        <v>0.35909999999999997</v>
      </c>
      <c r="J982" s="28">
        <v>3.0830000000000002</v>
      </c>
      <c r="K982" s="29" t="s">
        <v>1193</v>
      </c>
      <c r="L982" s="30" t="str">
        <f t="shared" si="274"/>
        <v>Yes</v>
      </c>
    </row>
    <row r="983" spans="1:12">
      <c r="A983" s="48" t="s">
        <v>702</v>
      </c>
      <c r="B983" s="25" t="s">
        <v>49</v>
      </c>
      <c r="C983" s="26">
        <v>791</v>
      </c>
      <c r="D983" s="27" t="str">
        <f t="shared" si="271"/>
        <v>N/A</v>
      </c>
      <c r="E983" s="26">
        <v>797</v>
      </c>
      <c r="F983" s="27" t="str">
        <f t="shared" si="272"/>
        <v>N/A</v>
      </c>
      <c r="G983" s="26">
        <v>786</v>
      </c>
      <c r="H983" s="27" t="str">
        <f t="shared" si="273"/>
        <v>N/A</v>
      </c>
      <c r="I983" s="28">
        <v>0.75849999999999995</v>
      </c>
      <c r="J983" s="28">
        <v>-1.38</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29</v>
      </c>
      <c r="D985" s="27" t="str">
        <f t="shared" si="271"/>
        <v>N/A</v>
      </c>
      <c r="E985" s="26">
        <v>36</v>
      </c>
      <c r="F985" s="27" t="str">
        <f t="shared" si="272"/>
        <v>N/A</v>
      </c>
      <c r="G985" s="26">
        <v>36</v>
      </c>
      <c r="H985" s="27" t="str">
        <f t="shared" si="273"/>
        <v>N/A</v>
      </c>
      <c r="I985" s="28">
        <v>24.14</v>
      </c>
      <c r="J985" s="28">
        <v>0</v>
      </c>
      <c r="K985" s="29" t="s">
        <v>1193</v>
      </c>
      <c r="L985" s="30" t="str">
        <f t="shared" si="274"/>
        <v>Yes</v>
      </c>
    </row>
    <row r="986" spans="1:12">
      <c r="A986" s="48" t="s">
        <v>705</v>
      </c>
      <c r="B986" s="25" t="s">
        <v>49</v>
      </c>
      <c r="C986" s="26">
        <v>2800</v>
      </c>
      <c r="D986" s="27" t="str">
        <f t="shared" si="271"/>
        <v>N/A</v>
      </c>
      <c r="E986" s="26">
        <v>2800</v>
      </c>
      <c r="F986" s="27" t="str">
        <f t="shared" si="272"/>
        <v>N/A</v>
      </c>
      <c r="G986" s="26">
        <v>2923</v>
      </c>
      <c r="H986" s="27" t="str">
        <f t="shared" si="273"/>
        <v>N/A</v>
      </c>
      <c r="I986" s="28">
        <v>0</v>
      </c>
      <c r="J986" s="28">
        <v>4.3929999999999998</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3288</v>
      </c>
      <c r="D988" s="27" t="str">
        <f t="shared" si="271"/>
        <v>N/A</v>
      </c>
      <c r="E988" s="26">
        <v>3383</v>
      </c>
      <c r="F988" s="27" t="str">
        <f t="shared" si="272"/>
        <v>N/A</v>
      </c>
      <c r="G988" s="26">
        <v>3516</v>
      </c>
      <c r="H988" s="27" t="str">
        <f t="shared" si="273"/>
        <v>N/A</v>
      </c>
      <c r="I988" s="28">
        <v>2.8889999999999998</v>
      </c>
      <c r="J988" s="28">
        <v>3.931</v>
      </c>
      <c r="K988" s="29" t="s">
        <v>1193</v>
      </c>
      <c r="L988" s="30" t="str">
        <f t="shared" si="274"/>
        <v>Yes</v>
      </c>
    </row>
    <row r="989" spans="1:12">
      <c r="A989" s="48" t="s">
        <v>707</v>
      </c>
      <c r="B989" s="25" t="s">
        <v>49</v>
      </c>
      <c r="C989" s="26">
        <v>1588</v>
      </c>
      <c r="D989" s="27" t="str">
        <f t="shared" si="271"/>
        <v>N/A</v>
      </c>
      <c r="E989" s="26">
        <v>1614</v>
      </c>
      <c r="F989" s="27" t="str">
        <f t="shared" si="272"/>
        <v>N/A</v>
      </c>
      <c r="G989" s="26">
        <v>1658</v>
      </c>
      <c r="H989" s="27" t="str">
        <f t="shared" si="273"/>
        <v>N/A</v>
      </c>
      <c r="I989" s="28">
        <v>1.637</v>
      </c>
      <c r="J989" s="28">
        <v>2.726</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49</v>
      </c>
      <c r="D991" s="27" t="str">
        <f t="shared" si="271"/>
        <v>N/A</v>
      </c>
      <c r="E991" s="26">
        <v>77</v>
      </c>
      <c r="F991" s="27" t="str">
        <f t="shared" si="272"/>
        <v>N/A</v>
      </c>
      <c r="G991" s="26">
        <v>65</v>
      </c>
      <c r="H991" s="27" t="str">
        <f t="shared" si="273"/>
        <v>N/A</v>
      </c>
      <c r="I991" s="28">
        <v>57.14</v>
      </c>
      <c r="J991" s="28">
        <v>-15.6</v>
      </c>
      <c r="K991" s="29" t="s">
        <v>1193</v>
      </c>
      <c r="L991" s="30" t="str">
        <f t="shared" si="274"/>
        <v>Yes</v>
      </c>
    </row>
    <row r="992" spans="1:12">
      <c r="A992" s="48" t="s">
        <v>723</v>
      </c>
      <c r="B992" s="25" t="s">
        <v>49</v>
      </c>
      <c r="C992" s="26">
        <v>1651</v>
      </c>
      <c r="D992" s="27" t="str">
        <f t="shared" si="271"/>
        <v>N/A</v>
      </c>
      <c r="E992" s="26">
        <v>1692</v>
      </c>
      <c r="F992" s="27" t="str">
        <f t="shared" si="272"/>
        <v>N/A</v>
      </c>
      <c r="G992" s="26">
        <v>1793</v>
      </c>
      <c r="H992" s="27" t="str">
        <f t="shared" si="273"/>
        <v>N/A</v>
      </c>
      <c r="I992" s="28">
        <v>2.4830000000000001</v>
      </c>
      <c r="J992" s="28">
        <v>5.9690000000000003</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182668841</v>
      </c>
      <c r="D994" s="27" t="str">
        <f t="shared" si="271"/>
        <v>N/A</v>
      </c>
      <c r="E994" s="31">
        <v>198550924</v>
      </c>
      <c r="F994" s="27" t="str">
        <f t="shared" si="272"/>
        <v>N/A</v>
      </c>
      <c r="G994" s="31">
        <v>215426544</v>
      </c>
      <c r="H994" s="27" t="str">
        <f t="shared" si="273"/>
        <v>N/A</v>
      </c>
      <c r="I994" s="28">
        <v>8.6940000000000008</v>
      </c>
      <c r="J994" s="28">
        <v>8.4990000000000006</v>
      </c>
      <c r="K994" s="29" t="s">
        <v>1193</v>
      </c>
      <c r="L994" s="30" t="str">
        <f t="shared" si="274"/>
        <v>Yes</v>
      </c>
    </row>
    <row r="995" spans="1:12">
      <c r="A995" s="46" t="s">
        <v>427</v>
      </c>
      <c r="B995" s="25" t="s">
        <v>49</v>
      </c>
      <c r="C995" s="31">
        <v>26140.360761</v>
      </c>
      <c r="D995" s="27" t="str">
        <f t="shared" si="271"/>
        <v>N/A</v>
      </c>
      <c r="E995" s="31">
        <v>28032.037837</v>
      </c>
      <c r="F995" s="27" t="str">
        <f t="shared" si="272"/>
        <v>N/A</v>
      </c>
      <c r="G995" s="31">
        <v>29458.025980999999</v>
      </c>
      <c r="H995" s="27" t="str">
        <f t="shared" si="273"/>
        <v>N/A</v>
      </c>
      <c r="I995" s="28">
        <v>7.2370000000000001</v>
      </c>
      <c r="J995" s="28">
        <v>5.0869999999999997</v>
      </c>
      <c r="K995" s="29" t="s">
        <v>1193</v>
      </c>
      <c r="L995" s="30" t="str">
        <f t="shared" si="274"/>
        <v>Yes</v>
      </c>
    </row>
    <row r="996" spans="1:12" ht="12.75" customHeight="1">
      <c r="A996" s="46" t="s">
        <v>623</v>
      </c>
      <c r="B996" s="25" t="s">
        <v>49</v>
      </c>
      <c r="C996" s="31">
        <v>27593.480513999999</v>
      </c>
      <c r="D996" s="27" t="str">
        <f t="shared" si="271"/>
        <v>N/A</v>
      </c>
      <c r="E996" s="31">
        <v>29643.315019000001</v>
      </c>
      <c r="F996" s="27" t="str">
        <f t="shared" si="272"/>
        <v>N/A</v>
      </c>
      <c r="G996" s="31">
        <v>31086.081385000001</v>
      </c>
      <c r="H996" s="27" t="str">
        <f t="shared" si="273"/>
        <v>N/A</v>
      </c>
      <c r="I996" s="28">
        <v>7.4290000000000003</v>
      </c>
      <c r="J996" s="28">
        <v>4.867</v>
      </c>
      <c r="K996" s="29" t="s">
        <v>1193</v>
      </c>
      <c r="L996" s="30" t="str">
        <f t="shared" si="274"/>
        <v>Yes</v>
      </c>
    </row>
    <row r="997" spans="1:12">
      <c r="A997" s="54" t="s">
        <v>533</v>
      </c>
      <c r="B997" s="25" t="s">
        <v>49</v>
      </c>
      <c r="C997" s="31">
        <v>0</v>
      </c>
      <c r="D997" s="27" t="str">
        <f t="shared" si="271"/>
        <v>N/A</v>
      </c>
      <c r="E997" s="31">
        <v>0</v>
      </c>
      <c r="F997" s="27" t="str">
        <f t="shared" si="272"/>
        <v>N/A</v>
      </c>
      <c r="G997" s="31">
        <v>0</v>
      </c>
      <c r="H997" s="27" t="str">
        <f t="shared" si="273"/>
        <v>N/A</v>
      </c>
      <c r="I997" s="28" t="s">
        <v>1207</v>
      </c>
      <c r="J997" s="28" t="s">
        <v>1207</v>
      </c>
      <c r="K997" s="29" t="s">
        <v>1193</v>
      </c>
      <c r="L997" s="30" t="str">
        <f t="shared" si="274"/>
        <v>N/A</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25092.384529999999</v>
      </c>
      <c r="D1002" s="27" t="str">
        <f t="shared" ref="D1002:D1013" si="282">IF($B1002="N/A","N/A",IF(C1002&gt;10,"No",IF(C1002&lt;-10,"No","Yes")))</f>
        <v>N/A</v>
      </c>
      <c r="E1002" s="31">
        <v>26737.616295</v>
      </c>
      <c r="F1002" s="27" t="str">
        <f t="shared" ref="F1002:F1013" si="283">IF($B1002="N/A","N/A",IF(E1002&gt;10,"No",IF(E1002&lt;-10,"No","Yes")))</f>
        <v>N/A</v>
      </c>
      <c r="G1002" s="31">
        <v>29783.609079000002</v>
      </c>
      <c r="H1002" s="27" t="str">
        <f t="shared" ref="H1002:H1013" si="284">IF($B1002="N/A","N/A",IF(G1002&gt;10,"No",IF(G1002&lt;-10,"No","Yes")))</f>
        <v>N/A</v>
      </c>
      <c r="I1002" s="28">
        <v>6.5570000000000004</v>
      </c>
      <c r="J1002" s="28">
        <v>11.39</v>
      </c>
      <c r="K1002" s="29" t="s">
        <v>1193</v>
      </c>
      <c r="L1002" s="30" t="str">
        <f t="shared" ref="L1002:L1013" si="285">IF(J1002="Div by 0", "N/A", IF(K1002="N/A","N/A", IF(J1002&gt;VALUE(MID(K1002,1,2)), "No", IF(J1002&lt;-1*VALUE(MID(K1002,1,2)), "No", "Yes"))))</f>
        <v>Yes</v>
      </c>
    </row>
    <row r="1003" spans="1:12">
      <c r="A1003" s="48" t="s">
        <v>702</v>
      </c>
      <c r="B1003" s="25" t="s">
        <v>49</v>
      </c>
      <c r="C1003" s="31">
        <v>8630.4728192000002</v>
      </c>
      <c r="D1003" s="27" t="str">
        <f t="shared" si="282"/>
        <v>N/A</v>
      </c>
      <c r="E1003" s="31">
        <v>9782.2095358000006</v>
      </c>
      <c r="F1003" s="27" t="str">
        <f t="shared" si="283"/>
        <v>N/A</v>
      </c>
      <c r="G1003" s="31">
        <v>13045.017812</v>
      </c>
      <c r="H1003" s="27" t="str">
        <f t="shared" si="284"/>
        <v>N/A</v>
      </c>
      <c r="I1003" s="28">
        <v>13.35</v>
      </c>
      <c r="J1003" s="28">
        <v>33.35</v>
      </c>
      <c r="K1003" s="29" t="s">
        <v>1193</v>
      </c>
      <c r="L1003" s="30" t="str">
        <f t="shared" si="285"/>
        <v>No</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3892.0689655000001</v>
      </c>
      <c r="D1005" s="27" t="str">
        <f t="shared" si="282"/>
        <v>N/A</v>
      </c>
      <c r="E1005" s="31">
        <v>9406.2777778</v>
      </c>
      <c r="F1005" s="27" t="str">
        <f t="shared" si="283"/>
        <v>N/A</v>
      </c>
      <c r="G1005" s="31">
        <v>10359.888889</v>
      </c>
      <c r="H1005" s="27" t="str">
        <f t="shared" si="284"/>
        <v>N/A</v>
      </c>
      <c r="I1005" s="28">
        <v>141.69999999999999</v>
      </c>
      <c r="J1005" s="28">
        <v>10.14</v>
      </c>
      <c r="K1005" s="29" t="s">
        <v>1193</v>
      </c>
      <c r="L1005" s="30" t="str">
        <f t="shared" si="285"/>
        <v>Yes</v>
      </c>
    </row>
    <row r="1006" spans="1:12">
      <c r="A1006" s="48" t="s">
        <v>705</v>
      </c>
      <c r="B1006" s="25" t="s">
        <v>49</v>
      </c>
      <c r="C1006" s="31">
        <v>29962.449285999999</v>
      </c>
      <c r="D1006" s="27" t="str">
        <f t="shared" si="282"/>
        <v>N/A</v>
      </c>
      <c r="E1006" s="31">
        <v>31786.683214000001</v>
      </c>
      <c r="F1006" s="27" t="str">
        <f t="shared" si="283"/>
        <v>N/A</v>
      </c>
      <c r="G1006" s="31">
        <v>34523.871364999999</v>
      </c>
      <c r="H1006" s="27" t="str">
        <f t="shared" si="284"/>
        <v>N/A</v>
      </c>
      <c r="I1006" s="28">
        <v>6.0880000000000001</v>
      </c>
      <c r="J1006" s="28">
        <v>8.6110000000000007</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27742.805657000001</v>
      </c>
      <c r="D1008" s="27" t="str">
        <f t="shared" si="282"/>
        <v>N/A</v>
      </c>
      <c r="E1008" s="31">
        <v>29720.436299000001</v>
      </c>
      <c r="F1008" s="27" t="str">
        <f t="shared" si="283"/>
        <v>N/A</v>
      </c>
      <c r="G1008" s="31">
        <v>29408.425483999999</v>
      </c>
      <c r="H1008" s="27" t="str">
        <f t="shared" si="284"/>
        <v>N/A</v>
      </c>
      <c r="I1008" s="28">
        <v>7.1280000000000001</v>
      </c>
      <c r="J1008" s="28">
        <v>-1.05</v>
      </c>
      <c r="K1008" s="29" t="s">
        <v>1193</v>
      </c>
      <c r="L1008" s="30" t="str">
        <f t="shared" si="285"/>
        <v>Yes</v>
      </c>
    </row>
    <row r="1009" spans="1:12">
      <c r="A1009" s="5" t="s">
        <v>707</v>
      </c>
      <c r="B1009" s="36" t="s">
        <v>49</v>
      </c>
      <c r="C1009" s="47">
        <v>7891.9534004999996</v>
      </c>
      <c r="D1009" s="33" t="str">
        <f t="shared" si="282"/>
        <v>N/A</v>
      </c>
      <c r="E1009" s="47">
        <v>9857.2701362999996</v>
      </c>
      <c r="F1009" s="33" t="str">
        <f t="shared" si="283"/>
        <v>N/A</v>
      </c>
      <c r="G1009" s="47">
        <v>10713.88661</v>
      </c>
      <c r="H1009" s="33" t="str">
        <f t="shared" si="284"/>
        <v>N/A</v>
      </c>
      <c r="I1009" s="35">
        <v>24.9</v>
      </c>
      <c r="J1009" s="35">
        <v>8.69</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5180.1020408000004</v>
      </c>
      <c r="D1011" s="33" t="str">
        <f t="shared" si="282"/>
        <v>N/A</v>
      </c>
      <c r="E1011" s="47">
        <v>9636.7402597</v>
      </c>
      <c r="F1011" s="33" t="str">
        <f t="shared" si="283"/>
        <v>N/A</v>
      </c>
      <c r="G1011" s="47">
        <v>10918.984614999999</v>
      </c>
      <c r="H1011" s="33" t="str">
        <f t="shared" si="284"/>
        <v>N/A</v>
      </c>
      <c r="I1011" s="35">
        <v>86.03</v>
      </c>
      <c r="J1011" s="35">
        <v>13.31</v>
      </c>
      <c r="K1011" s="36" t="s">
        <v>1193</v>
      </c>
      <c r="L1011" s="30" t="str">
        <f t="shared" si="285"/>
        <v>Yes</v>
      </c>
    </row>
    <row r="1012" spans="1:12">
      <c r="A1012" s="5" t="s">
        <v>723</v>
      </c>
      <c r="B1012" s="36" t="s">
        <v>49</v>
      </c>
      <c r="C1012" s="47">
        <v>47505.813446</v>
      </c>
      <c r="D1012" s="33" t="str">
        <f t="shared" si="282"/>
        <v>N/A</v>
      </c>
      <c r="E1012" s="47">
        <v>49581.898935999998</v>
      </c>
      <c r="F1012" s="33" t="str">
        <f t="shared" si="283"/>
        <v>N/A</v>
      </c>
      <c r="G1012" s="47">
        <v>47365.680981999998</v>
      </c>
      <c r="H1012" s="33" t="str">
        <f t="shared" si="284"/>
        <v>N/A</v>
      </c>
      <c r="I1012" s="35">
        <v>4.37</v>
      </c>
      <c r="J1012" s="35">
        <v>-4.47</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3078111</v>
      </c>
      <c r="D1015" s="27" t="str">
        <f t="shared" ref="D1015:D1084" si="286">IF($B1015="N/A","N/A",IF(C1015&gt;10,"No",IF(C1015&lt;-10,"No","Yes")))</f>
        <v>N/A</v>
      </c>
      <c r="E1015" s="31">
        <v>3506974</v>
      </c>
      <c r="F1015" s="27" t="str">
        <f t="shared" ref="F1015:F1084" si="287">IF($B1015="N/A","N/A",IF(E1015&gt;10,"No",IF(E1015&lt;-10,"No","Yes")))</f>
        <v>N/A</v>
      </c>
      <c r="G1015" s="31">
        <v>3181550</v>
      </c>
      <c r="H1015" s="27" t="str">
        <f t="shared" ref="H1015:H1084" si="288">IF($B1015="N/A","N/A",IF(G1015&gt;10,"No",IF(G1015&lt;-10,"No","Yes")))</f>
        <v>N/A</v>
      </c>
      <c r="I1015" s="28">
        <v>13.93</v>
      </c>
      <c r="J1015" s="28">
        <v>-9.2799999999999994</v>
      </c>
      <c r="K1015" s="29" t="s">
        <v>1193</v>
      </c>
      <c r="L1015" s="30" t="str">
        <f t="shared" ref="L1015:L1046" si="289">IF(J1015="Div by 0", "N/A", IF(K1015="N/A","N/A", IF(J1015&gt;VALUE(MID(K1015,1,2)), "No", IF(J1015&lt;-1*VALUE(MID(K1015,1,2)), "No", "Yes"))))</f>
        <v>Yes</v>
      </c>
    </row>
    <row r="1016" spans="1:12">
      <c r="A1016" s="46" t="s">
        <v>94</v>
      </c>
      <c r="B1016" s="25" t="s">
        <v>49</v>
      </c>
      <c r="C1016" s="26">
        <v>1452</v>
      </c>
      <c r="D1016" s="27" t="str">
        <f t="shared" si="286"/>
        <v>N/A</v>
      </c>
      <c r="E1016" s="26">
        <v>1490</v>
      </c>
      <c r="F1016" s="27" t="str">
        <f t="shared" si="287"/>
        <v>N/A</v>
      </c>
      <c r="G1016" s="26">
        <v>1512</v>
      </c>
      <c r="H1016" s="27" t="str">
        <f t="shared" si="288"/>
        <v>N/A</v>
      </c>
      <c r="I1016" s="28">
        <v>2.617</v>
      </c>
      <c r="J1016" s="28">
        <v>1.4770000000000001</v>
      </c>
      <c r="K1016" s="29" t="s">
        <v>1193</v>
      </c>
      <c r="L1016" s="30" t="str">
        <f t="shared" si="289"/>
        <v>Yes</v>
      </c>
    </row>
    <row r="1017" spans="1:12">
      <c r="A1017" s="46" t="s">
        <v>360</v>
      </c>
      <c r="B1017" s="25" t="s">
        <v>49</v>
      </c>
      <c r="C1017" s="31">
        <v>2119.911157</v>
      </c>
      <c r="D1017" s="27" t="str">
        <f t="shared" si="286"/>
        <v>N/A</v>
      </c>
      <c r="E1017" s="31">
        <v>2353.6738255</v>
      </c>
      <c r="F1017" s="27" t="str">
        <f t="shared" si="287"/>
        <v>N/A</v>
      </c>
      <c r="G1017" s="31">
        <v>2104.1997354</v>
      </c>
      <c r="H1017" s="27" t="str">
        <f t="shared" si="288"/>
        <v>N/A</v>
      </c>
      <c r="I1017" s="28">
        <v>11.03</v>
      </c>
      <c r="J1017" s="28">
        <v>-10.6</v>
      </c>
      <c r="K1017" s="29" t="s">
        <v>1193</v>
      </c>
      <c r="L1017" s="30" t="str">
        <f t="shared" si="289"/>
        <v>Yes</v>
      </c>
    </row>
    <row r="1018" spans="1:12">
      <c r="A1018" s="46" t="s">
        <v>361</v>
      </c>
      <c r="B1018" s="25" t="s">
        <v>49</v>
      </c>
      <c r="C1018" s="26">
        <v>0.4876033058</v>
      </c>
      <c r="D1018" s="27" t="str">
        <f t="shared" si="286"/>
        <v>N/A</v>
      </c>
      <c r="E1018" s="26">
        <v>0.52617449660000004</v>
      </c>
      <c r="F1018" s="27" t="str">
        <f t="shared" si="287"/>
        <v>N/A</v>
      </c>
      <c r="G1018" s="26">
        <v>0.52447089950000003</v>
      </c>
      <c r="H1018" s="27" t="str">
        <f t="shared" si="288"/>
        <v>N/A</v>
      </c>
      <c r="I1018" s="28">
        <v>7.91</v>
      </c>
      <c r="J1018" s="28">
        <v>-0.32400000000000001</v>
      </c>
      <c r="K1018" s="29" t="s">
        <v>1193</v>
      </c>
      <c r="L1018" s="30" t="str">
        <f t="shared" si="289"/>
        <v>Yes</v>
      </c>
    </row>
    <row r="1019" spans="1:12">
      <c r="A1019" s="46" t="s">
        <v>362</v>
      </c>
      <c r="B1019" s="25" t="s">
        <v>49</v>
      </c>
      <c r="C1019" s="31">
        <v>14136</v>
      </c>
      <c r="D1019" s="27" t="str">
        <f t="shared" si="286"/>
        <v>N/A</v>
      </c>
      <c r="E1019" s="31">
        <v>11264</v>
      </c>
      <c r="F1019" s="27" t="str">
        <f t="shared" si="287"/>
        <v>N/A</v>
      </c>
      <c r="G1019" s="31">
        <v>29991</v>
      </c>
      <c r="H1019" s="27" t="str">
        <f t="shared" si="288"/>
        <v>N/A</v>
      </c>
      <c r="I1019" s="28">
        <v>-20.3</v>
      </c>
      <c r="J1019" s="28">
        <v>166.3</v>
      </c>
      <c r="K1019" s="29" t="s">
        <v>1193</v>
      </c>
      <c r="L1019" s="30" t="str">
        <f t="shared" si="289"/>
        <v>No</v>
      </c>
    </row>
    <row r="1020" spans="1:12">
      <c r="A1020" s="46" t="s">
        <v>95</v>
      </c>
      <c r="B1020" s="25" t="s">
        <v>49</v>
      </c>
      <c r="C1020" s="26">
        <v>11</v>
      </c>
      <c r="D1020" s="27" t="str">
        <f t="shared" si="286"/>
        <v>N/A</v>
      </c>
      <c r="E1020" s="26">
        <v>11</v>
      </c>
      <c r="F1020" s="27" t="str">
        <f t="shared" si="287"/>
        <v>N/A</v>
      </c>
      <c r="G1020" s="26">
        <v>25</v>
      </c>
      <c r="H1020" s="27" t="str">
        <f t="shared" si="288"/>
        <v>N/A</v>
      </c>
      <c r="I1020" s="28">
        <v>0</v>
      </c>
      <c r="J1020" s="28">
        <v>127.3</v>
      </c>
      <c r="K1020" s="29" t="s">
        <v>1193</v>
      </c>
      <c r="L1020" s="30" t="str">
        <f t="shared" si="289"/>
        <v>No</v>
      </c>
    </row>
    <row r="1021" spans="1:12">
      <c r="A1021" s="46" t="s">
        <v>363</v>
      </c>
      <c r="B1021" s="25" t="s">
        <v>49</v>
      </c>
      <c r="C1021" s="31">
        <v>1285.0909091000001</v>
      </c>
      <c r="D1021" s="27" t="str">
        <f t="shared" si="286"/>
        <v>N/A</v>
      </c>
      <c r="E1021" s="31">
        <v>1024</v>
      </c>
      <c r="F1021" s="27" t="str">
        <f t="shared" si="287"/>
        <v>N/A</v>
      </c>
      <c r="G1021" s="31">
        <v>1199.6400000000001</v>
      </c>
      <c r="H1021" s="27" t="str">
        <f t="shared" si="288"/>
        <v>N/A</v>
      </c>
      <c r="I1021" s="28">
        <v>-20.3</v>
      </c>
      <c r="J1021" s="28">
        <v>17.149999999999999</v>
      </c>
      <c r="K1021" s="29" t="s">
        <v>1193</v>
      </c>
      <c r="L1021" s="30" t="str">
        <f t="shared" si="289"/>
        <v>Yes</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8363776</v>
      </c>
      <c r="D1025" s="33" t="str">
        <f t="shared" si="286"/>
        <v>N/A</v>
      </c>
      <c r="E1025" s="47">
        <v>7064161</v>
      </c>
      <c r="F1025" s="33" t="str">
        <f t="shared" si="287"/>
        <v>N/A</v>
      </c>
      <c r="G1025" s="47">
        <v>8137812</v>
      </c>
      <c r="H1025" s="33" t="str">
        <f t="shared" si="288"/>
        <v>N/A</v>
      </c>
      <c r="I1025" s="35">
        <v>-15.5</v>
      </c>
      <c r="J1025" s="35">
        <v>15.2</v>
      </c>
      <c r="K1025" s="36" t="s">
        <v>1193</v>
      </c>
      <c r="L1025" s="30" t="str">
        <f t="shared" si="289"/>
        <v>Yes</v>
      </c>
    </row>
    <row r="1026" spans="1:12">
      <c r="A1026" s="49" t="s">
        <v>96</v>
      </c>
      <c r="B1026" s="36" t="s">
        <v>49</v>
      </c>
      <c r="C1026" s="34">
        <v>80</v>
      </c>
      <c r="D1026" s="33" t="str">
        <f t="shared" si="286"/>
        <v>N/A</v>
      </c>
      <c r="E1026" s="34">
        <v>74</v>
      </c>
      <c r="F1026" s="33" t="str">
        <f t="shared" si="287"/>
        <v>N/A</v>
      </c>
      <c r="G1026" s="34">
        <v>69</v>
      </c>
      <c r="H1026" s="33" t="str">
        <f t="shared" si="288"/>
        <v>N/A</v>
      </c>
      <c r="I1026" s="35">
        <v>-7.5</v>
      </c>
      <c r="J1026" s="35">
        <v>-6.76</v>
      </c>
      <c r="K1026" s="36" t="s">
        <v>1193</v>
      </c>
      <c r="L1026" s="30" t="str">
        <f t="shared" si="289"/>
        <v>Yes</v>
      </c>
    </row>
    <row r="1027" spans="1:12">
      <c r="A1027" s="49" t="s">
        <v>367</v>
      </c>
      <c r="B1027" s="36" t="s">
        <v>49</v>
      </c>
      <c r="C1027" s="47">
        <v>104547.2</v>
      </c>
      <c r="D1027" s="33" t="str">
        <f t="shared" si="286"/>
        <v>N/A</v>
      </c>
      <c r="E1027" s="47">
        <v>95461.635135000004</v>
      </c>
      <c r="F1027" s="33" t="str">
        <f t="shared" si="287"/>
        <v>N/A</v>
      </c>
      <c r="G1027" s="47">
        <v>117939.30435000001</v>
      </c>
      <c r="H1027" s="33" t="str">
        <f t="shared" si="288"/>
        <v>N/A</v>
      </c>
      <c r="I1027" s="35">
        <v>-8.69</v>
      </c>
      <c r="J1027" s="35">
        <v>23.55</v>
      </c>
      <c r="K1027" s="36" t="s">
        <v>1193</v>
      </c>
      <c r="L1027" s="30" t="str">
        <f t="shared" si="289"/>
        <v>Yes</v>
      </c>
    </row>
    <row r="1028" spans="1:12">
      <c r="A1028" s="49" t="s">
        <v>368</v>
      </c>
      <c r="B1028" s="36" t="s">
        <v>49</v>
      </c>
      <c r="C1028" s="47">
        <v>62362999</v>
      </c>
      <c r="D1028" s="33" t="str">
        <f t="shared" si="286"/>
        <v>N/A</v>
      </c>
      <c r="E1028" s="47">
        <v>65778557</v>
      </c>
      <c r="F1028" s="33" t="str">
        <f t="shared" si="287"/>
        <v>N/A</v>
      </c>
      <c r="G1028" s="47">
        <v>73030518</v>
      </c>
      <c r="H1028" s="33" t="str">
        <f t="shared" si="288"/>
        <v>N/A</v>
      </c>
      <c r="I1028" s="35">
        <v>5.4770000000000003</v>
      </c>
      <c r="J1028" s="35">
        <v>11.02</v>
      </c>
      <c r="K1028" s="36" t="s">
        <v>1193</v>
      </c>
      <c r="L1028" s="30" t="str">
        <f t="shared" si="289"/>
        <v>Yes</v>
      </c>
    </row>
    <row r="1029" spans="1:12">
      <c r="A1029" s="49" t="s">
        <v>369</v>
      </c>
      <c r="B1029" s="36" t="s">
        <v>49</v>
      </c>
      <c r="C1029" s="34">
        <v>2115</v>
      </c>
      <c r="D1029" s="33" t="str">
        <f t="shared" si="286"/>
        <v>N/A</v>
      </c>
      <c r="E1029" s="34">
        <v>2111</v>
      </c>
      <c r="F1029" s="33" t="str">
        <f t="shared" si="287"/>
        <v>N/A</v>
      </c>
      <c r="G1029" s="34">
        <v>2174</v>
      </c>
      <c r="H1029" s="33" t="str">
        <f t="shared" si="288"/>
        <v>N/A</v>
      </c>
      <c r="I1029" s="35">
        <v>-0.189</v>
      </c>
      <c r="J1029" s="35">
        <v>2.984</v>
      </c>
      <c r="K1029" s="36" t="s">
        <v>1193</v>
      </c>
      <c r="L1029" s="30" t="str">
        <f t="shared" si="289"/>
        <v>Yes</v>
      </c>
    </row>
    <row r="1030" spans="1:12">
      <c r="A1030" s="49" t="s">
        <v>370</v>
      </c>
      <c r="B1030" s="36" t="s">
        <v>49</v>
      </c>
      <c r="C1030" s="47">
        <v>29486.051536999999</v>
      </c>
      <c r="D1030" s="33" t="str">
        <f t="shared" si="286"/>
        <v>N/A</v>
      </c>
      <c r="E1030" s="47">
        <v>31159.903837000002</v>
      </c>
      <c r="F1030" s="33" t="str">
        <f t="shared" si="287"/>
        <v>N/A</v>
      </c>
      <c r="G1030" s="47">
        <v>33592.694572</v>
      </c>
      <c r="H1030" s="33" t="str">
        <f t="shared" si="288"/>
        <v>N/A</v>
      </c>
      <c r="I1030" s="35">
        <v>5.6769999999999996</v>
      </c>
      <c r="J1030" s="35">
        <v>7.8070000000000004</v>
      </c>
      <c r="K1030" s="36" t="s">
        <v>1193</v>
      </c>
      <c r="L1030" s="30" t="str">
        <f t="shared" si="289"/>
        <v>Yes</v>
      </c>
    </row>
    <row r="1031" spans="1:12">
      <c r="A1031" s="49" t="s">
        <v>371</v>
      </c>
      <c r="B1031" s="36" t="s">
        <v>49</v>
      </c>
      <c r="C1031" s="47">
        <v>2034757</v>
      </c>
      <c r="D1031" s="33" t="str">
        <f t="shared" si="286"/>
        <v>N/A</v>
      </c>
      <c r="E1031" s="47">
        <v>2240844</v>
      </c>
      <c r="F1031" s="33" t="str">
        <f t="shared" si="287"/>
        <v>N/A</v>
      </c>
      <c r="G1031" s="47">
        <v>2369748</v>
      </c>
      <c r="H1031" s="33" t="str">
        <f t="shared" si="288"/>
        <v>N/A</v>
      </c>
      <c r="I1031" s="35">
        <v>10.130000000000001</v>
      </c>
      <c r="J1031" s="35">
        <v>5.7519999999999998</v>
      </c>
      <c r="K1031" s="36" t="s">
        <v>1193</v>
      </c>
      <c r="L1031" s="30" t="str">
        <f t="shared" si="289"/>
        <v>Yes</v>
      </c>
    </row>
    <row r="1032" spans="1:12">
      <c r="A1032" s="49" t="s">
        <v>97</v>
      </c>
      <c r="B1032" s="36" t="s">
        <v>49</v>
      </c>
      <c r="C1032" s="34">
        <v>5138</v>
      </c>
      <c r="D1032" s="33" t="str">
        <f t="shared" si="286"/>
        <v>N/A</v>
      </c>
      <c r="E1032" s="34">
        <v>5258</v>
      </c>
      <c r="F1032" s="33" t="str">
        <f t="shared" si="287"/>
        <v>N/A</v>
      </c>
      <c r="G1032" s="34">
        <v>5435</v>
      </c>
      <c r="H1032" s="33" t="str">
        <f t="shared" si="288"/>
        <v>N/A</v>
      </c>
      <c r="I1032" s="35">
        <v>2.3359999999999999</v>
      </c>
      <c r="J1032" s="35">
        <v>3.3660000000000001</v>
      </c>
      <c r="K1032" s="36" t="s">
        <v>1193</v>
      </c>
      <c r="L1032" s="30" t="str">
        <f t="shared" si="289"/>
        <v>Yes</v>
      </c>
    </row>
    <row r="1033" spans="1:12">
      <c r="A1033" s="49" t="s">
        <v>372</v>
      </c>
      <c r="B1033" s="36" t="s">
        <v>49</v>
      </c>
      <c r="C1033" s="47">
        <v>396.02121448000003</v>
      </c>
      <c r="D1033" s="33" t="str">
        <f t="shared" si="286"/>
        <v>N/A</v>
      </c>
      <c r="E1033" s="47">
        <v>426.17801444999998</v>
      </c>
      <c r="F1033" s="33" t="str">
        <f t="shared" si="287"/>
        <v>N/A</v>
      </c>
      <c r="G1033" s="47">
        <v>436.01619134999999</v>
      </c>
      <c r="H1033" s="33" t="str">
        <f t="shared" si="288"/>
        <v>N/A</v>
      </c>
      <c r="I1033" s="35">
        <v>7.6150000000000002</v>
      </c>
      <c r="J1033" s="35">
        <v>2.3079999999999998</v>
      </c>
      <c r="K1033" s="36" t="s">
        <v>1193</v>
      </c>
      <c r="L1033" s="30" t="str">
        <f t="shared" si="289"/>
        <v>Yes</v>
      </c>
    </row>
    <row r="1034" spans="1:12">
      <c r="A1034" s="49" t="s">
        <v>373</v>
      </c>
      <c r="B1034" s="36" t="s">
        <v>49</v>
      </c>
      <c r="C1034" s="47">
        <v>469878</v>
      </c>
      <c r="D1034" s="33" t="str">
        <f t="shared" si="286"/>
        <v>N/A</v>
      </c>
      <c r="E1034" s="47">
        <v>698488</v>
      </c>
      <c r="F1034" s="33" t="str">
        <f t="shared" si="287"/>
        <v>N/A</v>
      </c>
      <c r="G1034" s="47">
        <v>783821</v>
      </c>
      <c r="H1034" s="33" t="str">
        <f t="shared" si="288"/>
        <v>N/A</v>
      </c>
      <c r="I1034" s="35">
        <v>48.65</v>
      </c>
      <c r="J1034" s="35">
        <v>12.22</v>
      </c>
      <c r="K1034" s="36" t="s">
        <v>1193</v>
      </c>
      <c r="L1034" s="30" t="str">
        <f t="shared" si="289"/>
        <v>Yes</v>
      </c>
    </row>
    <row r="1035" spans="1:12">
      <c r="A1035" s="49" t="s">
        <v>98</v>
      </c>
      <c r="B1035" s="36" t="s">
        <v>49</v>
      </c>
      <c r="C1035" s="34">
        <v>1052</v>
      </c>
      <c r="D1035" s="33" t="str">
        <f t="shared" si="286"/>
        <v>N/A</v>
      </c>
      <c r="E1035" s="34">
        <v>1234</v>
      </c>
      <c r="F1035" s="33" t="str">
        <f t="shared" si="287"/>
        <v>N/A</v>
      </c>
      <c r="G1035" s="34">
        <v>1402</v>
      </c>
      <c r="H1035" s="33" t="str">
        <f t="shared" si="288"/>
        <v>N/A</v>
      </c>
      <c r="I1035" s="35">
        <v>17.3</v>
      </c>
      <c r="J1035" s="35">
        <v>13.61</v>
      </c>
      <c r="K1035" s="36" t="s">
        <v>1193</v>
      </c>
      <c r="L1035" s="30" t="str">
        <f t="shared" si="289"/>
        <v>Yes</v>
      </c>
    </row>
    <row r="1036" spans="1:12">
      <c r="A1036" s="49" t="s">
        <v>374</v>
      </c>
      <c r="B1036" s="36" t="s">
        <v>49</v>
      </c>
      <c r="C1036" s="47">
        <v>446.65209125000001</v>
      </c>
      <c r="D1036" s="33" t="str">
        <f t="shared" si="286"/>
        <v>N/A</v>
      </c>
      <c r="E1036" s="47">
        <v>566.03565639999999</v>
      </c>
      <c r="F1036" s="33" t="str">
        <f t="shared" si="287"/>
        <v>N/A</v>
      </c>
      <c r="G1036" s="47">
        <v>559.07346647999998</v>
      </c>
      <c r="H1036" s="33" t="str">
        <f t="shared" si="288"/>
        <v>N/A</v>
      </c>
      <c r="I1036" s="35">
        <v>26.73</v>
      </c>
      <c r="J1036" s="35">
        <v>-1.23</v>
      </c>
      <c r="K1036" s="36" t="s">
        <v>1193</v>
      </c>
      <c r="L1036" s="30" t="str">
        <f t="shared" si="289"/>
        <v>Yes</v>
      </c>
    </row>
    <row r="1037" spans="1:12">
      <c r="A1037" s="49" t="s">
        <v>375</v>
      </c>
      <c r="B1037" s="36" t="s">
        <v>49</v>
      </c>
      <c r="C1037" s="47">
        <v>130557</v>
      </c>
      <c r="D1037" s="33" t="str">
        <f t="shared" si="286"/>
        <v>N/A</v>
      </c>
      <c r="E1037" s="47">
        <v>121814</v>
      </c>
      <c r="F1037" s="33" t="str">
        <f t="shared" si="287"/>
        <v>N/A</v>
      </c>
      <c r="G1037" s="47">
        <v>136808</v>
      </c>
      <c r="H1037" s="33" t="str">
        <f t="shared" si="288"/>
        <v>N/A</v>
      </c>
      <c r="I1037" s="35">
        <v>-6.7</v>
      </c>
      <c r="J1037" s="35">
        <v>12.31</v>
      </c>
      <c r="K1037" s="36" t="s">
        <v>1193</v>
      </c>
      <c r="L1037" s="30" t="str">
        <f t="shared" si="289"/>
        <v>Yes</v>
      </c>
    </row>
    <row r="1038" spans="1:12">
      <c r="A1038" s="46" t="s">
        <v>99</v>
      </c>
      <c r="B1038" s="25" t="s">
        <v>49</v>
      </c>
      <c r="C1038" s="26">
        <v>2039</v>
      </c>
      <c r="D1038" s="27" t="str">
        <f t="shared" si="286"/>
        <v>N/A</v>
      </c>
      <c r="E1038" s="26">
        <v>2002</v>
      </c>
      <c r="F1038" s="27" t="str">
        <f t="shared" si="287"/>
        <v>N/A</v>
      </c>
      <c r="G1038" s="26">
        <v>2198</v>
      </c>
      <c r="H1038" s="27" t="str">
        <f t="shared" si="288"/>
        <v>N/A</v>
      </c>
      <c r="I1038" s="28">
        <v>-1.81</v>
      </c>
      <c r="J1038" s="28">
        <v>9.7899999999999991</v>
      </c>
      <c r="K1038" s="29" t="s">
        <v>1193</v>
      </c>
      <c r="L1038" s="30" t="str">
        <f t="shared" si="289"/>
        <v>Yes</v>
      </c>
    </row>
    <row r="1039" spans="1:12">
      <c r="A1039" s="46" t="s">
        <v>376</v>
      </c>
      <c r="B1039" s="25" t="s">
        <v>49</v>
      </c>
      <c r="C1039" s="31">
        <v>64.029916626000002</v>
      </c>
      <c r="D1039" s="27" t="str">
        <f t="shared" si="286"/>
        <v>N/A</v>
      </c>
      <c r="E1039" s="31">
        <v>60.846153846</v>
      </c>
      <c r="F1039" s="27" t="str">
        <f t="shared" si="287"/>
        <v>N/A</v>
      </c>
      <c r="G1039" s="31">
        <v>62.242038217000001</v>
      </c>
      <c r="H1039" s="27" t="str">
        <f t="shared" si="288"/>
        <v>N/A</v>
      </c>
      <c r="I1039" s="28">
        <v>-4.97</v>
      </c>
      <c r="J1039" s="28">
        <v>2.294</v>
      </c>
      <c r="K1039" s="29" t="s">
        <v>1193</v>
      </c>
      <c r="L1039" s="30" t="str">
        <f t="shared" si="289"/>
        <v>Yes</v>
      </c>
    </row>
    <row r="1040" spans="1:12">
      <c r="A1040" s="46" t="s">
        <v>377</v>
      </c>
      <c r="B1040" s="25" t="s">
        <v>49</v>
      </c>
      <c r="C1040" s="31">
        <v>20056100</v>
      </c>
      <c r="D1040" s="27" t="str">
        <f t="shared" si="286"/>
        <v>N/A</v>
      </c>
      <c r="E1040" s="31">
        <v>23435502</v>
      </c>
      <c r="F1040" s="27" t="str">
        <f t="shared" si="287"/>
        <v>N/A</v>
      </c>
      <c r="G1040" s="31">
        <v>28433893</v>
      </c>
      <c r="H1040" s="27" t="str">
        <f t="shared" si="288"/>
        <v>N/A</v>
      </c>
      <c r="I1040" s="28">
        <v>16.850000000000001</v>
      </c>
      <c r="J1040" s="28">
        <v>21.33</v>
      </c>
      <c r="K1040" s="29" t="s">
        <v>1193</v>
      </c>
      <c r="L1040" s="30" t="str">
        <f t="shared" si="289"/>
        <v>Yes</v>
      </c>
    </row>
    <row r="1041" spans="1:12">
      <c r="A1041" s="46" t="s">
        <v>378</v>
      </c>
      <c r="B1041" s="25" t="s">
        <v>49</v>
      </c>
      <c r="C1041" s="26">
        <v>3917</v>
      </c>
      <c r="D1041" s="27" t="str">
        <f t="shared" si="286"/>
        <v>N/A</v>
      </c>
      <c r="E1041" s="26">
        <v>4037</v>
      </c>
      <c r="F1041" s="27" t="str">
        <f t="shared" si="287"/>
        <v>N/A</v>
      </c>
      <c r="G1041" s="26">
        <v>4237</v>
      </c>
      <c r="H1041" s="27" t="str">
        <f t="shared" si="288"/>
        <v>N/A</v>
      </c>
      <c r="I1041" s="28">
        <v>3.0640000000000001</v>
      </c>
      <c r="J1041" s="28">
        <v>4.9539999999999997</v>
      </c>
      <c r="K1041" s="29" t="s">
        <v>1193</v>
      </c>
      <c r="L1041" s="30" t="str">
        <f t="shared" si="289"/>
        <v>Yes</v>
      </c>
    </row>
    <row r="1042" spans="1:12">
      <c r="A1042" s="46" t="s">
        <v>379</v>
      </c>
      <c r="B1042" s="25" t="s">
        <v>49</v>
      </c>
      <c r="C1042" s="31">
        <v>5120.2706152999999</v>
      </c>
      <c r="D1042" s="27" t="str">
        <f t="shared" si="286"/>
        <v>N/A</v>
      </c>
      <c r="E1042" s="31">
        <v>5805.1776071000004</v>
      </c>
      <c r="F1042" s="27" t="str">
        <f t="shared" si="287"/>
        <v>N/A</v>
      </c>
      <c r="G1042" s="31">
        <v>6710.8550861000003</v>
      </c>
      <c r="H1042" s="27" t="str">
        <f t="shared" si="288"/>
        <v>N/A</v>
      </c>
      <c r="I1042" s="28">
        <v>13.38</v>
      </c>
      <c r="J1042" s="28">
        <v>15.6</v>
      </c>
      <c r="K1042" s="29" t="s">
        <v>1193</v>
      </c>
      <c r="L1042" s="30" t="str">
        <f t="shared" si="289"/>
        <v>Yes</v>
      </c>
    </row>
    <row r="1043" spans="1:12">
      <c r="A1043" s="46" t="s">
        <v>380</v>
      </c>
      <c r="B1043" s="25" t="s">
        <v>49</v>
      </c>
      <c r="C1043" s="31">
        <v>878792</v>
      </c>
      <c r="D1043" s="27" t="str">
        <f t="shared" si="286"/>
        <v>N/A</v>
      </c>
      <c r="E1043" s="31">
        <v>951854</v>
      </c>
      <c r="F1043" s="27" t="str">
        <f t="shared" si="287"/>
        <v>N/A</v>
      </c>
      <c r="G1043" s="31">
        <v>954348</v>
      </c>
      <c r="H1043" s="27" t="str">
        <f t="shared" si="288"/>
        <v>N/A</v>
      </c>
      <c r="I1043" s="28">
        <v>8.3140000000000001</v>
      </c>
      <c r="J1043" s="28">
        <v>0.26200000000000001</v>
      </c>
      <c r="K1043" s="29" t="s">
        <v>1193</v>
      </c>
      <c r="L1043" s="30" t="str">
        <f t="shared" si="289"/>
        <v>Yes</v>
      </c>
    </row>
    <row r="1044" spans="1:12">
      <c r="A1044" s="46" t="s">
        <v>100</v>
      </c>
      <c r="B1044" s="25" t="s">
        <v>49</v>
      </c>
      <c r="C1044" s="26">
        <v>696</v>
      </c>
      <c r="D1044" s="27" t="str">
        <f t="shared" si="286"/>
        <v>N/A</v>
      </c>
      <c r="E1044" s="26">
        <v>749</v>
      </c>
      <c r="F1044" s="27" t="str">
        <f t="shared" si="287"/>
        <v>N/A</v>
      </c>
      <c r="G1044" s="26">
        <v>789</v>
      </c>
      <c r="H1044" s="27" t="str">
        <f t="shared" si="288"/>
        <v>N/A</v>
      </c>
      <c r="I1044" s="28">
        <v>7.6150000000000002</v>
      </c>
      <c r="J1044" s="28">
        <v>5.34</v>
      </c>
      <c r="K1044" s="29" t="s">
        <v>1193</v>
      </c>
      <c r="L1044" s="30" t="str">
        <f t="shared" si="289"/>
        <v>Yes</v>
      </c>
    </row>
    <row r="1045" spans="1:12">
      <c r="A1045" s="46" t="s">
        <v>381</v>
      </c>
      <c r="B1045" s="25" t="s">
        <v>49</v>
      </c>
      <c r="C1045" s="31">
        <v>1262.6321839</v>
      </c>
      <c r="D1045" s="27" t="str">
        <f t="shared" si="286"/>
        <v>N/A</v>
      </c>
      <c r="E1045" s="31">
        <v>1270.8331108</v>
      </c>
      <c r="F1045" s="27" t="str">
        <f t="shared" si="287"/>
        <v>N/A</v>
      </c>
      <c r="G1045" s="31">
        <v>1209.5665399</v>
      </c>
      <c r="H1045" s="27" t="str">
        <f t="shared" si="288"/>
        <v>N/A</v>
      </c>
      <c r="I1045" s="28">
        <v>0.64949999999999997</v>
      </c>
      <c r="J1045" s="28">
        <v>-4.82</v>
      </c>
      <c r="K1045" s="29" t="s">
        <v>1193</v>
      </c>
      <c r="L1045" s="30" t="str">
        <f t="shared" si="289"/>
        <v>Yes</v>
      </c>
    </row>
    <row r="1046" spans="1:12">
      <c r="A1046" s="46" t="s">
        <v>382</v>
      </c>
      <c r="B1046" s="25" t="s">
        <v>49</v>
      </c>
      <c r="C1046" s="31">
        <v>682846</v>
      </c>
      <c r="D1046" s="27" t="str">
        <f t="shared" si="286"/>
        <v>N/A</v>
      </c>
      <c r="E1046" s="31">
        <v>661954</v>
      </c>
      <c r="F1046" s="27" t="str">
        <f t="shared" si="287"/>
        <v>N/A</v>
      </c>
      <c r="G1046" s="31">
        <v>725364</v>
      </c>
      <c r="H1046" s="27" t="str">
        <f t="shared" si="288"/>
        <v>N/A</v>
      </c>
      <c r="I1046" s="28">
        <v>-3.06</v>
      </c>
      <c r="J1046" s="28">
        <v>9.5790000000000006</v>
      </c>
      <c r="K1046" s="29" t="s">
        <v>1193</v>
      </c>
      <c r="L1046" s="30" t="str">
        <f t="shared" si="289"/>
        <v>Yes</v>
      </c>
    </row>
    <row r="1047" spans="1:12">
      <c r="A1047" s="46" t="s">
        <v>383</v>
      </c>
      <c r="B1047" s="25" t="s">
        <v>49</v>
      </c>
      <c r="C1047" s="26">
        <v>134</v>
      </c>
      <c r="D1047" s="27" t="str">
        <f t="shared" si="286"/>
        <v>N/A</v>
      </c>
      <c r="E1047" s="26">
        <v>115</v>
      </c>
      <c r="F1047" s="27" t="str">
        <f t="shared" si="287"/>
        <v>N/A</v>
      </c>
      <c r="G1047" s="26">
        <v>164</v>
      </c>
      <c r="H1047" s="27" t="str">
        <f t="shared" si="288"/>
        <v>N/A</v>
      </c>
      <c r="I1047" s="28">
        <v>-14.2</v>
      </c>
      <c r="J1047" s="28">
        <v>42.61</v>
      </c>
      <c r="K1047" s="29" t="s">
        <v>1193</v>
      </c>
      <c r="L1047" s="30" t="str">
        <f t="shared" ref="L1047:L1084" si="290">IF(J1047="Div by 0", "N/A", IF(K1047="N/A","N/A", IF(J1047&gt;VALUE(MID(K1047,1,2)), "No", IF(J1047&lt;-1*VALUE(MID(K1047,1,2)), "No", "Yes"))))</f>
        <v>No</v>
      </c>
    </row>
    <row r="1048" spans="1:12">
      <c r="A1048" s="46" t="s">
        <v>384</v>
      </c>
      <c r="B1048" s="25" t="s">
        <v>49</v>
      </c>
      <c r="C1048" s="31">
        <v>5095.8656715999996</v>
      </c>
      <c r="D1048" s="27" t="str">
        <f t="shared" si="286"/>
        <v>N/A</v>
      </c>
      <c r="E1048" s="31">
        <v>5756.1217391</v>
      </c>
      <c r="F1048" s="27" t="str">
        <f t="shared" si="287"/>
        <v>N/A</v>
      </c>
      <c r="G1048" s="31">
        <v>4422.9512194999998</v>
      </c>
      <c r="H1048" s="27" t="str">
        <f t="shared" si="288"/>
        <v>N/A</v>
      </c>
      <c r="I1048" s="28">
        <v>12.96</v>
      </c>
      <c r="J1048" s="28">
        <v>-23.2</v>
      </c>
      <c r="K1048" s="29" t="s">
        <v>1193</v>
      </c>
      <c r="L1048" s="30" t="str">
        <f t="shared" si="290"/>
        <v>Yes</v>
      </c>
    </row>
    <row r="1049" spans="1:12">
      <c r="A1049" s="46" t="s">
        <v>385</v>
      </c>
      <c r="B1049" s="25" t="s">
        <v>49</v>
      </c>
      <c r="C1049" s="31">
        <v>8841802</v>
      </c>
      <c r="D1049" s="27" t="str">
        <f t="shared" si="286"/>
        <v>N/A</v>
      </c>
      <c r="E1049" s="31">
        <v>10797466</v>
      </c>
      <c r="F1049" s="27" t="str">
        <f t="shared" si="287"/>
        <v>N/A</v>
      </c>
      <c r="G1049" s="31">
        <v>11776503</v>
      </c>
      <c r="H1049" s="27" t="str">
        <f t="shared" si="288"/>
        <v>N/A</v>
      </c>
      <c r="I1049" s="28">
        <v>22.12</v>
      </c>
      <c r="J1049" s="28">
        <v>9.0670000000000002</v>
      </c>
      <c r="K1049" s="29" t="s">
        <v>1193</v>
      </c>
      <c r="L1049" s="30" t="str">
        <f t="shared" si="290"/>
        <v>Yes</v>
      </c>
    </row>
    <row r="1050" spans="1:12">
      <c r="A1050" s="46" t="s">
        <v>101</v>
      </c>
      <c r="B1050" s="25" t="s">
        <v>49</v>
      </c>
      <c r="C1050" s="26">
        <v>4252</v>
      </c>
      <c r="D1050" s="27" t="str">
        <f t="shared" si="286"/>
        <v>N/A</v>
      </c>
      <c r="E1050" s="26">
        <v>4393</v>
      </c>
      <c r="F1050" s="27" t="str">
        <f t="shared" si="287"/>
        <v>N/A</v>
      </c>
      <c r="G1050" s="26">
        <v>4454</v>
      </c>
      <c r="H1050" s="27" t="str">
        <f t="shared" si="288"/>
        <v>N/A</v>
      </c>
      <c r="I1050" s="28">
        <v>3.3159999999999998</v>
      </c>
      <c r="J1050" s="28">
        <v>1.389</v>
      </c>
      <c r="K1050" s="29" t="s">
        <v>1193</v>
      </c>
      <c r="L1050" s="30" t="str">
        <f t="shared" si="290"/>
        <v>Yes</v>
      </c>
    </row>
    <row r="1051" spans="1:12">
      <c r="A1051" s="46" t="s">
        <v>386</v>
      </c>
      <c r="B1051" s="25" t="s">
        <v>49</v>
      </c>
      <c r="C1051" s="31">
        <v>2079.4454374000002</v>
      </c>
      <c r="D1051" s="27" t="str">
        <f t="shared" si="286"/>
        <v>N/A</v>
      </c>
      <c r="E1051" s="31">
        <v>2457.8798087999999</v>
      </c>
      <c r="F1051" s="27" t="str">
        <f t="shared" si="287"/>
        <v>N/A</v>
      </c>
      <c r="G1051" s="31">
        <v>2644.0285137000001</v>
      </c>
      <c r="H1051" s="27" t="str">
        <f t="shared" si="288"/>
        <v>N/A</v>
      </c>
      <c r="I1051" s="28">
        <v>18.2</v>
      </c>
      <c r="J1051" s="28">
        <v>7.5739999999999998</v>
      </c>
      <c r="K1051" s="29" t="s">
        <v>1193</v>
      </c>
      <c r="L1051" s="30" t="str">
        <f t="shared" si="290"/>
        <v>Yes</v>
      </c>
    </row>
    <row r="1052" spans="1:12">
      <c r="A1052" s="46" t="s">
        <v>387</v>
      </c>
      <c r="B1052" s="25" t="s">
        <v>49</v>
      </c>
      <c r="C1052" s="31">
        <v>1715381</v>
      </c>
      <c r="D1052" s="27" t="str">
        <f t="shared" si="286"/>
        <v>N/A</v>
      </c>
      <c r="E1052" s="31">
        <v>1453912</v>
      </c>
      <c r="F1052" s="27" t="str">
        <f t="shared" si="287"/>
        <v>N/A</v>
      </c>
      <c r="G1052" s="31">
        <v>1464322</v>
      </c>
      <c r="H1052" s="27" t="str">
        <f t="shared" si="288"/>
        <v>N/A</v>
      </c>
      <c r="I1052" s="28">
        <v>-15.2</v>
      </c>
      <c r="J1052" s="28">
        <v>0.71599999999999997</v>
      </c>
      <c r="K1052" s="29" t="s">
        <v>1193</v>
      </c>
      <c r="L1052" s="30" t="str">
        <f t="shared" si="290"/>
        <v>Yes</v>
      </c>
    </row>
    <row r="1053" spans="1:12">
      <c r="A1053" s="46" t="s">
        <v>102</v>
      </c>
      <c r="B1053" s="25" t="s">
        <v>49</v>
      </c>
      <c r="C1053" s="26">
        <v>2848</v>
      </c>
      <c r="D1053" s="27" t="str">
        <f t="shared" si="286"/>
        <v>N/A</v>
      </c>
      <c r="E1053" s="26">
        <v>2971</v>
      </c>
      <c r="F1053" s="27" t="str">
        <f t="shared" si="287"/>
        <v>N/A</v>
      </c>
      <c r="G1053" s="26">
        <v>3048</v>
      </c>
      <c r="H1053" s="27" t="str">
        <f t="shared" si="288"/>
        <v>N/A</v>
      </c>
      <c r="I1053" s="28">
        <v>4.319</v>
      </c>
      <c r="J1053" s="28">
        <v>2.5920000000000001</v>
      </c>
      <c r="K1053" s="29" t="s">
        <v>1193</v>
      </c>
      <c r="L1053" s="30" t="str">
        <f t="shared" si="290"/>
        <v>Yes</v>
      </c>
    </row>
    <row r="1054" spans="1:12">
      <c r="A1054" s="46" t="s">
        <v>388</v>
      </c>
      <c r="B1054" s="25" t="s">
        <v>49</v>
      </c>
      <c r="C1054" s="31">
        <v>602.31074437999996</v>
      </c>
      <c r="D1054" s="27" t="str">
        <f t="shared" si="286"/>
        <v>N/A</v>
      </c>
      <c r="E1054" s="31">
        <v>489.36788960000001</v>
      </c>
      <c r="F1054" s="27" t="str">
        <f t="shared" si="287"/>
        <v>N/A</v>
      </c>
      <c r="G1054" s="31">
        <v>480.42060366999999</v>
      </c>
      <c r="H1054" s="27" t="str">
        <f t="shared" si="288"/>
        <v>N/A</v>
      </c>
      <c r="I1054" s="28">
        <v>-18.8</v>
      </c>
      <c r="J1054" s="28">
        <v>-1.83</v>
      </c>
      <c r="K1054" s="29" t="s">
        <v>1193</v>
      </c>
      <c r="L1054" s="30" t="str">
        <f t="shared" si="290"/>
        <v>Yes</v>
      </c>
    </row>
    <row r="1055" spans="1:12">
      <c r="A1055" s="46" t="s">
        <v>389</v>
      </c>
      <c r="B1055" s="25" t="s">
        <v>49</v>
      </c>
      <c r="C1055" s="31">
        <v>32133354</v>
      </c>
      <c r="D1055" s="27" t="str">
        <f t="shared" si="286"/>
        <v>N/A</v>
      </c>
      <c r="E1055" s="31">
        <v>34526489</v>
      </c>
      <c r="F1055" s="27" t="str">
        <f t="shared" si="287"/>
        <v>N/A</v>
      </c>
      <c r="G1055" s="31">
        <v>22588841</v>
      </c>
      <c r="H1055" s="27" t="str">
        <f t="shared" si="288"/>
        <v>N/A</v>
      </c>
      <c r="I1055" s="28">
        <v>7.4480000000000004</v>
      </c>
      <c r="J1055" s="28">
        <v>-34.6</v>
      </c>
      <c r="K1055" s="29" t="s">
        <v>1193</v>
      </c>
      <c r="L1055" s="30" t="str">
        <f t="shared" si="290"/>
        <v>No</v>
      </c>
    </row>
    <row r="1056" spans="1:12">
      <c r="A1056" s="93" t="s">
        <v>625</v>
      </c>
      <c r="B1056" s="26" t="s">
        <v>49</v>
      </c>
      <c r="C1056" s="26">
        <v>2645</v>
      </c>
      <c r="D1056" s="27" t="str">
        <f t="shared" si="286"/>
        <v>N/A</v>
      </c>
      <c r="E1056" s="26">
        <v>2718</v>
      </c>
      <c r="F1056" s="27" t="str">
        <f t="shared" si="287"/>
        <v>N/A</v>
      </c>
      <c r="G1056" s="26">
        <v>2853</v>
      </c>
      <c r="H1056" s="27" t="str">
        <f t="shared" si="288"/>
        <v>N/A</v>
      </c>
      <c r="I1056" s="28">
        <v>2.76</v>
      </c>
      <c r="J1056" s="28">
        <v>4.9669999999999996</v>
      </c>
      <c r="K1056" s="37" t="s">
        <v>1193</v>
      </c>
      <c r="L1056" s="30" t="str">
        <f t="shared" si="290"/>
        <v>Yes</v>
      </c>
    </row>
    <row r="1057" spans="1:12">
      <c r="A1057" s="46" t="s">
        <v>390</v>
      </c>
      <c r="B1057" s="25" t="s">
        <v>49</v>
      </c>
      <c r="C1057" s="31">
        <v>12148.716068</v>
      </c>
      <c r="D1057" s="27" t="str">
        <f t="shared" si="286"/>
        <v>N/A</v>
      </c>
      <c r="E1057" s="31">
        <v>12702.902502000001</v>
      </c>
      <c r="F1057" s="27" t="str">
        <f t="shared" si="287"/>
        <v>N/A</v>
      </c>
      <c r="G1057" s="31">
        <v>7917.5748334999998</v>
      </c>
      <c r="H1057" s="27" t="str">
        <f t="shared" si="288"/>
        <v>N/A</v>
      </c>
      <c r="I1057" s="28">
        <v>4.5620000000000003</v>
      </c>
      <c r="J1057" s="28">
        <v>-37.700000000000003</v>
      </c>
      <c r="K1057" s="29" t="s">
        <v>1193</v>
      </c>
      <c r="L1057" s="30" t="str">
        <f t="shared" si="290"/>
        <v>No</v>
      </c>
    </row>
    <row r="1058" spans="1:12">
      <c r="A1058" s="46" t="s">
        <v>391</v>
      </c>
      <c r="B1058" s="25" t="s">
        <v>49</v>
      </c>
      <c r="C1058" s="31">
        <v>171340</v>
      </c>
      <c r="D1058" s="27" t="str">
        <f t="shared" si="286"/>
        <v>N/A</v>
      </c>
      <c r="E1058" s="31">
        <v>224588</v>
      </c>
      <c r="F1058" s="27" t="str">
        <f t="shared" si="287"/>
        <v>N/A</v>
      </c>
      <c r="G1058" s="31">
        <v>225806</v>
      </c>
      <c r="H1058" s="27" t="str">
        <f t="shared" si="288"/>
        <v>N/A</v>
      </c>
      <c r="I1058" s="28">
        <v>31.08</v>
      </c>
      <c r="J1058" s="28">
        <v>0.5423</v>
      </c>
      <c r="K1058" s="29" t="s">
        <v>1193</v>
      </c>
      <c r="L1058" s="30" t="str">
        <f t="shared" si="290"/>
        <v>Yes</v>
      </c>
    </row>
    <row r="1059" spans="1:12">
      <c r="A1059" s="46" t="s">
        <v>38</v>
      </c>
      <c r="B1059" s="25" t="s">
        <v>49</v>
      </c>
      <c r="C1059" s="26">
        <v>823</v>
      </c>
      <c r="D1059" s="27" t="str">
        <f t="shared" si="286"/>
        <v>N/A</v>
      </c>
      <c r="E1059" s="26">
        <v>873</v>
      </c>
      <c r="F1059" s="27" t="str">
        <f t="shared" si="287"/>
        <v>N/A</v>
      </c>
      <c r="G1059" s="26">
        <v>833</v>
      </c>
      <c r="H1059" s="27" t="str">
        <f t="shared" si="288"/>
        <v>N/A</v>
      </c>
      <c r="I1059" s="28">
        <v>6.0750000000000002</v>
      </c>
      <c r="J1059" s="28">
        <v>-4.58</v>
      </c>
      <c r="K1059" s="29" t="s">
        <v>1193</v>
      </c>
      <c r="L1059" s="30" t="str">
        <f t="shared" si="290"/>
        <v>Yes</v>
      </c>
    </row>
    <row r="1060" spans="1:12">
      <c r="A1060" s="46" t="s">
        <v>392</v>
      </c>
      <c r="B1060" s="25" t="s">
        <v>49</v>
      </c>
      <c r="C1060" s="31">
        <v>208.18955043</v>
      </c>
      <c r="D1060" s="27" t="str">
        <f t="shared" si="286"/>
        <v>N/A</v>
      </c>
      <c r="E1060" s="31">
        <v>257.26002290999998</v>
      </c>
      <c r="F1060" s="27" t="str">
        <f t="shared" si="287"/>
        <v>N/A</v>
      </c>
      <c r="G1060" s="31">
        <v>271.07563025000002</v>
      </c>
      <c r="H1060" s="27" t="str">
        <f t="shared" si="288"/>
        <v>N/A</v>
      </c>
      <c r="I1060" s="28">
        <v>23.57</v>
      </c>
      <c r="J1060" s="28">
        <v>5.37</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472573</v>
      </c>
      <c r="D1064" s="27" t="str">
        <f t="shared" si="286"/>
        <v>N/A</v>
      </c>
      <c r="E1064" s="31">
        <v>512377</v>
      </c>
      <c r="F1064" s="27" t="str">
        <f t="shared" si="287"/>
        <v>N/A</v>
      </c>
      <c r="G1064" s="31">
        <v>677353</v>
      </c>
      <c r="H1064" s="27" t="str">
        <f t="shared" si="288"/>
        <v>N/A</v>
      </c>
      <c r="I1064" s="28">
        <v>8.423</v>
      </c>
      <c r="J1064" s="28">
        <v>32.200000000000003</v>
      </c>
      <c r="K1064" s="29" t="s">
        <v>1193</v>
      </c>
      <c r="L1064" s="30" t="str">
        <f t="shared" si="290"/>
        <v>No</v>
      </c>
    </row>
    <row r="1065" spans="1:12">
      <c r="A1065" s="46" t="s">
        <v>397</v>
      </c>
      <c r="B1065" s="25" t="s">
        <v>49</v>
      </c>
      <c r="C1065" s="26">
        <v>504</v>
      </c>
      <c r="D1065" s="27" t="str">
        <f t="shared" si="286"/>
        <v>N/A</v>
      </c>
      <c r="E1065" s="26">
        <v>476</v>
      </c>
      <c r="F1065" s="27" t="str">
        <f t="shared" si="287"/>
        <v>N/A</v>
      </c>
      <c r="G1065" s="26">
        <v>575</v>
      </c>
      <c r="H1065" s="27" t="str">
        <f t="shared" si="288"/>
        <v>N/A</v>
      </c>
      <c r="I1065" s="28">
        <v>-5.56</v>
      </c>
      <c r="J1065" s="28">
        <v>20.8</v>
      </c>
      <c r="K1065" s="29" t="s">
        <v>1193</v>
      </c>
      <c r="L1065" s="30" t="str">
        <f t="shared" si="290"/>
        <v>Yes</v>
      </c>
    </row>
    <row r="1066" spans="1:12">
      <c r="A1066" s="46" t="s">
        <v>398</v>
      </c>
      <c r="B1066" s="25" t="s">
        <v>49</v>
      </c>
      <c r="C1066" s="31">
        <v>937.64484127000003</v>
      </c>
      <c r="D1066" s="27" t="str">
        <f t="shared" si="286"/>
        <v>N/A</v>
      </c>
      <c r="E1066" s="31">
        <v>1076.4222689000001</v>
      </c>
      <c r="F1066" s="27" t="str">
        <f t="shared" si="287"/>
        <v>N/A</v>
      </c>
      <c r="G1066" s="31">
        <v>1178.0052174</v>
      </c>
      <c r="H1066" s="27" t="str">
        <f t="shared" si="288"/>
        <v>N/A</v>
      </c>
      <c r="I1066" s="28">
        <v>14.8</v>
      </c>
      <c r="J1066" s="28">
        <v>9.4369999999999994</v>
      </c>
      <c r="K1066" s="29" t="s">
        <v>1193</v>
      </c>
      <c r="L1066" s="30" t="str">
        <f t="shared" si="290"/>
        <v>Yes</v>
      </c>
    </row>
    <row r="1067" spans="1:12">
      <c r="A1067" s="46" t="s">
        <v>399</v>
      </c>
      <c r="B1067" s="25" t="s">
        <v>49</v>
      </c>
      <c r="C1067" s="31">
        <v>441521</v>
      </c>
      <c r="D1067" s="27" t="str">
        <f t="shared" si="286"/>
        <v>N/A</v>
      </c>
      <c r="E1067" s="31">
        <v>508123</v>
      </c>
      <c r="F1067" s="27" t="str">
        <f t="shared" si="287"/>
        <v>N/A</v>
      </c>
      <c r="G1067" s="31">
        <v>483598</v>
      </c>
      <c r="H1067" s="27" t="str">
        <f t="shared" si="288"/>
        <v>N/A</v>
      </c>
      <c r="I1067" s="28">
        <v>15.08</v>
      </c>
      <c r="J1067" s="28">
        <v>-4.83</v>
      </c>
      <c r="K1067" s="29" t="s">
        <v>1193</v>
      </c>
      <c r="L1067" s="30" t="str">
        <f t="shared" si="290"/>
        <v>Yes</v>
      </c>
    </row>
    <row r="1068" spans="1:12">
      <c r="A1068" s="46" t="s">
        <v>400</v>
      </c>
      <c r="B1068" s="25" t="s">
        <v>49</v>
      </c>
      <c r="C1068" s="26">
        <v>745</v>
      </c>
      <c r="D1068" s="27" t="str">
        <f t="shared" si="286"/>
        <v>N/A</v>
      </c>
      <c r="E1068" s="26">
        <v>755</v>
      </c>
      <c r="F1068" s="27" t="str">
        <f t="shared" si="287"/>
        <v>N/A</v>
      </c>
      <c r="G1068" s="26">
        <v>812</v>
      </c>
      <c r="H1068" s="27" t="str">
        <f t="shared" si="288"/>
        <v>N/A</v>
      </c>
      <c r="I1068" s="28">
        <v>1.3420000000000001</v>
      </c>
      <c r="J1068" s="28">
        <v>7.55</v>
      </c>
      <c r="K1068" s="29" t="s">
        <v>1193</v>
      </c>
      <c r="L1068" s="30" t="str">
        <f t="shared" si="290"/>
        <v>Yes</v>
      </c>
    </row>
    <row r="1069" spans="1:12">
      <c r="A1069" s="46" t="s">
        <v>401</v>
      </c>
      <c r="B1069" s="25" t="s">
        <v>49</v>
      </c>
      <c r="C1069" s="31">
        <v>592.64563757999997</v>
      </c>
      <c r="D1069" s="27" t="str">
        <f t="shared" si="286"/>
        <v>N/A</v>
      </c>
      <c r="E1069" s="31">
        <v>673.01059602999999</v>
      </c>
      <c r="F1069" s="27" t="str">
        <f t="shared" si="287"/>
        <v>N/A</v>
      </c>
      <c r="G1069" s="31">
        <v>595.56403940999996</v>
      </c>
      <c r="H1069" s="27" t="str">
        <f t="shared" si="288"/>
        <v>N/A</v>
      </c>
      <c r="I1069" s="28">
        <v>13.56</v>
      </c>
      <c r="J1069" s="28">
        <v>-11.5</v>
      </c>
      <c r="K1069" s="29" t="s">
        <v>1193</v>
      </c>
      <c r="L1069" s="30" t="str">
        <f t="shared" si="290"/>
        <v>Yes</v>
      </c>
    </row>
    <row r="1070" spans="1:12" ht="12.75" customHeight="1">
      <c r="A1070" s="46" t="s">
        <v>402</v>
      </c>
      <c r="B1070" s="25" t="s">
        <v>49</v>
      </c>
      <c r="C1070" s="31">
        <v>4545</v>
      </c>
      <c r="D1070" s="27" t="str">
        <f t="shared" si="286"/>
        <v>N/A</v>
      </c>
      <c r="E1070" s="31">
        <v>2436</v>
      </c>
      <c r="F1070" s="27" t="str">
        <f t="shared" si="287"/>
        <v>N/A</v>
      </c>
      <c r="G1070" s="31">
        <v>3201</v>
      </c>
      <c r="H1070" s="27" t="str">
        <f t="shared" si="288"/>
        <v>N/A</v>
      </c>
      <c r="I1070" s="28">
        <v>-46.4</v>
      </c>
      <c r="J1070" s="28">
        <v>31.4</v>
      </c>
      <c r="K1070" s="29" t="s">
        <v>1193</v>
      </c>
      <c r="L1070" s="30" t="str">
        <f t="shared" si="290"/>
        <v>No</v>
      </c>
    </row>
    <row r="1071" spans="1:12">
      <c r="A1071" s="46" t="s">
        <v>626</v>
      </c>
      <c r="B1071" s="25" t="s">
        <v>49</v>
      </c>
      <c r="C1071" s="26">
        <v>99</v>
      </c>
      <c r="D1071" s="27" t="str">
        <f t="shared" si="286"/>
        <v>N/A</v>
      </c>
      <c r="E1071" s="26">
        <v>77</v>
      </c>
      <c r="F1071" s="27" t="str">
        <f t="shared" si="287"/>
        <v>N/A</v>
      </c>
      <c r="G1071" s="26">
        <v>134</v>
      </c>
      <c r="H1071" s="27" t="str">
        <f t="shared" si="288"/>
        <v>N/A</v>
      </c>
      <c r="I1071" s="28">
        <v>-22.2</v>
      </c>
      <c r="J1071" s="28">
        <v>74.03</v>
      </c>
      <c r="K1071" s="29" t="s">
        <v>1193</v>
      </c>
      <c r="L1071" s="30" t="str">
        <f t="shared" si="290"/>
        <v>No</v>
      </c>
    </row>
    <row r="1072" spans="1:12">
      <c r="A1072" s="46" t="s">
        <v>403</v>
      </c>
      <c r="B1072" s="25" t="s">
        <v>49</v>
      </c>
      <c r="C1072" s="31">
        <v>45.909090909</v>
      </c>
      <c r="D1072" s="27" t="str">
        <f t="shared" si="286"/>
        <v>N/A</v>
      </c>
      <c r="E1072" s="31">
        <v>31.636363635999999</v>
      </c>
      <c r="F1072" s="27" t="str">
        <f t="shared" si="287"/>
        <v>N/A</v>
      </c>
      <c r="G1072" s="31">
        <v>23.888059701</v>
      </c>
      <c r="H1072" s="27" t="str">
        <f t="shared" si="288"/>
        <v>N/A</v>
      </c>
      <c r="I1072" s="28">
        <v>-31.1</v>
      </c>
      <c r="J1072" s="28">
        <v>-24.5</v>
      </c>
      <c r="K1072" s="29" t="s">
        <v>1193</v>
      </c>
      <c r="L1072" s="30" t="str">
        <f t="shared" si="290"/>
        <v>Yes</v>
      </c>
    </row>
    <row r="1073" spans="1:12">
      <c r="A1073" s="46" t="s">
        <v>404</v>
      </c>
      <c r="B1073" s="25" t="s">
        <v>49</v>
      </c>
      <c r="C1073" s="31">
        <v>406357</v>
      </c>
      <c r="D1073" s="27" t="str">
        <f t="shared" si="286"/>
        <v>N/A</v>
      </c>
      <c r="E1073" s="31">
        <v>374171</v>
      </c>
      <c r="F1073" s="27" t="str">
        <f t="shared" si="287"/>
        <v>N/A</v>
      </c>
      <c r="G1073" s="31">
        <v>912909</v>
      </c>
      <c r="H1073" s="27" t="str">
        <f t="shared" si="288"/>
        <v>N/A</v>
      </c>
      <c r="I1073" s="28">
        <v>-7.92</v>
      </c>
      <c r="J1073" s="28">
        <v>144</v>
      </c>
      <c r="K1073" s="29" t="s">
        <v>1193</v>
      </c>
      <c r="L1073" s="30" t="str">
        <f t="shared" si="290"/>
        <v>No</v>
      </c>
    </row>
    <row r="1074" spans="1:12">
      <c r="A1074" s="46" t="s">
        <v>135</v>
      </c>
      <c r="B1074" s="25" t="s">
        <v>49</v>
      </c>
      <c r="C1074" s="26">
        <v>41</v>
      </c>
      <c r="D1074" s="27" t="str">
        <f t="shared" si="286"/>
        <v>N/A</v>
      </c>
      <c r="E1074" s="26">
        <v>47</v>
      </c>
      <c r="F1074" s="27" t="str">
        <f t="shared" si="287"/>
        <v>N/A</v>
      </c>
      <c r="G1074" s="26">
        <v>75</v>
      </c>
      <c r="H1074" s="27" t="str">
        <f t="shared" si="288"/>
        <v>N/A</v>
      </c>
      <c r="I1074" s="28">
        <v>14.63</v>
      </c>
      <c r="J1074" s="28">
        <v>59.57</v>
      </c>
      <c r="K1074" s="29" t="s">
        <v>1193</v>
      </c>
      <c r="L1074" s="30" t="str">
        <f t="shared" si="290"/>
        <v>No</v>
      </c>
    </row>
    <row r="1075" spans="1:12">
      <c r="A1075" s="46" t="s">
        <v>405</v>
      </c>
      <c r="B1075" s="25" t="s">
        <v>49</v>
      </c>
      <c r="C1075" s="31">
        <v>9911.1463414999998</v>
      </c>
      <c r="D1075" s="27" t="str">
        <f t="shared" si="286"/>
        <v>N/A</v>
      </c>
      <c r="E1075" s="31">
        <v>7961.0851063999999</v>
      </c>
      <c r="F1075" s="27" t="str">
        <f t="shared" si="287"/>
        <v>N/A</v>
      </c>
      <c r="G1075" s="31">
        <v>12172.12</v>
      </c>
      <c r="H1075" s="27" t="str">
        <f t="shared" si="288"/>
        <v>N/A</v>
      </c>
      <c r="I1075" s="28">
        <v>-19.7</v>
      </c>
      <c r="J1075" s="28">
        <v>52.9</v>
      </c>
      <c r="K1075" s="29" t="s">
        <v>1193</v>
      </c>
      <c r="L1075" s="30" t="str">
        <f t="shared" si="290"/>
        <v>No</v>
      </c>
    </row>
    <row r="1076" spans="1:12">
      <c r="A1076" s="46" t="s">
        <v>952</v>
      </c>
      <c r="B1076" s="25" t="s">
        <v>49</v>
      </c>
      <c r="C1076" s="31" t="s">
        <v>49</v>
      </c>
      <c r="D1076" s="27" t="str">
        <f t="shared" si="286"/>
        <v>N/A</v>
      </c>
      <c r="E1076" s="31">
        <v>67714</v>
      </c>
      <c r="F1076" s="27" t="str">
        <f t="shared" si="287"/>
        <v>N/A</v>
      </c>
      <c r="G1076" s="31">
        <v>91785</v>
      </c>
      <c r="H1076" s="27" t="str">
        <f t="shared" si="288"/>
        <v>N/A</v>
      </c>
      <c r="I1076" s="28" t="s">
        <v>49</v>
      </c>
      <c r="J1076" s="28">
        <v>35.549999999999997</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1115</v>
      </c>
      <c r="F1077" s="27" t="str">
        <f t="shared" si="287"/>
        <v>N/A</v>
      </c>
      <c r="G1077" s="26">
        <v>1301</v>
      </c>
      <c r="H1077" s="27" t="str">
        <f t="shared" si="288"/>
        <v>N/A</v>
      </c>
      <c r="I1077" s="28" t="s">
        <v>49</v>
      </c>
      <c r="J1077" s="28">
        <v>16.68</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60.730044843000002</v>
      </c>
      <c r="F1078" s="27" t="str">
        <f t="shared" si="287"/>
        <v>N/A</v>
      </c>
      <c r="G1078" s="31">
        <v>70.549577248000006</v>
      </c>
      <c r="H1078" s="27" t="str">
        <f t="shared" si="288"/>
        <v>N/A</v>
      </c>
      <c r="I1078" s="28" t="s">
        <v>49</v>
      </c>
      <c r="J1078" s="28">
        <v>16.170000000000002</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4376400</v>
      </c>
      <c r="D1082" s="27" t="str">
        <f t="shared" si="286"/>
        <v>N/A</v>
      </c>
      <c r="E1082" s="31">
        <v>6379129</v>
      </c>
      <c r="F1082" s="27" t="str">
        <f t="shared" si="287"/>
        <v>N/A</v>
      </c>
      <c r="G1082" s="31">
        <v>7432530</v>
      </c>
      <c r="H1082" s="27" t="str">
        <f t="shared" si="288"/>
        <v>N/A</v>
      </c>
      <c r="I1082" s="28">
        <v>45.76</v>
      </c>
      <c r="J1082" s="28">
        <v>16.510000000000002</v>
      </c>
      <c r="K1082" s="29" t="s">
        <v>1193</v>
      </c>
      <c r="L1082" s="30" t="str">
        <f t="shared" si="290"/>
        <v>Yes</v>
      </c>
    </row>
    <row r="1083" spans="1:12">
      <c r="A1083" s="46" t="s">
        <v>407</v>
      </c>
      <c r="B1083" s="25" t="s">
        <v>49</v>
      </c>
      <c r="C1083" s="26">
        <v>3484</v>
      </c>
      <c r="D1083" s="27" t="str">
        <f t="shared" si="286"/>
        <v>N/A</v>
      </c>
      <c r="E1083" s="26">
        <v>3560</v>
      </c>
      <c r="F1083" s="27" t="str">
        <f t="shared" si="287"/>
        <v>N/A</v>
      </c>
      <c r="G1083" s="26">
        <v>3745</v>
      </c>
      <c r="H1083" s="27" t="str">
        <f t="shared" si="288"/>
        <v>N/A</v>
      </c>
      <c r="I1083" s="28">
        <v>2.181</v>
      </c>
      <c r="J1083" s="28">
        <v>5.1970000000000001</v>
      </c>
      <c r="K1083" s="29" t="s">
        <v>1193</v>
      </c>
      <c r="L1083" s="30" t="str">
        <f t="shared" si="290"/>
        <v>Yes</v>
      </c>
    </row>
    <row r="1084" spans="1:12">
      <c r="A1084" s="46" t="s">
        <v>408</v>
      </c>
      <c r="B1084" s="25" t="s">
        <v>49</v>
      </c>
      <c r="C1084" s="31">
        <v>1256.1423651</v>
      </c>
      <c r="D1084" s="27" t="str">
        <f t="shared" si="286"/>
        <v>N/A</v>
      </c>
      <c r="E1084" s="31">
        <v>1791.8901685000001</v>
      </c>
      <c r="F1084" s="27" t="str">
        <f t="shared" si="287"/>
        <v>N/A</v>
      </c>
      <c r="G1084" s="31">
        <v>1984.6542056000001</v>
      </c>
      <c r="H1084" s="27" t="str">
        <f t="shared" si="288"/>
        <v>N/A</v>
      </c>
      <c r="I1084" s="28">
        <v>42.65</v>
      </c>
      <c r="J1084" s="28">
        <v>10.76</v>
      </c>
      <c r="K1084" s="29" t="s">
        <v>1193</v>
      </c>
      <c r="L1084" s="30" t="str">
        <f t="shared" si="290"/>
        <v>Yes</v>
      </c>
    </row>
    <row r="1085" spans="1:12">
      <c r="A1085" s="46" t="s">
        <v>409</v>
      </c>
      <c r="B1085" s="25" t="s">
        <v>49</v>
      </c>
      <c r="C1085" s="31">
        <v>33622621</v>
      </c>
      <c r="D1085" s="27" t="str">
        <f t="shared" ref="D1085:D1093" si="292">IF($B1085="N/A","N/A",IF(C1085&gt;10,"No",IF(C1085&lt;-10,"No","Yes")))</f>
        <v>N/A</v>
      </c>
      <c r="E1085" s="31">
        <v>36270550</v>
      </c>
      <c r="F1085" s="27" t="str">
        <f t="shared" ref="F1085:F1093" si="293">IF($B1085="N/A","N/A",IF(E1085&gt;10,"No",IF(E1085&lt;-10,"No","Yes")))</f>
        <v>N/A</v>
      </c>
      <c r="G1085" s="31">
        <v>37343637</v>
      </c>
      <c r="H1085" s="27" t="str">
        <f t="shared" ref="H1085:H1093" si="294">IF($B1085="N/A","N/A",IF(G1085&gt;10,"No",IF(G1085&lt;-10,"No","Yes")))</f>
        <v>N/A</v>
      </c>
      <c r="I1085" s="28">
        <v>7.875</v>
      </c>
      <c r="J1085" s="28">
        <v>2.9590000000000001</v>
      </c>
      <c r="K1085" s="29" t="s">
        <v>1193</v>
      </c>
      <c r="L1085" s="30" t="str">
        <f t="shared" ref="L1085:L1093" si="295">IF(J1085="Div by 0", "N/A", IF(K1085="N/A","N/A", IF(J1085&gt;VALUE(MID(K1085,1,2)), "No", IF(J1085&lt;-1*VALUE(MID(K1085,1,2)), "No", "Yes"))))</f>
        <v>Yes</v>
      </c>
    </row>
    <row r="1086" spans="1:12">
      <c r="A1086" s="46" t="s">
        <v>136</v>
      </c>
      <c r="B1086" s="25" t="s">
        <v>49</v>
      </c>
      <c r="C1086" s="26">
        <v>750</v>
      </c>
      <c r="D1086" s="27" t="str">
        <f t="shared" si="292"/>
        <v>N/A</v>
      </c>
      <c r="E1086" s="26">
        <v>759</v>
      </c>
      <c r="F1086" s="27" t="str">
        <f t="shared" si="293"/>
        <v>N/A</v>
      </c>
      <c r="G1086" s="26">
        <v>893</v>
      </c>
      <c r="H1086" s="27" t="str">
        <f t="shared" si="294"/>
        <v>N/A</v>
      </c>
      <c r="I1086" s="28">
        <v>1.2</v>
      </c>
      <c r="J1086" s="28">
        <v>17.649999999999999</v>
      </c>
      <c r="K1086" s="29" t="s">
        <v>1193</v>
      </c>
      <c r="L1086" s="30" t="str">
        <f t="shared" si="295"/>
        <v>Yes</v>
      </c>
    </row>
    <row r="1087" spans="1:12">
      <c r="A1087" s="46" t="s">
        <v>410</v>
      </c>
      <c r="B1087" s="25" t="s">
        <v>49</v>
      </c>
      <c r="C1087" s="31">
        <v>44830.161332999996</v>
      </c>
      <c r="D1087" s="27" t="str">
        <f t="shared" si="292"/>
        <v>N/A</v>
      </c>
      <c r="E1087" s="31">
        <v>47787.285903000004</v>
      </c>
      <c r="F1087" s="27" t="str">
        <f t="shared" si="293"/>
        <v>N/A</v>
      </c>
      <c r="G1087" s="31">
        <v>41818.182530999999</v>
      </c>
      <c r="H1087" s="27" t="str">
        <f t="shared" si="294"/>
        <v>N/A</v>
      </c>
      <c r="I1087" s="28">
        <v>6.5960000000000001</v>
      </c>
      <c r="J1087" s="28">
        <v>-12.5</v>
      </c>
      <c r="K1087" s="29" t="s">
        <v>1193</v>
      </c>
      <c r="L1087" s="30" t="str">
        <f t="shared" si="295"/>
        <v>Yes</v>
      </c>
    </row>
    <row r="1088" spans="1:12">
      <c r="A1088" s="46" t="s">
        <v>411</v>
      </c>
      <c r="B1088" s="25" t="s">
        <v>49</v>
      </c>
      <c r="C1088" s="31">
        <v>2218265</v>
      </c>
      <c r="D1088" s="27" t="str">
        <f t="shared" si="292"/>
        <v>N/A</v>
      </c>
      <c r="E1088" s="31">
        <v>2787737</v>
      </c>
      <c r="F1088" s="27" t="str">
        <f t="shared" si="293"/>
        <v>N/A</v>
      </c>
      <c r="G1088" s="31">
        <v>2896794</v>
      </c>
      <c r="H1088" s="27" t="str">
        <f t="shared" si="294"/>
        <v>N/A</v>
      </c>
      <c r="I1088" s="28">
        <v>25.67</v>
      </c>
      <c r="J1088" s="28">
        <v>3.9119999999999999</v>
      </c>
      <c r="K1088" s="29" t="s">
        <v>1193</v>
      </c>
      <c r="L1088" s="30" t="str">
        <f t="shared" si="295"/>
        <v>Yes</v>
      </c>
    </row>
    <row r="1089" spans="1:12">
      <c r="A1089" s="46" t="s">
        <v>412</v>
      </c>
      <c r="B1089" s="25" t="s">
        <v>49</v>
      </c>
      <c r="C1089" s="26">
        <v>1836</v>
      </c>
      <c r="D1089" s="27" t="str">
        <f t="shared" si="292"/>
        <v>N/A</v>
      </c>
      <c r="E1089" s="26">
        <v>1928</v>
      </c>
      <c r="F1089" s="27" t="str">
        <f t="shared" si="293"/>
        <v>N/A</v>
      </c>
      <c r="G1089" s="26">
        <v>2011</v>
      </c>
      <c r="H1089" s="27" t="str">
        <f t="shared" si="294"/>
        <v>N/A</v>
      </c>
      <c r="I1089" s="28">
        <v>5.0110000000000001</v>
      </c>
      <c r="J1089" s="28">
        <v>4.3049999999999997</v>
      </c>
      <c r="K1089" s="29" t="s">
        <v>1193</v>
      </c>
      <c r="L1089" s="30" t="str">
        <f t="shared" si="295"/>
        <v>Yes</v>
      </c>
    </row>
    <row r="1090" spans="1:12">
      <c r="A1090" s="46" t="s">
        <v>413</v>
      </c>
      <c r="B1090" s="25" t="s">
        <v>49</v>
      </c>
      <c r="C1090" s="31">
        <v>1208.2053377</v>
      </c>
      <c r="D1090" s="27" t="str">
        <f t="shared" si="292"/>
        <v>N/A</v>
      </c>
      <c r="E1090" s="31">
        <v>1445.9216805000001</v>
      </c>
      <c r="F1090" s="27" t="str">
        <f t="shared" si="293"/>
        <v>N/A</v>
      </c>
      <c r="G1090" s="31">
        <v>1440.4743908999999</v>
      </c>
      <c r="H1090" s="27" t="str">
        <f t="shared" si="294"/>
        <v>N/A</v>
      </c>
      <c r="I1090" s="28">
        <v>19.68</v>
      </c>
      <c r="J1090" s="28">
        <v>-0.377</v>
      </c>
      <c r="K1090" s="29" t="s">
        <v>1193</v>
      </c>
      <c r="L1090" s="30" t="str">
        <f t="shared" si="295"/>
        <v>Yes</v>
      </c>
    </row>
    <row r="1091" spans="1:12">
      <c r="A1091" s="46" t="s">
        <v>414</v>
      </c>
      <c r="B1091" s="25" t="s">
        <v>49</v>
      </c>
      <c r="C1091" s="31">
        <v>152268</v>
      </c>
      <c r="D1091" s="27" t="str">
        <f t="shared" si="292"/>
        <v>N/A</v>
      </c>
      <c r="E1091" s="31">
        <v>169655</v>
      </c>
      <c r="F1091" s="27" t="str">
        <f t="shared" si="293"/>
        <v>N/A</v>
      </c>
      <c r="G1091" s="31">
        <v>11737151</v>
      </c>
      <c r="H1091" s="27" t="str">
        <f t="shared" si="294"/>
        <v>N/A</v>
      </c>
      <c r="I1091" s="28">
        <v>11.42</v>
      </c>
      <c r="J1091" s="28">
        <v>6818</v>
      </c>
      <c r="K1091" s="29" t="s">
        <v>1193</v>
      </c>
      <c r="L1091" s="30" t="str">
        <f t="shared" si="295"/>
        <v>No</v>
      </c>
    </row>
    <row r="1092" spans="1:12">
      <c r="A1092" s="46" t="s">
        <v>137</v>
      </c>
      <c r="B1092" s="25" t="s">
        <v>49</v>
      </c>
      <c r="C1092" s="26">
        <v>52</v>
      </c>
      <c r="D1092" s="27" t="str">
        <f t="shared" si="292"/>
        <v>N/A</v>
      </c>
      <c r="E1092" s="26">
        <v>48</v>
      </c>
      <c r="F1092" s="27" t="str">
        <f t="shared" si="293"/>
        <v>N/A</v>
      </c>
      <c r="G1092" s="26">
        <v>787</v>
      </c>
      <c r="H1092" s="27" t="str">
        <f t="shared" si="294"/>
        <v>N/A</v>
      </c>
      <c r="I1092" s="28">
        <v>-7.69</v>
      </c>
      <c r="J1092" s="28">
        <v>1540</v>
      </c>
      <c r="K1092" s="29" t="s">
        <v>1193</v>
      </c>
      <c r="L1092" s="30" t="str">
        <f t="shared" si="295"/>
        <v>No</v>
      </c>
    </row>
    <row r="1093" spans="1:12">
      <c r="A1093" s="46" t="s">
        <v>415</v>
      </c>
      <c r="B1093" s="25" t="s">
        <v>49</v>
      </c>
      <c r="C1093" s="31">
        <v>2928.2307691999999</v>
      </c>
      <c r="D1093" s="27" t="str">
        <f t="shared" si="292"/>
        <v>N/A</v>
      </c>
      <c r="E1093" s="31">
        <v>3534.4791667</v>
      </c>
      <c r="F1093" s="27" t="str">
        <f t="shared" si="293"/>
        <v>N/A</v>
      </c>
      <c r="G1093" s="31">
        <v>14913.787802000001</v>
      </c>
      <c r="H1093" s="27" t="str">
        <f t="shared" si="294"/>
        <v>N/A</v>
      </c>
      <c r="I1093" s="28">
        <v>20.7</v>
      </c>
      <c r="J1093" s="28">
        <v>322</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440.48526045</v>
      </c>
      <c r="D1095" s="27" t="str">
        <f t="shared" ref="D1095:D1106" si="296">IF($B1095="N/A","N/A",IF(C1095&gt;10,"No",IF(C1095&lt;-10,"No","Yes")))</f>
        <v>N/A</v>
      </c>
      <c r="E1095" s="31">
        <v>495.12551179000002</v>
      </c>
      <c r="F1095" s="27" t="str">
        <f t="shared" ref="F1095:F1106" si="297">IF($B1095="N/A","N/A",IF(E1095&gt;10,"No",IF(E1095&lt;-10,"No","Yes")))</f>
        <v>N/A</v>
      </c>
      <c r="G1095" s="31">
        <v>435.05401339999997</v>
      </c>
      <c r="H1095" s="27" t="str">
        <f t="shared" ref="H1095:H1106" si="298">IF($B1095="N/A","N/A",IF(G1095&gt;10,"No",IF(G1095&lt;-10,"No","Yes")))</f>
        <v>N/A</v>
      </c>
      <c r="I1095" s="28">
        <v>12.4</v>
      </c>
      <c r="J1095" s="28">
        <v>-12.1</v>
      </c>
      <c r="K1095" s="29" t="s">
        <v>1193</v>
      </c>
      <c r="L1095" s="30" t="str">
        <f t="shared" ref="L1095:L1106" si="299">IF(J1095="Div by 0", "N/A", IF(K1095="N/A","N/A", IF(J1095&gt;VALUE(MID(K1095,1,2)), "No", IF(J1095&lt;-1*VALUE(MID(K1095,1,2)), "No", "Yes"))))</f>
        <v>Yes</v>
      </c>
    </row>
    <row r="1096" spans="1:12">
      <c r="A1096" s="48" t="s">
        <v>524</v>
      </c>
      <c r="B1096" s="25" t="s">
        <v>49</v>
      </c>
      <c r="C1096" s="31">
        <v>303.12624309</v>
      </c>
      <c r="D1096" s="27" t="str">
        <f t="shared" si="296"/>
        <v>N/A</v>
      </c>
      <c r="E1096" s="31">
        <v>330.80622075000002</v>
      </c>
      <c r="F1096" s="27" t="str">
        <f t="shared" si="297"/>
        <v>N/A</v>
      </c>
      <c r="G1096" s="31">
        <v>333.69132175999999</v>
      </c>
      <c r="H1096" s="27" t="str">
        <f t="shared" si="298"/>
        <v>N/A</v>
      </c>
      <c r="I1096" s="28">
        <v>9.1319999999999997</v>
      </c>
      <c r="J1096" s="28">
        <v>0.87209999999999999</v>
      </c>
      <c r="K1096" s="29" t="s">
        <v>1193</v>
      </c>
      <c r="L1096" s="30" t="str">
        <f t="shared" si="299"/>
        <v>Yes</v>
      </c>
    </row>
    <row r="1097" spans="1:12">
      <c r="A1097" s="48" t="s">
        <v>527</v>
      </c>
      <c r="B1097" s="25" t="s">
        <v>49</v>
      </c>
      <c r="C1097" s="31">
        <v>570.99361313999998</v>
      </c>
      <c r="D1097" s="27" t="str">
        <f t="shared" si="296"/>
        <v>N/A</v>
      </c>
      <c r="E1097" s="31">
        <v>610.30948862000002</v>
      </c>
      <c r="F1097" s="27" t="str">
        <f t="shared" si="297"/>
        <v>N/A</v>
      </c>
      <c r="G1097" s="31">
        <v>516.87286688999995</v>
      </c>
      <c r="H1097" s="27" t="str">
        <f t="shared" si="298"/>
        <v>N/A</v>
      </c>
      <c r="I1097" s="28">
        <v>6.8860000000000001</v>
      </c>
      <c r="J1097" s="28">
        <v>-15.3</v>
      </c>
      <c r="K1097" s="29" t="s">
        <v>1193</v>
      </c>
      <c r="L1097" s="30" t="str">
        <f t="shared" si="299"/>
        <v>Yes</v>
      </c>
    </row>
    <row r="1098" spans="1:12">
      <c r="A1098" s="46" t="s">
        <v>568</v>
      </c>
      <c r="B1098" s="25" t="s">
        <v>49</v>
      </c>
      <c r="C1098" s="31">
        <v>10123.198483</v>
      </c>
      <c r="D1098" s="27" t="str">
        <f t="shared" si="296"/>
        <v>N/A</v>
      </c>
      <c r="E1098" s="31">
        <v>10285.752082000001</v>
      </c>
      <c r="F1098" s="27" t="str">
        <f t="shared" si="297"/>
        <v>N/A</v>
      </c>
      <c r="G1098" s="31">
        <v>11103.284697999999</v>
      </c>
      <c r="H1098" s="27" t="str">
        <f t="shared" si="298"/>
        <v>N/A</v>
      </c>
      <c r="I1098" s="28">
        <v>1.6060000000000001</v>
      </c>
      <c r="J1098" s="28">
        <v>7.9480000000000004</v>
      </c>
      <c r="K1098" s="29" t="s">
        <v>1193</v>
      </c>
      <c r="L1098" s="30" t="str">
        <f t="shared" si="299"/>
        <v>Yes</v>
      </c>
    </row>
    <row r="1099" spans="1:12">
      <c r="A1099" s="48" t="s">
        <v>524</v>
      </c>
      <c r="B1099" s="25" t="s">
        <v>49</v>
      </c>
      <c r="C1099" s="31">
        <v>16429.367955999998</v>
      </c>
      <c r="D1099" s="27" t="str">
        <f t="shared" si="296"/>
        <v>N/A</v>
      </c>
      <c r="E1099" s="31">
        <v>17072.327828000001</v>
      </c>
      <c r="F1099" s="27" t="str">
        <f t="shared" si="297"/>
        <v>N/A</v>
      </c>
      <c r="G1099" s="31">
        <v>18531.288117</v>
      </c>
      <c r="H1099" s="27" t="str">
        <f t="shared" si="298"/>
        <v>N/A</v>
      </c>
      <c r="I1099" s="28">
        <v>3.9129999999999998</v>
      </c>
      <c r="J1099" s="28">
        <v>8.5459999999999994</v>
      </c>
      <c r="K1099" s="29" t="s">
        <v>1193</v>
      </c>
      <c r="L1099" s="30" t="str">
        <f t="shared" si="299"/>
        <v>Yes</v>
      </c>
    </row>
    <row r="1100" spans="1:12">
      <c r="A1100" s="48" t="s">
        <v>527</v>
      </c>
      <c r="B1100" s="25" t="s">
        <v>49</v>
      </c>
      <c r="C1100" s="31">
        <v>3426.5812043999999</v>
      </c>
      <c r="D1100" s="27" t="str">
        <f t="shared" si="296"/>
        <v>N/A</v>
      </c>
      <c r="E1100" s="31">
        <v>3201.3641738000001</v>
      </c>
      <c r="F1100" s="27" t="str">
        <f t="shared" si="297"/>
        <v>N/A</v>
      </c>
      <c r="G1100" s="31">
        <v>3355.7016496000001</v>
      </c>
      <c r="H1100" s="27" t="str">
        <f t="shared" si="298"/>
        <v>N/A</v>
      </c>
      <c r="I1100" s="28">
        <v>-6.57</v>
      </c>
      <c r="J1100" s="28">
        <v>4.8209999999999997</v>
      </c>
      <c r="K1100" s="29" t="s">
        <v>1193</v>
      </c>
      <c r="L1100" s="30" t="str">
        <f t="shared" si="299"/>
        <v>Yes</v>
      </c>
    </row>
    <row r="1101" spans="1:12">
      <c r="A1101" s="46" t="s">
        <v>221</v>
      </c>
      <c r="B1101" s="25" t="s">
        <v>49</v>
      </c>
      <c r="C1101" s="31">
        <v>245.47524326999999</v>
      </c>
      <c r="D1101" s="27" t="str">
        <f t="shared" si="296"/>
        <v>N/A</v>
      </c>
      <c r="E1101" s="31">
        <v>205.26782437</v>
      </c>
      <c r="F1101" s="27" t="str">
        <f t="shared" si="297"/>
        <v>N/A</v>
      </c>
      <c r="G1101" s="31">
        <v>200.23547108</v>
      </c>
      <c r="H1101" s="27" t="str">
        <f t="shared" si="298"/>
        <v>N/A</v>
      </c>
      <c r="I1101" s="28">
        <v>-16.399999999999999</v>
      </c>
      <c r="J1101" s="28">
        <v>-2.4500000000000002</v>
      </c>
      <c r="K1101" s="29" t="s">
        <v>1193</v>
      </c>
      <c r="L1101" s="30" t="str">
        <f t="shared" si="299"/>
        <v>Yes</v>
      </c>
    </row>
    <row r="1102" spans="1:12">
      <c r="A1102" s="48" t="s">
        <v>524</v>
      </c>
      <c r="B1102" s="25" t="s">
        <v>49</v>
      </c>
      <c r="C1102" s="31">
        <v>95.885082873000002</v>
      </c>
      <c r="D1102" s="27" t="str">
        <f t="shared" si="296"/>
        <v>N/A</v>
      </c>
      <c r="E1102" s="31">
        <v>92.511973576000003</v>
      </c>
      <c r="F1102" s="27" t="str">
        <f t="shared" si="297"/>
        <v>N/A</v>
      </c>
      <c r="G1102" s="31">
        <v>104.17356475</v>
      </c>
      <c r="H1102" s="27" t="str">
        <f t="shared" si="298"/>
        <v>N/A</v>
      </c>
      <c r="I1102" s="28">
        <v>-3.52</v>
      </c>
      <c r="J1102" s="28">
        <v>12.61</v>
      </c>
      <c r="K1102" s="29" t="s">
        <v>1193</v>
      </c>
      <c r="L1102" s="30" t="str">
        <f t="shared" si="299"/>
        <v>Yes</v>
      </c>
    </row>
    <row r="1103" spans="1:12">
      <c r="A1103" s="48" t="s">
        <v>527</v>
      </c>
      <c r="B1103" s="25" t="s">
        <v>49</v>
      </c>
      <c r="C1103" s="31">
        <v>378.97506083000002</v>
      </c>
      <c r="D1103" s="27" t="str">
        <f t="shared" si="296"/>
        <v>N/A</v>
      </c>
      <c r="E1103" s="31">
        <v>300.93023942999997</v>
      </c>
      <c r="F1103" s="27" t="str">
        <f t="shared" si="297"/>
        <v>N/A</v>
      </c>
      <c r="G1103" s="31">
        <v>294.28100114</v>
      </c>
      <c r="H1103" s="27" t="str">
        <f t="shared" si="298"/>
        <v>N/A</v>
      </c>
      <c r="I1103" s="28">
        <v>-20.6</v>
      </c>
      <c r="J1103" s="28">
        <v>-2.21</v>
      </c>
      <c r="K1103" s="29" t="s">
        <v>1193</v>
      </c>
      <c r="L1103" s="30" t="str">
        <f t="shared" si="299"/>
        <v>Yes</v>
      </c>
    </row>
    <row r="1104" spans="1:12">
      <c r="A1104" s="46" t="s">
        <v>628</v>
      </c>
      <c r="B1104" s="25" t="s">
        <v>49</v>
      </c>
      <c r="C1104" s="31">
        <v>15331.201773999999</v>
      </c>
      <c r="D1104" s="27" t="str">
        <f t="shared" si="296"/>
        <v>N/A</v>
      </c>
      <c r="E1104" s="31">
        <v>17045.892417999999</v>
      </c>
      <c r="F1104" s="27" t="str">
        <f t="shared" si="297"/>
        <v>N/A</v>
      </c>
      <c r="G1104" s="31">
        <v>17719.451797999998</v>
      </c>
      <c r="H1104" s="27" t="str">
        <f t="shared" si="298"/>
        <v>N/A</v>
      </c>
      <c r="I1104" s="28">
        <v>11.18</v>
      </c>
      <c r="J1104" s="28">
        <v>3.9510000000000001</v>
      </c>
      <c r="K1104" s="29" t="s">
        <v>1193</v>
      </c>
      <c r="L1104" s="30" t="str">
        <f t="shared" si="299"/>
        <v>Yes</v>
      </c>
    </row>
    <row r="1105" spans="1:12">
      <c r="A1105" s="48" t="s">
        <v>524</v>
      </c>
      <c r="B1105" s="25" t="s">
        <v>49</v>
      </c>
      <c r="C1105" s="31">
        <v>8264.0052486000004</v>
      </c>
      <c r="D1105" s="27" t="str">
        <f t="shared" si="296"/>
        <v>N/A</v>
      </c>
      <c r="E1105" s="31">
        <v>9241.9702725000006</v>
      </c>
      <c r="F1105" s="27" t="str">
        <f t="shared" si="297"/>
        <v>N/A</v>
      </c>
      <c r="G1105" s="31">
        <v>10814.456075</v>
      </c>
      <c r="H1105" s="27" t="str">
        <f t="shared" si="298"/>
        <v>N/A</v>
      </c>
      <c r="I1105" s="28">
        <v>11.83</v>
      </c>
      <c r="J1105" s="28">
        <v>17.010000000000002</v>
      </c>
      <c r="K1105" s="29" t="s">
        <v>1193</v>
      </c>
      <c r="L1105" s="30" t="str">
        <f t="shared" si="299"/>
        <v>Yes</v>
      </c>
    </row>
    <row r="1106" spans="1:12">
      <c r="A1106" s="48" t="s">
        <v>527</v>
      </c>
      <c r="B1106" s="25" t="s">
        <v>49</v>
      </c>
      <c r="C1106" s="31">
        <v>23366.255778999999</v>
      </c>
      <c r="D1106" s="27" t="str">
        <f t="shared" si="296"/>
        <v>N/A</v>
      </c>
      <c r="E1106" s="31">
        <v>25607.832396999998</v>
      </c>
      <c r="F1106" s="27" t="str">
        <f t="shared" si="297"/>
        <v>N/A</v>
      </c>
      <c r="G1106" s="31">
        <v>25241.569965999999</v>
      </c>
      <c r="H1106" s="27" t="str">
        <f t="shared" si="298"/>
        <v>N/A</v>
      </c>
      <c r="I1106" s="28">
        <v>9.593</v>
      </c>
      <c r="J1106" s="28">
        <v>-1.43</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20.778477389999999</v>
      </c>
      <c r="D1108" s="27" t="str">
        <f t="shared" ref="D1108:D1125" si="300">IF($B1108="N/A","N/A",IF(C1108&gt;10,"No",IF(C1108&lt;-10,"No","Yes")))</f>
        <v>N/A</v>
      </c>
      <c r="E1108" s="32">
        <v>21.03628406</v>
      </c>
      <c r="F1108" s="27" t="str">
        <f t="shared" ref="F1108:F1125" si="301">IF($B1108="N/A","N/A",IF(E1108&gt;10,"No",IF(E1108&lt;-10,"No","Yes")))</f>
        <v>N/A</v>
      </c>
      <c r="G1108" s="32">
        <v>20.675509367</v>
      </c>
      <c r="H1108" s="27" t="str">
        <f t="shared" ref="H1108:H1125" si="302">IF($B1108="N/A","N/A",IF(G1108&gt;10,"No",IF(G1108&lt;-10,"No","Yes")))</f>
        <v>N/A</v>
      </c>
      <c r="I1108" s="28">
        <v>1.2410000000000001</v>
      </c>
      <c r="J1108" s="28">
        <v>-1.72</v>
      </c>
      <c r="K1108" s="29" t="s">
        <v>1193</v>
      </c>
      <c r="L1108" s="30" t="str">
        <f t="shared" ref="L1108:L1125" si="303">IF(J1108="Div by 0", "N/A", IF(K1108="N/A","N/A", IF(J1108&gt;VALUE(MID(K1108,1,2)), "No", IF(J1108&lt;-1*VALUE(MID(K1108,1,2)), "No", "Yes"))))</f>
        <v>Yes</v>
      </c>
    </row>
    <row r="1109" spans="1:12">
      <c r="A1109" s="48" t="s">
        <v>524</v>
      </c>
      <c r="B1109" s="25" t="s">
        <v>49</v>
      </c>
      <c r="C1109" s="32">
        <v>22.127071823000001</v>
      </c>
      <c r="D1109" s="27" t="str">
        <f t="shared" si="300"/>
        <v>N/A</v>
      </c>
      <c r="E1109" s="32">
        <v>22.405725296</v>
      </c>
      <c r="F1109" s="27" t="str">
        <f t="shared" si="301"/>
        <v>N/A</v>
      </c>
      <c r="G1109" s="32">
        <v>21.922563417999999</v>
      </c>
      <c r="H1109" s="27" t="str">
        <f t="shared" si="302"/>
        <v>N/A</v>
      </c>
      <c r="I1109" s="28">
        <v>1.2589999999999999</v>
      </c>
      <c r="J1109" s="28">
        <v>-2.16</v>
      </c>
      <c r="K1109" s="29" t="s">
        <v>1193</v>
      </c>
      <c r="L1109" s="30" t="str">
        <f t="shared" si="303"/>
        <v>Yes</v>
      </c>
    </row>
    <row r="1110" spans="1:12">
      <c r="A1110" s="48" t="s">
        <v>527</v>
      </c>
      <c r="B1110" s="25" t="s">
        <v>49</v>
      </c>
      <c r="C1110" s="32">
        <v>19.343065693</v>
      </c>
      <c r="D1110" s="27" t="str">
        <f t="shared" si="300"/>
        <v>N/A</v>
      </c>
      <c r="E1110" s="32">
        <v>19.420632574999999</v>
      </c>
      <c r="F1110" s="27" t="str">
        <f t="shared" si="301"/>
        <v>N/A</v>
      </c>
      <c r="G1110" s="32">
        <v>19.340159272000001</v>
      </c>
      <c r="H1110" s="27" t="str">
        <f t="shared" si="302"/>
        <v>N/A</v>
      </c>
      <c r="I1110" s="28">
        <v>0.40100000000000002</v>
      </c>
      <c r="J1110" s="28">
        <v>-0.41399999999999998</v>
      </c>
      <c r="K1110" s="29" t="s">
        <v>1193</v>
      </c>
      <c r="L1110" s="30" t="str">
        <f t="shared" si="303"/>
        <v>Yes</v>
      </c>
    </row>
    <row r="1111" spans="1:12">
      <c r="A1111" s="46" t="s">
        <v>432</v>
      </c>
      <c r="B1111" s="25" t="s">
        <v>49</v>
      </c>
      <c r="C1111" s="32">
        <v>31.525472237999999</v>
      </c>
      <c r="D1111" s="27" t="str">
        <f t="shared" si="300"/>
        <v>N/A</v>
      </c>
      <c r="E1111" s="32">
        <v>30.989693633000002</v>
      </c>
      <c r="F1111" s="27" t="str">
        <f t="shared" si="301"/>
        <v>N/A</v>
      </c>
      <c r="G1111" s="32">
        <v>30.999589772</v>
      </c>
      <c r="H1111" s="27" t="str">
        <f t="shared" si="302"/>
        <v>N/A</v>
      </c>
      <c r="I1111" s="28">
        <v>-1.7</v>
      </c>
      <c r="J1111" s="28">
        <v>3.1899999999999998E-2</v>
      </c>
      <c r="K1111" s="29" t="s">
        <v>1193</v>
      </c>
      <c r="L1111" s="30" t="str">
        <f t="shared" si="303"/>
        <v>Yes</v>
      </c>
    </row>
    <row r="1112" spans="1:12">
      <c r="A1112" s="48" t="s">
        <v>524</v>
      </c>
      <c r="B1112" s="25" t="s">
        <v>49</v>
      </c>
      <c r="C1112" s="32">
        <v>53.756906076999996</v>
      </c>
      <c r="D1112" s="27" t="str">
        <f t="shared" si="300"/>
        <v>N/A</v>
      </c>
      <c r="E1112" s="32">
        <v>53.399394440000002</v>
      </c>
      <c r="F1112" s="27" t="str">
        <f t="shared" si="301"/>
        <v>N/A</v>
      </c>
      <c r="G1112" s="32">
        <v>53.538050734000002</v>
      </c>
      <c r="H1112" s="27" t="str">
        <f t="shared" si="302"/>
        <v>N/A</v>
      </c>
      <c r="I1112" s="28">
        <v>-0.66500000000000004</v>
      </c>
      <c r="J1112" s="28">
        <v>0.25969999999999999</v>
      </c>
      <c r="K1112" s="29" t="s">
        <v>1193</v>
      </c>
      <c r="L1112" s="30" t="str">
        <f t="shared" si="303"/>
        <v>Yes</v>
      </c>
    </row>
    <row r="1113" spans="1:12">
      <c r="A1113" s="48" t="s">
        <v>527</v>
      </c>
      <c r="B1113" s="25" t="s">
        <v>49</v>
      </c>
      <c r="C1113" s="32">
        <v>7.8163017031999997</v>
      </c>
      <c r="D1113" s="27" t="str">
        <f t="shared" si="300"/>
        <v>N/A</v>
      </c>
      <c r="E1113" s="32">
        <v>7.5376884422000003</v>
      </c>
      <c r="F1113" s="27" t="str">
        <f t="shared" si="301"/>
        <v>N/A</v>
      </c>
      <c r="G1113" s="32">
        <v>7.4516496017999998</v>
      </c>
      <c r="H1113" s="27" t="str">
        <f t="shared" si="302"/>
        <v>N/A</v>
      </c>
      <c r="I1113" s="28">
        <v>-3.56</v>
      </c>
      <c r="J1113" s="28">
        <v>-1.1399999999999999</v>
      </c>
      <c r="K1113" s="29" t="s">
        <v>1193</v>
      </c>
      <c r="L1113" s="30" t="str">
        <f t="shared" si="303"/>
        <v>Yes</v>
      </c>
    </row>
    <row r="1114" spans="1:12">
      <c r="A1114" s="46" t="s">
        <v>433</v>
      </c>
      <c r="B1114" s="25" t="s">
        <v>49</v>
      </c>
      <c r="C1114" s="32">
        <v>40.755580995999999</v>
      </c>
      <c r="D1114" s="27" t="str">
        <f t="shared" si="300"/>
        <v>N/A</v>
      </c>
      <c r="E1114" s="32">
        <v>41.945503318</v>
      </c>
      <c r="F1114" s="27" t="str">
        <f t="shared" si="301"/>
        <v>N/A</v>
      </c>
      <c r="G1114" s="32">
        <v>41.679201421999998</v>
      </c>
      <c r="H1114" s="27" t="str">
        <f t="shared" si="302"/>
        <v>N/A</v>
      </c>
      <c r="I1114" s="28">
        <v>2.92</v>
      </c>
      <c r="J1114" s="28">
        <v>-0.63500000000000001</v>
      </c>
      <c r="K1114" s="29" t="s">
        <v>1193</v>
      </c>
      <c r="L1114" s="30" t="str">
        <f t="shared" si="303"/>
        <v>Yes</v>
      </c>
    </row>
    <row r="1115" spans="1:12">
      <c r="A1115" s="48" t="s">
        <v>524</v>
      </c>
      <c r="B1115" s="25" t="s">
        <v>49</v>
      </c>
      <c r="C1115" s="32">
        <v>34.834254143999999</v>
      </c>
      <c r="D1115" s="27" t="str">
        <f t="shared" si="300"/>
        <v>N/A</v>
      </c>
      <c r="E1115" s="32">
        <v>38.067712634000003</v>
      </c>
      <c r="F1115" s="27" t="str">
        <f t="shared" si="301"/>
        <v>N/A</v>
      </c>
      <c r="G1115" s="32">
        <v>38.584779705999999</v>
      </c>
      <c r="H1115" s="27" t="str">
        <f t="shared" si="302"/>
        <v>N/A</v>
      </c>
      <c r="I1115" s="28">
        <v>9.282</v>
      </c>
      <c r="J1115" s="28">
        <v>1.3580000000000001</v>
      </c>
      <c r="K1115" s="29" t="s">
        <v>1193</v>
      </c>
      <c r="L1115" s="30" t="str">
        <f t="shared" si="303"/>
        <v>Yes</v>
      </c>
    </row>
    <row r="1116" spans="1:12">
      <c r="A1116" s="48" t="s">
        <v>527</v>
      </c>
      <c r="B1116" s="25" t="s">
        <v>49</v>
      </c>
      <c r="C1116" s="32">
        <v>46.715328466999999</v>
      </c>
      <c r="D1116" s="27" t="str">
        <f t="shared" si="300"/>
        <v>N/A</v>
      </c>
      <c r="E1116" s="32">
        <v>45.610404965999997</v>
      </c>
      <c r="F1116" s="27" t="str">
        <f t="shared" si="301"/>
        <v>N/A</v>
      </c>
      <c r="G1116" s="32">
        <v>44.852104664000002</v>
      </c>
      <c r="H1116" s="27" t="str">
        <f t="shared" si="302"/>
        <v>N/A</v>
      </c>
      <c r="I1116" s="28">
        <v>-2.37</v>
      </c>
      <c r="J1116" s="28">
        <v>-1.66</v>
      </c>
      <c r="K1116" s="29" t="s">
        <v>1193</v>
      </c>
      <c r="L1116" s="30" t="str">
        <f t="shared" si="303"/>
        <v>Yes</v>
      </c>
    </row>
    <row r="1117" spans="1:12">
      <c r="A1117" s="46" t="s">
        <v>629</v>
      </c>
      <c r="B1117" s="25" t="s">
        <v>49</v>
      </c>
      <c r="C1117" s="32">
        <v>89.267315397999994</v>
      </c>
      <c r="D1117" s="27" t="str">
        <f t="shared" si="300"/>
        <v>N/A</v>
      </c>
      <c r="E1117" s="32">
        <v>89.439503035000001</v>
      </c>
      <c r="F1117" s="27" t="str">
        <f t="shared" si="301"/>
        <v>N/A</v>
      </c>
      <c r="G1117" s="32">
        <v>89.607548202000004</v>
      </c>
      <c r="H1117" s="27" t="str">
        <f t="shared" si="302"/>
        <v>N/A</v>
      </c>
      <c r="I1117" s="28">
        <v>0.19289999999999999</v>
      </c>
      <c r="J1117" s="28">
        <v>0.18790000000000001</v>
      </c>
      <c r="K1117" s="29" t="s">
        <v>1193</v>
      </c>
      <c r="L1117" s="30" t="str">
        <f t="shared" si="303"/>
        <v>Yes</v>
      </c>
    </row>
    <row r="1118" spans="1:12">
      <c r="A1118" s="48" t="s">
        <v>524</v>
      </c>
      <c r="B1118" s="25" t="s">
        <v>49</v>
      </c>
      <c r="C1118" s="32">
        <v>86.878453038999993</v>
      </c>
      <c r="D1118" s="27" t="str">
        <f t="shared" si="300"/>
        <v>N/A</v>
      </c>
      <c r="E1118" s="32">
        <v>87.420864299000002</v>
      </c>
      <c r="F1118" s="27" t="str">
        <f t="shared" si="301"/>
        <v>N/A</v>
      </c>
      <c r="G1118" s="32">
        <v>87.449933243999993</v>
      </c>
      <c r="H1118" s="27" t="str">
        <f t="shared" si="302"/>
        <v>N/A</v>
      </c>
      <c r="I1118" s="28">
        <v>0.62429999999999997</v>
      </c>
      <c r="J1118" s="28">
        <v>3.3300000000000003E-2</v>
      </c>
      <c r="K1118" s="29" t="s">
        <v>1193</v>
      </c>
      <c r="L1118" s="30" t="str">
        <f t="shared" si="303"/>
        <v>Yes</v>
      </c>
    </row>
    <row r="1119" spans="1:12">
      <c r="A1119" s="48" t="s">
        <v>527</v>
      </c>
      <c r="B1119" s="25" t="s">
        <v>49</v>
      </c>
      <c r="C1119" s="32">
        <v>91.970802919999997</v>
      </c>
      <c r="D1119" s="27" t="str">
        <f t="shared" si="300"/>
        <v>N/A</v>
      </c>
      <c r="E1119" s="32">
        <v>91.634643807000003</v>
      </c>
      <c r="F1119" s="27" t="str">
        <f t="shared" si="301"/>
        <v>N/A</v>
      </c>
      <c r="G1119" s="32">
        <v>91.922639363000002</v>
      </c>
      <c r="H1119" s="27" t="str">
        <f t="shared" si="302"/>
        <v>N/A</v>
      </c>
      <c r="I1119" s="28">
        <v>-0.36599999999999999</v>
      </c>
      <c r="J1119" s="28">
        <v>0.31430000000000002</v>
      </c>
      <c r="K1119" s="29" t="s">
        <v>1193</v>
      </c>
      <c r="L1119" s="30" t="str">
        <f t="shared" si="303"/>
        <v>Yes</v>
      </c>
    </row>
    <row r="1120" spans="1:12">
      <c r="A1120" s="46" t="s">
        <v>434</v>
      </c>
      <c r="B1120" s="25" t="s">
        <v>49</v>
      </c>
      <c r="C1120" s="26">
        <v>0.4876033058</v>
      </c>
      <c r="D1120" s="27" t="str">
        <f t="shared" si="300"/>
        <v>N/A</v>
      </c>
      <c r="E1120" s="26">
        <v>0.52617449660000004</v>
      </c>
      <c r="F1120" s="27" t="str">
        <f t="shared" si="301"/>
        <v>N/A</v>
      </c>
      <c r="G1120" s="26">
        <v>0.52447089950000003</v>
      </c>
      <c r="H1120" s="27" t="str">
        <f t="shared" si="302"/>
        <v>N/A</v>
      </c>
      <c r="I1120" s="28">
        <v>7.91</v>
      </c>
      <c r="J1120" s="28">
        <v>-0.32400000000000001</v>
      </c>
      <c r="K1120" s="29" t="s">
        <v>1193</v>
      </c>
      <c r="L1120" s="30" t="str">
        <f t="shared" si="303"/>
        <v>Yes</v>
      </c>
    </row>
    <row r="1121" spans="1:12">
      <c r="A1121" s="48" t="s">
        <v>524</v>
      </c>
      <c r="B1121" s="25" t="s">
        <v>49</v>
      </c>
      <c r="C1121" s="26">
        <v>8.4893882599999998E-2</v>
      </c>
      <c r="D1121" s="27" t="str">
        <f t="shared" si="300"/>
        <v>N/A</v>
      </c>
      <c r="E1121" s="26">
        <v>0.1191646192</v>
      </c>
      <c r="F1121" s="27" t="str">
        <f t="shared" si="301"/>
        <v>N/A</v>
      </c>
      <c r="G1121" s="26">
        <v>0.45432399509999999</v>
      </c>
      <c r="H1121" s="27" t="str">
        <f t="shared" si="302"/>
        <v>N/A</v>
      </c>
      <c r="I1121" s="28">
        <v>40.369999999999997</v>
      </c>
      <c r="J1121" s="28">
        <v>281.3</v>
      </c>
      <c r="K1121" s="29" t="s">
        <v>1193</v>
      </c>
      <c r="L1121" s="30" t="str">
        <f t="shared" si="303"/>
        <v>No</v>
      </c>
    </row>
    <row r="1122" spans="1:12">
      <c r="A1122" s="48" t="s">
        <v>527</v>
      </c>
      <c r="B1122" s="25" t="s">
        <v>49</v>
      </c>
      <c r="C1122" s="26">
        <v>0.93081761009999997</v>
      </c>
      <c r="D1122" s="27" t="str">
        <f t="shared" si="300"/>
        <v>N/A</v>
      </c>
      <c r="E1122" s="26">
        <v>0.87062404869999999</v>
      </c>
      <c r="F1122" s="27" t="str">
        <f t="shared" si="301"/>
        <v>N/A</v>
      </c>
      <c r="G1122" s="26">
        <v>0.57352941180000006</v>
      </c>
      <c r="H1122" s="27" t="str">
        <f t="shared" si="302"/>
        <v>N/A</v>
      </c>
      <c r="I1122" s="28">
        <v>-6.47</v>
      </c>
      <c r="J1122" s="28">
        <v>-34.1</v>
      </c>
      <c r="K1122" s="29" t="s">
        <v>1193</v>
      </c>
      <c r="L1122" s="30" t="str">
        <f t="shared" si="303"/>
        <v>No</v>
      </c>
    </row>
    <row r="1123" spans="1:12" ht="12.75" customHeight="1">
      <c r="A1123" s="46" t="s">
        <v>435</v>
      </c>
      <c r="B1123" s="25" t="s">
        <v>49</v>
      </c>
      <c r="C1123" s="26">
        <v>243.64457558000001</v>
      </c>
      <c r="D1123" s="27" t="str">
        <f t="shared" si="300"/>
        <v>N/A</v>
      </c>
      <c r="E1123" s="26">
        <v>244.5261959</v>
      </c>
      <c r="F1123" s="27" t="str">
        <f t="shared" si="301"/>
        <v>N/A</v>
      </c>
      <c r="G1123" s="26">
        <v>255.11071901</v>
      </c>
      <c r="H1123" s="27" t="str">
        <f t="shared" si="302"/>
        <v>N/A</v>
      </c>
      <c r="I1123" s="28">
        <v>0.36180000000000001</v>
      </c>
      <c r="J1123" s="28">
        <v>4.3289999999999997</v>
      </c>
      <c r="K1123" s="29" t="s">
        <v>1193</v>
      </c>
      <c r="L1123" s="30" t="str">
        <f t="shared" si="303"/>
        <v>Yes</v>
      </c>
    </row>
    <row r="1124" spans="1:12">
      <c r="A1124" s="48" t="s">
        <v>524</v>
      </c>
      <c r="B1124" s="25" t="s">
        <v>49</v>
      </c>
      <c r="C1124" s="26">
        <v>246.61151079000001</v>
      </c>
      <c r="D1124" s="27" t="str">
        <f t="shared" si="300"/>
        <v>N/A</v>
      </c>
      <c r="E1124" s="26">
        <v>246.71752577000001</v>
      </c>
      <c r="F1124" s="27" t="str">
        <f t="shared" si="301"/>
        <v>N/A</v>
      </c>
      <c r="G1124" s="26">
        <v>258.62194513999998</v>
      </c>
      <c r="H1124" s="27" t="str">
        <f t="shared" si="302"/>
        <v>N/A</v>
      </c>
      <c r="I1124" s="28">
        <v>4.2999999999999997E-2</v>
      </c>
      <c r="J1124" s="28">
        <v>4.8250000000000002</v>
      </c>
      <c r="K1124" s="29" t="s">
        <v>1193</v>
      </c>
      <c r="L1124" s="30" t="str">
        <f t="shared" si="303"/>
        <v>Yes</v>
      </c>
    </row>
    <row r="1125" spans="1:12">
      <c r="A1125" s="48" t="s">
        <v>527</v>
      </c>
      <c r="B1125" s="25" t="s">
        <v>49</v>
      </c>
      <c r="C1125" s="26">
        <v>221.17898833000001</v>
      </c>
      <c r="D1125" s="27" t="str">
        <f t="shared" si="300"/>
        <v>N/A</v>
      </c>
      <c r="E1125" s="26">
        <v>227.85490196000001</v>
      </c>
      <c r="F1125" s="27" t="str">
        <f t="shared" si="301"/>
        <v>N/A</v>
      </c>
      <c r="G1125" s="26">
        <v>228.24045802000001</v>
      </c>
      <c r="H1125" s="27" t="str">
        <f t="shared" si="302"/>
        <v>N/A</v>
      </c>
      <c r="I1125" s="28">
        <v>3.0179999999999998</v>
      </c>
      <c r="J1125" s="28">
        <v>0.16919999999999999</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0</v>
      </c>
      <c r="J1128" s="28">
        <v>-33.299999999999997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25</v>
      </c>
      <c r="D1132" s="27" t="str">
        <f t="shared" si="304"/>
        <v>N/A</v>
      </c>
      <c r="E1132" s="26">
        <v>36</v>
      </c>
      <c r="F1132" s="27" t="str">
        <f t="shared" si="305"/>
        <v>N/A</v>
      </c>
      <c r="G1132" s="26">
        <v>41</v>
      </c>
      <c r="H1132" s="27" t="str">
        <f t="shared" si="306"/>
        <v>N/A</v>
      </c>
      <c r="I1132" s="28">
        <v>44</v>
      </c>
      <c r="J1132" s="28">
        <v>13.89</v>
      </c>
      <c r="K1132" s="47" t="s">
        <v>49</v>
      </c>
      <c r="L1132" s="30" t="str">
        <f t="shared" si="307"/>
        <v>N/A</v>
      </c>
    </row>
    <row r="1133" spans="1:12">
      <c r="A1133" s="46" t="s">
        <v>742</v>
      </c>
      <c r="B1133" s="25" t="s">
        <v>49</v>
      </c>
      <c r="C1133" s="31">
        <v>799329</v>
      </c>
      <c r="D1133" s="27" t="str">
        <f t="shared" si="304"/>
        <v>N/A</v>
      </c>
      <c r="E1133" s="31">
        <v>616187</v>
      </c>
      <c r="F1133" s="27" t="str">
        <f t="shared" si="305"/>
        <v>N/A</v>
      </c>
      <c r="G1133" s="31">
        <v>610450</v>
      </c>
      <c r="H1133" s="27" t="str">
        <f t="shared" si="306"/>
        <v>N/A</v>
      </c>
      <c r="I1133" s="28">
        <v>-22.9</v>
      </c>
      <c r="J1133" s="28">
        <v>-0.93100000000000005</v>
      </c>
      <c r="K1133" s="47" t="s">
        <v>49</v>
      </c>
      <c r="L1133" s="30" t="str">
        <f t="shared" si="307"/>
        <v>N/A</v>
      </c>
    </row>
    <row r="1134" spans="1:12">
      <c r="A1134" s="48" t="s">
        <v>574</v>
      </c>
      <c r="B1134" s="25" t="s">
        <v>49</v>
      </c>
      <c r="C1134" s="31">
        <v>271678</v>
      </c>
      <c r="D1134" s="27" t="str">
        <f t="shared" si="304"/>
        <v>N/A</v>
      </c>
      <c r="E1134" s="31">
        <v>153447</v>
      </c>
      <c r="F1134" s="27" t="str">
        <f t="shared" si="305"/>
        <v>N/A</v>
      </c>
      <c r="G1134" s="31">
        <v>83263</v>
      </c>
      <c r="H1134" s="27" t="str">
        <f t="shared" si="306"/>
        <v>N/A</v>
      </c>
      <c r="I1134" s="28">
        <v>-43.5</v>
      </c>
      <c r="J1134" s="28">
        <v>-45.7</v>
      </c>
      <c r="K1134" s="47" t="s">
        <v>49</v>
      </c>
      <c r="L1134" s="30" t="str">
        <f t="shared" si="307"/>
        <v>N/A</v>
      </c>
    </row>
    <row r="1135" spans="1:12">
      <c r="A1135" s="48" t="s">
        <v>568</v>
      </c>
      <c r="B1135" s="25" t="s">
        <v>49</v>
      </c>
      <c r="C1135" s="31">
        <v>121146</v>
      </c>
      <c r="D1135" s="27" t="str">
        <f t="shared" si="304"/>
        <v>N/A</v>
      </c>
      <c r="E1135" s="31">
        <v>113566</v>
      </c>
      <c r="F1135" s="27" t="str">
        <f t="shared" si="305"/>
        <v>N/A</v>
      </c>
      <c r="G1135" s="31">
        <v>181126</v>
      </c>
      <c r="H1135" s="27" t="str">
        <f t="shared" si="306"/>
        <v>N/A</v>
      </c>
      <c r="I1135" s="28">
        <v>-6.26</v>
      </c>
      <c r="J1135" s="28">
        <v>59.49</v>
      </c>
      <c r="K1135" s="47" t="s">
        <v>49</v>
      </c>
      <c r="L1135" s="30" t="str">
        <f t="shared" si="307"/>
        <v>N/A</v>
      </c>
    </row>
    <row r="1136" spans="1:12">
      <c r="A1136" s="48" t="s">
        <v>221</v>
      </c>
      <c r="B1136" s="25" t="s">
        <v>49</v>
      </c>
      <c r="C1136" s="31">
        <v>84264</v>
      </c>
      <c r="D1136" s="27" t="str">
        <f t="shared" si="304"/>
        <v>N/A</v>
      </c>
      <c r="E1136" s="31">
        <v>29955</v>
      </c>
      <c r="F1136" s="27" t="str">
        <f t="shared" si="305"/>
        <v>N/A</v>
      </c>
      <c r="G1136" s="31">
        <v>78446</v>
      </c>
      <c r="H1136" s="27" t="str">
        <f t="shared" si="306"/>
        <v>N/A</v>
      </c>
      <c r="I1136" s="28">
        <v>-64.5</v>
      </c>
      <c r="J1136" s="28">
        <v>161.9</v>
      </c>
      <c r="K1136" s="47" t="s">
        <v>49</v>
      </c>
      <c r="L1136" s="30" t="str">
        <f t="shared" si="307"/>
        <v>N/A</v>
      </c>
    </row>
    <row r="1137" spans="1:12">
      <c r="A1137" s="48" t="s">
        <v>569</v>
      </c>
      <c r="B1137" s="25" t="s">
        <v>49</v>
      </c>
      <c r="C1137" s="31">
        <v>798018</v>
      </c>
      <c r="D1137" s="27" t="str">
        <f t="shared" si="304"/>
        <v>N/A</v>
      </c>
      <c r="E1137" s="31">
        <v>616187</v>
      </c>
      <c r="F1137" s="27" t="str">
        <f t="shared" si="305"/>
        <v>N/A</v>
      </c>
      <c r="G1137" s="31">
        <v>610450</v>
      </c>
      <c r="H1137" s="27" t="str">
        <f t="shared" si="306"/>
        <v>N/A</v>
      </c>
      <c r="I1137" s="28">
        <v>-22.8</v>
      </c>
      <c r="J1137" s="28">
        <v>-0.93100000000000005</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7806</v>
      </c>
      <c r="D1139" s="27" t="str">
        <f t="shared" ref="D1139:D1153" si="308">IF($B1139="N/A","N/A",IF(C1139&gt;10,"No",IF(C1139&lt;-10,"No","Yes")))</f>
        <v>N/A</v>
      </c>
      <c r="E1139" s="31">
        <v>11010</v>
      </c>
      <c r="F1139" s="27" t="str">
        <f t="shared" ref="F1139:F1153" si="309">IF($B1139="N/A","N/A",IF(E1139&gt;10,"No",IF(E1139&lt;-10,"No","Yes")))</f>
        <v>N/A</v>
      </c>
      <c r="G1139" s="31">
        <v>12834</v>
      </c>
      <c r="H1139" s="27" t="str">
        <f t="shared" ref="H1139:H1153" si="310">IF($B1139="N/A","N/A",IF(G1139&gt;10,"No",IF(G1139&lt;-10,"No","Yes")))</f>
        <v>N/A</v>
      </c>
      <c r="I1139" s="28">
        <v>41.05</v>
      </c>
      <c r="J1139" s="28">
        <v>16.57</v>
      </c>
      <c r="K1139" s="29" t="s">
        <v>1193</v>
      </c>
      <c r="L1139" s="30" t="str">
        <f t="shared" ref="L1139:L1153" si="311">IF(J1139="Div by 0", "N/A", IF(K1139="N/A","N/A", IF(J1139&gt;VALUE(MID(K1139,1,2)), "No", IF(J1139&lt;-1*VALUE(MID(K1139,1,2)), "No", "Yes"))))</f>
        <v>Yes</v>
      </c>
    </row>
    <row r="1140" spans="1:12">
      <c r="A1140" s="46" t="s">
        <v>576</v>
      </c>
      <c r="B1140" s="25" t="s">
        <v>49</v>
      </c>
      <c r="C1140" s="26">
        <v>38</v>
      </c>
      <c r="D1140" s="27" t="str">
        <f t="shared" si="308"/>
        <v>N/A</v>
      </c>
      <c r="E1140" s="26">
        <v>35</v>
      </c>
      <c r="F1140" s="27" t="str">
        <f t="shared" si="309"/>
        <v>N/A</v>
      </c>
      <c r="G1140" s="26">
        <v>34</v>
      </c>
      <c r="H1140" s="27" t="str">
        <f t="shared" si="310"/>
        <v>N/A</v>
      </c>
      <c r="I1140" s="28">
        <v>-7.89</v>
      </c>
      <c r="J1140" s="28">
        <v>-2.86</v>
      </c>
      <c r="K1140" s="29" t="s">
        <v>1193</v>
      </c>
      <c r="L1140" s="30" t="str">
        <f t="shared" si="311"/>
        <v>Yes</v>
      </c>
    </row>
    <row r="1141" spans="1:12">
      <c r="A1141" s="46" t="s">
        <v>577</v>
      </c>
      <c r="B1141" s="25" t="s">
        <v>49</v>
      </c>
      <c r="C1141" s="31">
        <v>205.42105262999999</v>
      </c>
      <c r="D1141" s="27" t="str">
        <f t="shared" si="308"/>
        <v>N/A</v>
      </c>
      <c r="E1141" s="31">
        <v>314.57142857000002</v>
      </c>
      <c r="F1141" s="27" t="str">
        <f t="shared" si="309"/>
        <v>N/A</v>
      </c>
      <c r="G1141" s="31">
        <v>377.47058823999998</v>
      </c>
      <c r="H1141" s="27" t="str">
        <f t="shared" si="310"/>
        <v>N/A</v>
      </c>
      <c r="I1141" s="28">
        <v>53.13</v>
      </c>
      <c r="J1141" s="28">
        <v>20</v>
      </c>
      <c r="K1141" s="29" t="s">
        <v>1193</v>
      </c>
      <c r="L1141" s="30" t="str">
        <f t="shared" si="311"/>
        <v>Yes</v>
      </c>
    </row>
    <row r="1142" spans="1:12">
      <c r="A1142" s="46" t="s">
        <v>578</v>
      </c>
      <c r="B1142" s="25" t="s">
        <v>49</v>
      </c>
      <c r="C1142" s="31">
        <v>19260</v>
      </c>
      <c r="D1142" s="27" t="str">
        <f t="shared" si="308"/>
        <v>N/A</v>
      </c>
      <c r="E1142" s="31">
        <v>13154</v>
      </c>
      <c r="F1142" s="27" t="str">
        <f t="shared" si="309"/>
        <v>N/A</v>
      </c>
      <c r="G1142" s="31">
        <v>11382</v>
      </c>
      <c r="H1142" s="27" t="str">
        <f t="shared" si="310"/>
        <v>N/A</v>
      </c>
      <c r="I1142" s="28">
        <v>-31.7</v>
      </c>
      <c r="J1142" s="28">
        <v>-13.5</v>
      </c>
      <c r="K1142" s="29" t="s">
        <v>1193</v>
      </c>
      <c r="L1142" s="30" t="str">
        <f t="shared" si="311"/>
        <v>Yes</v>
      </c>
    </row>
    <row r="1143" spans="1:12">
      <c r="A1143" s="46" t="s">
        <v>579</v>
      </c>
      <c r="B1143" s="25" t="s">
        <v>49</v>
      </c>
      <c r="C1143" s="26">
        <v>35</v>
      </c>
      <c r="D1143" s="27" t="str">
        <f t="shared" si="308"/>
        <v>N/A</v>
      </c>
      <c r="E1143" s="26">
        <v>34</v>
      </c>
      <c r="F1143" s="27" t="str">
        <f t="shared" si="309"/>
        <v>N/A</v>
      </c>
      <c r="G1143" s="26">
        <v>26</v>
      </c>
      <c r="H1143" s="27" t="str">
        <f t="shared" si="310"/>
        <v>N/A</v>
      </c>
      <c r="I1143" s="28">
        <v>-2.86</v>
      </c>
      <c r="J1143" s="28">
        <v>-23.5</v>
      </c>
      <c r="K1143" s="29" t="s">
        <v>1193</v>
      </c>
      <c r="L1143" s="30" t="str">
        <f t="shared" si="311"/>
        <v>Yes</v>
      </c>
    </row>
    <row r="1144" spans="1:12">
      <c r="A1144" s="46" t="s">
        <v>580</v>
      </c>
      <c r="B1144" s="25" t="s">
        <v>49</v>
      </c>
      <c r="C1144" s="31">
        <v>550.28571428999999</v>
      </c>
      <c r="D1144" s="27" t="str">
        <f t="shared" si="308"/>
        <v>N/A</v>
      </c>
      <c r="E1144" s="31">
        <v>386.88235293999998</v>
      </c>
      <c r="F1144" s="27" t="str">
        <f t="shared" si="309"/>
        <v>N/A</v>
      </c>
      <c r="G1144" s="31">
        <v>437.76923076999998</v>
      </c>
      <c r="H1144" s="27" t="str">
        <f t="shared" si="310"/>
        <v>N/A</v>
      </c>
      <c r="I1144" s="28">
        <v>-29.7</v>
      </c>
      <c r="J1144" s="28">
        <v>13.15</v>
      </c>
      <c r="K1144" s="29" t="s">
        <v>1193</v>
      </c>
      <c r="L1144" s="30" t="str">
        <f t="shared" si="311"/>
        <v>Yes</v>
      </c>
    </row>
    <row r="1145" spans="1:12">
      <c r="A1145" s="46" t="s">
        <v>590</v>
      </c>
      <c r="B1145" s="25" t="s">
        <v>49</v>
      </c>
      <c r="C1145" s="31">
        <v>67227</v>
      </c>
      <c r="D1145" s="27" t="str">
        <f t="shared" si="308"/>
        <v>N/A</v>
      </c>
      <c r="E1145" s="31">
        <v>39573</v>
      </c>
      <c r="F1145" s="27" t="str">
        <f t="shared" si="309"/>
        <v>N/A</v>
      </c>
      <c r="G1145" s="31">
        <v>70485</v>
      </c>
      <c r="H1145" s="27" t="str">
        <f t="shared" si="310"/>
        <v>N/A</v>
      </c>
      <c r="I1145" s="28">
        <v>-41.1</v>
      </c>
      <c r="J1145" s="28">
        <v>78.11</v>
      </c>
      <c r="K1145" s="29" t="s">
        <v>1193</v>
      </c>
      <c r="L1145" s="30" t="str">
        <f t="shared" si="311"/>
        <v>No</v>
      </c>
    </row>
    <row r="1146" spans="1:12">
      <c r="A1146" s="46" t="s">
        <v>592</v>
      </c>
      <c r="B1146" s="25" t="s">
        <v>49</v>
      </c>
      <c r="C1146" s="26">
        <v>76</v>
      </c>
      <c r="D1146" s="27" t="str">
        <f t="shared" si="308"/>
        <v>N/A</v>
      </c>
      <c r="E1146" s="26">
        <v>63</v>
      </c>
      <c r="F1146" s="27" t="str">
        <f t="shared" si="309"/>
        <v>N/A</v>
      </c>
      <c r="G1146" s="26">
        <v>95</v>
      </c>
      <c r="H1146" s="27" t="str">
        <f t="shared" si="310"/>
        <v>N/A</v>
      </c>
      <c r="I1146" s="28">
        <v>-17.100000000000001</v>
      </c>
      <c r="J1146" s="28">
        <v>50.79</v>
      </c>
      <c r="K1146" s="29" t="s">
        <v>1193</v>
      </c>
      <c r="L1146" s="30" t="str">
        <f t="shared" si="311"/>
        <v>No</v>
      </c>
    </row>
    <row r="1147" spans="1:12">
      <c r="A1147" s="46" t="s">
        <v>591</v>
      </c>
      <c r="B1147" s="25" t="s">
        <v>49</v>
      </c>
      <c r="C1147" s="31">
        <v>884.56578947000003</v>
      </c>
      <c r="D1147" s="27" t="str">
        <f t="shared" si="308"/>
        <v>N/A</v>
      </c>
      <c r="E1147" s="31">
        <v>628.14285714000005</v>
      </c>
      <c r="F1147" s="27" t="str">
        <f t="shared" si="309"/>
        <v>N/A</v>
      </c>
      <c r="G1147" s="31">
        <v>741.94736841999998</v>
      </c>
      <c r="H1147" s="27" t="str">
        <f t="shared" si="310"/>
        <v>N/A</v>
      </c>
      <c r="I1147" s="28">
        <v>-29</v>
      </c>
      <c r="J1147" s="28">
        <v>18.12</v>
      </c>
      <c r="K1147" s="29" t="s">
        <v>1193</v>
      </c>
      <c r="L1147" s="30" t="str">
        <f t="shared" si="311"/>
        <v>Yes</v>
      </c>
    </row>
    <row r="1148" spans="1:12">
      <c r="A1148" s="46" t="s">
        <v>581</v>
      </c>
      <c r="B1148" s="25" t="s">
        <v>49</v>
      </c>
      <c r="C1148" s="31">
        <v>628798</v>
      </c>
      <c r="D1148" s="27" t="str">
        <f t="shared" si="308"/>
        <v>N/A</v>
      </c>
      <c r="E1148" s="31">
        <v>753516</v>
      </c>
      <c r="F1148" s="27" t="str">
        <f t="shared" si="309"/>
        <v>N/A</v>
      </c>
      <c r="G1148" s="31">
        <v>691084</v>
      </c>
      <c r="H1148" s="27" t="str">
        <f t="shared" si="310"/>
        <v>N/A</v>
      </c>
      <c r="I1148" s="28">
        <v>19.829999999999998</v>
      </c>
      <c r="J1148" s="28">
        <v>-8.2899999999999991</v>
      </c>
      <c r="K1148" s="29" t="s">
        <v>1193</v>
      </c>
      <c r="L1148" s="30" t="str">
        <f t="shared" si="311"/>
        <v>Yes</v>
      </c>
    </row>
    <row r="1149" spans="1:12">
      <c r="A1149" s="46" t="s">
        <v>582</v>
      </c>
      <c r="B1149" s="25" t="s">
        <v>49</v>
      </c>
      <c r="C1149" s="26">
        <v>204</v>
      </c>
      <c r="D1149" s="27" t="str">
        <f t="shared" si="308"/>
        <v>N/A</v>
      </c>
      <c r="E1149" s="26">
        <v>235</v>
      </c>
      <c r="F1149" s="27" t="str">
        <f t="shared" si="309"/>
        <v>N/A</v>
      </c>
      <c r="G1149" s="26">
        <v>229</v>
      </c>
      <c r="H1149" s="27" t="str">
        <f t="shared" si="310"/>
        <v>N/A</v>
      </c>
      <c r="I1149" s="28">
        <v>15.2</v>
      </c>
      <c r="J1149" s="28">
        <v>-2.5499999999999998</v>
      </c>
      <c r="K1149" s="29" t="s">
        <v>1193</v>
      </c>
      <c r="L1149" s="30" t="str">
        <f t="shared" si="311"/>
        <v>Yes</v>
      </c>
    </row>
    <row r="1150" spans="1:12">
      <c r="A1150" s="46" t="s">
        <v>583</v>
      </c>
      <c r="B1150" s="25" t="s">
        <v>49</v>
      </c>
      <c r="C1150" s="31">
        <v>3082.3431372999999</v>
      </c>
      <c r="D1150" s="27" t="str">
        <f t="shared" si="308"/>
        <v>N/A</v>
      </c>
      <c r="E1150" s="31">
        <v>3206.4510638000002</v>
      </c>
      <c r="F1150" s="27" t="str">
        <f t="shared" si="309"/>
        <v>N/A</v>
      </c>
      <c r="G1150" s="31">
        <v>3017.8340610999999</v>
      </c>
      <c r="H1150" s="27" t="str">
        <f t="shared" si="310"/>
        <v>N/A</v>
      </c>
      <c r="I1150" s="28">
        <v>4.0259999999999998</v>
      </c>
      <c r="J1150" s="28">
        <v>-5.88</v>
      </c>
      <c r="K1150" s="29" t="s">
        <v>1193</v>
      </c>
      <c r="L1150" s="30" t="str">
        <f t="shared" si="311"/>
        <v>Yes</v>
      </c>
    </row>
    <row r="1151" spans="1:12" ht="12.75" customHeight="1">
      <c r="A1151" s="46" t="s">
        <v>849</v>
      </c>
      <c r="B1151" s="25" t="s">
        <v>49</v>
      </c>
      <c r="C1151" s="31">
        <v>66081117</v>
      </c>
      <c r="D1151" s="27" t="str">
        <f t="shared" si="308"/>
        <v>N/A</v>
      </c>
      <c r="E1151" s="31">
        <v>71306375</v>
      </c>
      <c r="F1151" s="27" t="str">
        <f t="shared" si="309"/>
        <v>N/A</v>
      </c>
      <c r="G1151" s="31">
        <v>71857907</v>
      </c>
      <c r="H1151" s="27" t="str">
        <f t="shared" si="310"/>
        <v>N/A</v>
      </c>
      <c r="I1151" s="28">
        <v>7.907</v>
      </c>
      <c r="J1151" s="28">
        <v>0.77349999999999997</v>
      </c>
      <c r="K1151" s="29" t="s">
        <v>1193</v>
      </c>
      <c r="L1151" s="30" t="str">
        <f t="shared" si="311"/>
        <v>Yes</v>
      </c>
    </row>
    <row r="1152" spans="1:12">
      <c r="A1152" s="46" t="s">
        <v>584</v>
      </c>
      <c r="B1152" s="25" t="s">
        <v>49</v>
      </c>
      <c r="C1152" s="26">
        <v>2429</v>
      </c>
      <c r="D1152" s="27" t="str">
        <f t="shared" si="308"/>
        <v>N/A</v>
      </c>
      <c r="E1152" s="26">
        <v>2479</v>
      </c>
      <c r="F1152" s="27" t="str">
        <f t="shared" si="309"/>
        <v>N/A</v>
      </c>
      <c r="G1152" s="26">
        <v>2632</v>
      </c>
      <c r="H1152" s="27" t="str">
        <f t="shared" si="310"/>
        <v>N/A</v>
      </c>
      <c r="I1152" s="28">
        <v>2.0579999999999998</v>
      </c>
      <c r="J1152" s="28">
        <v>6.1719999999999997</v>
      </c>
      <c r="K1152" s="29" t="s">
        <v>1193</v>
      </c>
      <c r="L1152" s="30" t="str">
        <f t="shared" si="311"/>
        <v>Yes</v>
      </c>
    </row>
    <row r="1153" spans="1:12">
      <c r="A1153" s="46" t="s">
        <v>585</v>
      </c>
      <c r="B1153" s="25" t="s">
        <v>49</v>
      </c>
      <c r="C1153" s="31">
        <v>27205.070811000001</v>
      </c>
      <c r="D1153" s="27" t="str">
        <f t="shared" si="308"/>
        <v>N/A</v>
      </c>
      <c r="E1153" s="31">
        <v>28764.169020000001</v>
      </c>
      <c r="F1153" s="27" t="str">
        <f t="shared" si="309"/>
        <v>N/A</v>
      </c>
      <c r="G1153" s="31">
        <v>27301.636397999999</v>
      </c>
      <c r="H1153" s="27" t="str">
        <f t="shared" si="310"/>
        <v>N/A</v>
      </c>
      <c r="I1153" s="28">
        <v>5.7309999999999999</v>
      </c>
      <c r="J1153" s="28">
        <v>-5.08</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66763963</v>
      </c>
      <c r="D1155" s="27" t="str">
        <f t="shared" ref="D1155:D1170" si="312">IF($B1155="N/A","N/A",IF(C1155&gt;10,"No",IF(C1155&lt;-10,"No","Yes")))</f>
        <v>N/A</v>
      </c>
      <c r="E1155" s="31">
        <v>71968329</v>
      </c>
      <c r="F1155" s="27" t="str">
        <f t="shared" ref="F1155:F1170" si="313">IF($B1155="N/A","N/A",IF(E1155&gt;10,"No",IF(E1155&lt;-10,"No","Yes")))</f>
        <v>N/A</v>
      </c>
      <c r="G1155" s="31">
        <v>72583271</v>
      </c>
      <c r="H1155" s="27" t="str">
        <f t="shared" ref="H1155:H1170" si="314">IF($B1155="N/A","N/A",IF(G1155&gt;10,"No",IF(G1155&lt;-10,"No","Yes")))</f>
        <v>N/A</v>
      </c>
      <c r="I1155" s="28">
        <v>7.7949999999999999</v>
      </c>
      <c r="J1155" s="28">
        <v>0.85450000000000004</v>
      </c>
      <c r="K1155" s="29" t="s">
        <v>1193</v>
      </c>
      <c r="L1155" s="30" t="str">
        <f t="shared" ref="L1155:L1170" si="315">IF(J1155="Div by 0", "N/A", IF(K1155="N/A","N/A", IF(J1155&gt;VALUE(MID(K1155,1,2)), "No", IF(J1155&lt;-1*VALUE(MID(K1155,1,2)), "No", "Yes"))))</f>
        <v>Yes</v>
      </c>
    </row>
    <row r="1156" spans="1:12">
      <c r="A1156" s="49" t="s">
        <v>437</v>
      </c>
      <c r="B1156" s="25" t="s">
        <v>49</v>
      </c>
      <c r="C1156" s="26">
        <v>2440</v>
      </c>
      <c r="D1156" s="27" t="str">
        <f t="shared" si="312"/>
        <v>N/A</v>
      </c>
      <c r="E1156" s="26">
        <v>2494</v>
      </c>
      <c r="F1156" s="27" t="str">
        <f t="shared" si="313"/>
        <v>N/A</v>
      </c>
      <c r="G1156" s="26">
        <v>2649</v>
      </c>
      <c r="H1156" s="27" t="str">
        <f t="shared" si="314"/>
        <v>N/A</v>
      </c>
      <c r="I1156" s="28">
        <v>2.2130000000000001</v>
      </c>
      <c r="J1156" s="28">
        <v>6.2149999999999999</v>
      </c>
      <c r="K1156" s="29" t="s">
        <v>1193</v>
      </c>
      <c r="L1156" s="30" t="str">
        <f t="shared" si="315"/>
        <v>Yes</v>
      </c>
    </row>
    <row r="1157" spans="1:12" ht="12.75" customHeight="1">
      <c r="A1157" s="49" t="s">
        <v>749</v>
      </c>
      <c r="B1157" s="25" t="s">
        <v>49</v>
      </c>
      <c r="C1157" s="31">
        <v>27362.279918</v>
      </c>
      <c r="D1157" s="27" t="str">
        <f t="shared" si="312"/>
        <v>N/A</v>
      </c>
      <c r="E1157" s="31">
        <v>28856.58741</v>
      </c>
      <c r="F1157" s="27" t="str">
        <f t="shared" si="313"/>
        <v>N/A</v>
      </c>
      <c r="G1157" s="31">
        <v>27400.253303000001</v>
      </c>
      <c r="H1157" s="27" t="str">
        <f t="shared" si="314"/>
        <v>N/A</v>
      </c>
      <c r="I1157" s="28">
        <v>5.4610000000000003</v>
      </c>
      <c r="J1157" s="28">
        <v>-5.05</v>
      </c>
      <c r="K1157" s="29" t="s">
        <v>1193</v>
      </c>
      <c r="L1157" s="30" t="str">
        <f t="shared" si="315"/>
        <v>Yes</v>
      </c>
    </row>
    <row r="1158" spans="1:12">
      <c r="A1158" s="48" t="s">
        <v>524</v>
      </c>
      <c r="B1158" s="25" t="s">
        <v>49</v>
      </c>
      <c r="C1158" s="31">
        <v>11519.574257</v>
      </c>
      <c r="D1158" s="27" t="str">
        <f t="shared" si="312"/>
        <v>N/A</v>
      </c>
      <c r="E1158" s="31">
        <v>12542.954368999999</v>
      </c>
      <c r="F1158" s="27" t="str">
        <f t="shared" si="313"/>
        <v>N/A</v>
      </c>
      <c r="G1158" s="31">
        <v>12450.199275000001</v>
      </c>
      <c r="H1158" s="27" t="str">
        <f t="shared" si="314"/>
        <v>N/A</v>
      </c>
      <c r="I1158" s="28">
        <v>8.8840000000000003</v>
      </c>
      <c r="J1158" s="28">
        <v>-0.73899999999999999</v>
      </c>
      <c r="K1158" s="29" t="s">
        <v>1193</v>
      </c>
      <c r="L1158" s="30" t="str">
        <f t="shared" si="315"/>
        <v>Yes</v>
      </c>
    </row>
    <row r="1159" spans="1:12">
      <c r="A1159" s="48" t="s">
        <v>527</v>
      </c>
      <c r="B1159" s="25" t="s">
        <v>49</v>
      </c>
      <c r="C1159" s="31">
        <v>38551.883217000002</v>
      </c>
      <c r="D1159" s="27" t="str">
        <f t="shared" si="312"/>
        <v>N/A</v>
      </c>
      <c r="E1159" s="31">
        <v>40388.614910999997</v>
      </c>
      <c r="F1159" s="27" t="str">
        <f t="shared" si="313"/>
        <v>N/A</v>
      </c>
      <c r="G1159" s="31">
        <v>38107.290155000002</v>
      </c>
      <c r="H1159" s="27" t="str">
        <f t="shared" si="314"/>
        <v>N/A</v>
      </c>
      <c r="I1159" s="28">
        <v>4.7640000000000002</v>
      </c>
      <c r="J1159" s="28">
        <v>-5.65</v>
      </c>
      <c r="K1159" s="29" t="s">
        <v>1193</v>
      </c>
      <c r="L1159" s="30" t="str">
        <f t="shared" si="315"/>
        <v>Yes</v>
      </c>
    </row>
    <row r="1160" spans="1:12" ht="12.75" customHeight="1">
      <c r="A1160" s="46" t="s">
        <v>438</v>
      </c>
      <c r="B1160" s="25" t="s">
        <v>49</v>
      </c>
      <c r="C1160" s="30">
        <v>34.917000571999999</v>
      </c>
      <c r="D1160" s="27" t="str">
        <f t="shared" si="312"/>
        <v>N/A</v>
      </c>
      <c r="E1160" s="30">
        <v>35.211068756000003</v>
      </c>
      <c r="F1160" s="27" t="str">
        <f t="shared" si="313"/>
        <v>N/A</v>
      </c>
      <c r="G1160" s="30">
        <v>36.223164228000002</v>
      </c>
      <c r="H1160" s="27" t="str">
        <f t="shared" si="314"/>
        <v>N/A</v>
      </c>
      <c r="I1160" s="28">
        <v>0.84219999999999995</v>
      </c>
      <c r="J1160" s="28">
        <v>2.8740000000000001</v>
      </c>
      <c r="K1160" s="29" t="s">
        <v>1193</v>
      </c>
      <c r="L1160" s="30" t="str">
        <f t="shared" si="315"/>
        <v>Yes</v>
      </c>
    </row>
    <row r="1161" spans="1:12">
      <c r="A1161" s="48" t="s">
        <v>524</v>
      </c>
      <c r="B1161" s="25" t="s">
        <v>49</v>
      </c>
      <c r="C1161" s="30">
        <v>27.900552485999999</v>
      </c>
      <c r="D1161" s="27" t="str">
        <f t="shared" si="312"/>
        <v>N/A</v>
      </c>
      <c r="E1161" s="30">
        <v>28.351224883</v>
      </c>
      <c r="F1161" s="27" t="str">
        <f t="shared" si="313"/>
        <v>N/A</v>
      </c>
      <c r="G1161" s="30">
        <v>29.479305741000001</v>
      </c>
      <c r="H1161" s="27" t="str">
        <f t="shared" si="314"/>
        <v>N/A</v>
      </c>
      <c r="I1161" s="28">
        <v>1.615</v>
      </c>
      <c r="J1161" s="28">
        <v>3.9790000000000001</v>
      </c>
      <c r="K1161" s="29" t="s">
        <v>1193</v>
      </c>
      <c r="L1161" s="30" t="str">
        <f t="shared" si="315"/>
        <v>Yes</v>
      </c>
    </row>
    <row r="1162" spans="1:12">
      <c r="A1162" s="48" t="s">
        <v>527</v>
      </c>
      <c r="B1162" s="25" t="s">
        <v>49</v>
      </c>
      <c r="C1162" s="30">
        <v>43.491484184999997</v>
      </c>
      <c r="D1162" s="27" t="str">
        <f t="shared" si="312"/>
        <v>N/A</v>
      </c>
      <c r="E1162" s="30">
        <v>43.216080402000003</v>
      </c>
      <c r="F1162" s="27" t="str">
        <f t="shared" si="313"/>
        <v>N/A</v>
      </c>
      <c r="G1162" s="30">
        <v>43.913538111000001</v>
      </c>
      <c r="H1162" s="27" t="str">
        <f t="shared" si="314"/>
        <v>N/A</v>
      </c>
      <c r="I1162" s="28">
        <v>-0.63300000000000001</v>
      </c>
      <c r="J1162" s="28">
        <v>1.6140000000000001</v>
      </c>
      <c r="K1162" s="29" t="s">
        <v>1193</v>
      </c>
      <c r="L1162" s="30" t="str">
        <f t="shared" si="315"/>
        <v>Yes</v>
      </c>
    </row>
    <row r="1163" spans="1:12" ht="12.75" customHeight="1">
      <c r="A1163" s="49" t="s">
        <v>745</v>
      </c>
      <c r="B1163" s="25" t="s">
        <v>49</v>
      </c>
      <c r="C1163" s="31">
        <v>66081117</v>
      </c>
      <c r="D1163" s="27" t="str">
        <f t="shared" si="312"/>
        <v>N/A</v>
      </c>
      <c r="E1163" s="31">
        <v>71306375</v>
      </c>
      <c r="F1163" s="27" t="str">
        <f t="shared" si="313"/>
        <v>N/A</v>
      </c>
      <c r="G1163" s="31">
        <v>71857907</v>
      </c>
      <c r="H1163" s="27" t="str">
        <f t="shared" si="314"/>
        <v>N/A</v>
      </c>
      <c r="I1163" s="28">
        <v>7.907</v>
      </c>
      <c r="J1163" s="28">
        <v>0.77349999999999997</v>
      </c>
      <c r="K1163" s="29" t="s">
        <v>1193</v>
      </c>
      <c r="L1163" s="30" t="str">
        <f t="shared" si="315"/>
        <v>Yes</v>
      </c>
    </row>
    <row r="1164" spans="1:12" ht="13.5" customHeight="1">
      <c r="A1164" s="49" t="s">
        <v>852</v>
      </c>
      <c r="B1164" s="25" t="s">
        <v>49</v>
      </c>
      <c r="C1164" s="26">
        <v>2429</v>
      </c>
      <c r="D1164" s="27" t="str">
        <f t="shared" si="312"/>
        <v>N/A</v>
      </c>
      <c r="E1164" s="26">
        <v>2479</v>
      </c>
      <c r="F1164" s="27" t="str">
        <f t="shared" si="313"/>
        <v>N/A</v>
      </c>
      <c r="G1164" s="26">
        <v>2632</v>
      </c>
      <c r="H1164" s="27" t="str">
        <f t="shared" si="314"/>
        <v>N/A</v>
      </c>
      <c r="I1164" s="28">
        <v>2.0579999999999998</v>
      </c>
      <c r="J1164" s="28">
        <v>6.1719999999999997</v>
      </c>
      <c r="K1164" s="29" t="s">
        <v>1193</v>
      </c>
      <c r="L1164" s="30" t="str">
        <f t="shared" si="315"/>
        <v>Yes</v>
      </c>
    </row>
    <row r="1165" spans="1:12" ht="25.5">
      <c r="A1165" s="49" t="s">
        <v>750</v>
      </c>
      <c r="B1165" s="25" t="s">
        <v>49</v>
      </c>
      <c r="C1165" s="31">
        <v>27205.070811000001</v>
      </c>
      <c r="D1165" s="27" t="str">
        <f t="shared" si="312"/>
        <v>N/A</v>
      </c>
      <c r="E1165" s="31">
        <v>28764.169020000001</v>
      </c>
      <c r="F1165" s="27" t="str">
        <f t="shared" si="313"/>
        <v>N/A</v>
      </c>
      <c r="G1165" s="31">
        <v>27301.636397999999</v>
      </c>
      <c r="H1165" s="27" t="str">
        <f t="shared" si="314"/>
        <v>N/A</v>
      </c>
      <c r="I1165" s="28">
        <v>5.7309999999999999</v>
      </c>
      <c r="J1165" s="28">
        <v>-5.08</v>
      </c>
      <c r="K1165" s="29" t="s">
        <v>1193</v>
      </c>
      <c r="L1165" s="30" t="str">
        <f t="shared" si="315"/>
        <v>Yes</v>
      </c>
    </row>
    <row r="1166" spans="1:12">
      <c r="A1166" s="48" t="s">
        <v>586</v>
      </c>
      <c r="B1166" s="25" t="s">
        <v>49</v>
      </c>
      <c r="C1166" s="31">
        <v>11392.956306</v>
      </c>
      <c r="D1166" s="27" t="str">
        <f t="shared" si="312"/>
        <v>N/A</v>
      </c>
      <c r="E1166" s="31">
        <v>12377.189084</v>
      </c>
      <c r="F1166" s="27" t="str">
        <f t="shared" si="313"/>
        <v>N/A</v>
      </c>
      <c r="G1166" s="31">
        <v>12209.930064</v>
      </c>
      <c r="H1166" s="27" t="str">
        <f t="shared" si="314"/>
        <v>N/A</v>
      </c>
      <c r="I1166" s="28">
        <v>8.6389999999999993</v>
      </c>
      <c r="J1166" s="28">
        <v>-1.35</v>
      </c>
      <c r="K1166" s="29" t="s">
        <v>1193</v>
      </c>
      <c r="L1166" s="30" t="str">
        <f t="shared" si="315"/>
        <v>Yes</v>
      </c>
    </row>
    <row r="1167" spans="1:12">
      <c r="A1167" s="48" t="s">
        <v>587</v>
      </c>
      <c r="B1167" s="25" t="s">
        <v>49</v>
      </c>
      <c r="C1167" s="31">
        <v>38402.538677999997</v>
      </c>
      <c r="D1167" s="27" t="str">
        <f t="shared" si="312"/>
        <v>N/A</v>
      </c>
      <c r="E1167" s="31">
        <v>40335.429455999998</v>
      </c>
      <c r="F1167" s="27" t="str">
        <f t="shared" si="313"/>
        <v>N/A</v>
      </c>
      <c r="G1167" s="31">
        <v>38154.653167999997</v>
      </c>
      <c r="H1167" s="27" t="str">
        <f t="shared" si="314"/>
        <v>N/A</v>
      </c>
      <c r="I1167" s="28">
        <v>5.0330000000000004</v>
      </c>
      <c r="J1167" s="28">
        <v>-5.41</v>
      </c>
      <c r="K1167" s="29" t="s">
        <v>1193</v>
      </c>
      <c r="L1167" s="30" t="str">
        <f t="shared" si="315"/>
        <v>Yes</v>
      </c>
    </row>
    <row r="1168" spans="1:12" ht="25.5">
      <c r="A1168" s="46" t="s">
        <v>439</v>
      </c>
      <c r="B1168" s="25" t="s">
        <v>49</v>
      </c>
      <c r="C1168" s="30">
        <v>34.759587865</v>
      </c>
      <c r="D1168" s="27" t="str">
        <f t="shared" si="312"/>
        <v>N/A</v>
      </c>
      <c r="E1168" s="30">
        <v>34.999294083999999</v>
      </c>
      <c r="F1168" s="27" t="str">
        <f t="shared" si="313"/>
        <v>N/A</v>
      </c>
      <c r="G1168" s="30">
        <v>35.990701489999999</v>
      </c>
      <c r="H1168" s="27" t="str">
        <f t="shared" si="314"/>
        <v>N/A</v>
      </c>
      <c r="I1168" s="28">
        <v>0.68959999999999999</v>
      </c>
      <c r="J1168" s="28">
        <v>2.8330000000000002</v>
      </c>
      <c r="K1168" s="29" t="s">
        <v>1193</v>
      </c>
      <c r="L1168" s="30" t="str">
        <f t="shared" si="315"/>
        <v>Yes</v>
      </c>
    </row>
    <row r="1169" spans="1:12">
      <c r="A1169" s="48" t="s">
        <v>524</v>
      </c>
      <c r="B1169" s="25" t="s">
        <v>49</v>
      </c>
      <c r="C1169" s="30">
        <v>27.817679557999998</v>
      </c>
      <c r="D1169" s="27" t="str">
        <f t="shared" si="312"/>
        <v>N/A</v>
      </c>
      <c r="E1169" s="30">
        <v>28.241123039000001</v>
      </c>
      <c r="F1169" s="27" t="str">
        <f t="shared" si="313"/>
        <v>N/A</v>
      </c>
      <c r="G1169" s="30">
        <v>29.399198932000001</v>
      </c>
      <c r="H1169" s="27" t="str">
        <f t="shared" si="314"/>
        <v>N/A</v>
      </c>
      <c r="I1169" s="28">
        <v>1.522</v>
      </c>
      <c r="J1169" s="28">
        <v>4.101</v>
      </c>
      <c r="K1169" s="29" t="s">
        <v>1193</v>
      </c>
      <c r="L1169" s="30" t="str">
        <f t="shared" si="315"/>
        <v>Yes</v>
      </c>
    </row>
    <row r="1170" spans="1:12">
      <c r="A1170" s="48" t="s">
        <v>527</v>
      </c>
      <c r="B1170" s="25" t="s">
        <v>49</v>
      </c>
      <c r="C1170" s="30">
        <v>43.248175181999997</v>
      </c>
      <c r="D1170" s="27" t="str">
        <f t="shared" si="312"/>
        <v>N/A</v>
      </c>
      <c r="E1170" s="30">
        <v>42.950044339000002</v>
      </c>
      <c r="F1170" s="27" t="str">
        <f t="shared" si="313"/>
        <v>N/A</v>
      </c>
      <c r="G1170" s="30">
        <v>43.543799772</v>
      </c>
      <c r="H1170" s="27" t="str">
        <f t="shared" si="314"/>
        <v>N/A</v>
      </c>
      <c r="I1170" s="28">
        <v>-0.68899999999999995</v>
      </c>
      <c r="J1170" s="28">
        <v>1.3819999999999999</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73862</v>
      </c>
      <c r="D1172" s="27" t="str">
        <f>IF($B1172="N/A","N/A",IF(C1172&gt;10,"No",IF(C1172&lt;-10,"No","Yes")))</f>
        <v>N/A</v>
      </c>
      <c r="E1172" s="26">
        <v>73960</v>
      </c>
      <c r="F1172" s="27" t="str">
        <f>IF($B1172="N/A","N/A",IF(E1172&gt;10,"No",IF(E1172&lt;-10,"No","Yes")))</f>
        <v>N/A</v>
      </c>
      <c r="G1172" s="26">
        <v>79019</v>
      </c>
      <c r="H1172" s="27" t="str">
        <f>IF($B1172="N/A","N/A",IF(G1172&gt;10,"No",IF(G1172&lt;-10,"No","Yes")))</f>
        <v>N/A</v>
      </c>
      <c r="I1172" s="28">
        <v>0.13270000000000001</v>
      </c>
      <c r="J1172" s="28">
        <v>6.84</v>
      </c>
      <c r="K1172" s="29" t="s">
        <v>1193</v>
      </c>
      <c r="L1172" s="30" t="str">
        <f t="shared" ref="L1172:L1212" si="316">IF(J1172="Div by 0", "N/A", IF(K1172="N/A","N/A", IF(J1172&gt;VALUE(MID(K1172,1,2)), "No", IF(J1172&lt;-1*VALUE(MID(K1172,1,2)), "No", "Yes"))))</f>
        <v>Yes</v>
      </c>
    </row>
    <row r="1173" spans="1:12">
      <c r="A1173" s="46" t="s">
        <v>37</v>
      </c>
      <c r="B1173" s="25" t="s">
        <v>49</v>
      </c>
      <c r="C1173" s="26">
        <v>63321</v>
      </c>
      <c r="D1173" s="27" t="str">
        <f>IF($B1173="N/A","N/A",IF(C1173&gt;10,"No",IF(C1173&lt;-10,"No","Yes")))</f>
        <v>N/A</v>
      </c>
      <c r="E1173" s="26">
        <v>63398</v>
      </c>
      <c r="F1173" s="27" t="str">
        <f>IF($B1173="N/A","N/A",IF(E1173&gt;10,"No",IF(E1173&lt;-10,"No","Yes")))</f>
        <v>N/A</v>
      </c>
      <c r="G1173" s="26">
        <v>68155</v>
      </c>
      <c r="H1173" s="27" t="str">
        <f>IF($B1173="N/A","N/A",IF(G1173&gt;10,"No",IF(G1173&lt;-10,"No","Yes")))</f>
        <v>N/A</v>
      </c>
      <c r="I1173" s="28">
        <v>0.1216</v>
      </c>
      <c r="J1173" s="28">
        <v>7.5030000000000001</v>
      </c>
      <c r="K1173" s="29" t="s">
        <v>1193</v>
      </c>
      <c r="L1173" s="30" t="str">
        <f t="shared" si="316"/>
        <v>Yes</v>
      </c>
    </row>
    <row r="1174" spans="1:12">
      <c r="A1174" s="46" t="s">
        <v>440</v>
      </c>
      <c r="B1174" s="30" t="s">
        <v>104</v>
      </c>
      <c r="C1174" s="32">
        <v>85.728791529999995</v>
      </c>
      <c r="D1174" s="27" t="str">
        <f>IF($B1174="N/A","N/A",IF(C1174&gt;90,"No",IF(C1174&lt;65,"No","Yes")))</f>
        <v>Yes</v>
      </c>
      <c r="E1174" s="32">
        <v>85.719307733999997</v>
      </c>
      <c r="F1174" s="27" t="str">
        <f>IF($B1174="N/A","N/A",IF(E1174&gt;90,"No",IF(E1174&lt;65,"No","Yes")))</f>
        <v>Yes</v>
      </c>
      <c r="G1174" s="32">
        <v>86.251407889000006</v>
      </c>
      <c r="H1174" s="27" t="str">
        <f>IF($B1174="N/A","N/A",IF(G1174&gt;90,"No",IF(G1174&lt;65,"No","Yes")))</f>
        <v>Yes</v>
      </c>
      <c r="I1174" s="28">
        <v>-1.0999999999999999E-2</v>
      </c>
      <c r="J1174" s="28">
        <v>0.62070000000000003</v>
      </c>
      <c r="K1174" s="29" t="s">
        <v>1193</v>
      </c>
      <c r="L1174" s="30" t="str">
        <f t="shared" si="316"/>
        <v>Yes</v>
      </c>
    </row>
    <row r="1175" spans="1:12">
      <c r="A1175" s="46" t="s">
        <v>441</v>
      </c>
      <c r="B1175" s="30" t="s">
        <v>103</v>
      </c>
      <c r="C1175" s="32">
        <v>95.277927684999995</v>
      </c>
      <c r="D1175" s="27" t="str">
        <f>IF($B1175="N/A","N/A",IF(C1175&gt;100,"No",IF(C1175&lt;90,"No","Yes")))</f>
        <v>Yes</v>
      </c>
      <c r="E1175" s="32">
        <v>95.481441634999996</v>
      </c>
      <c r="F1175" s="27" t="str">
        <f>IF($B1175="N/A","N/A",IF(E1175&gt;100,"No",IF(E1175&lt;90,"No","Yes")))</f>
        <v>Yes</v>
      </c>
      <c r="G1175" s="32">
        <v>95.926412615000004</v>
      </c>
      <c r="H1175" s="27" t="str">
        <f>IF($B1175="N/A","N/A",IF(G1175&gt;100,"No",IF(G1175&lt;90,"No","Yes")))</f>
        <v>Yes</v>
      </c>
      <c r="I1175" s="28">
        <v>0.21360000000000001</v>
      </c>
      <c r="J1175" s="28">
        <v>0.46600000000000003</v>
      </c>
      <c r="K1175" s="29" t="s">
        <v>1193</v>
      </c>
      <c r="L1175" s="30" t="str">
        <f t="shared" si="316"/>
        <v>Yes</v>
      </c>
    </row>
    <row r="1176" spans="1:12">
      <c r="A1176" s="46" t="s">
        <v>442</v>
      </c>
      <c r="B1176" s="30" t="s">
        <v>105</v>
      </c>
      <c r="C1176" s="32">
        <v>90.607545879</v>
      </c>
      <c r="D1176" s="27" t="str">
        <f>IF($B1176="N/A","N/A",IF(C1176&gt;100,"No",IF(C1176&lt;85,"No","Yes")))</f>
        <v>Yes</v>
      </c>
      <c r="E1176" s="32">
        <v>90.045499945000003</v>
      </c>
      <c r="F1176" s="27" t="str">
        <f>IF($B1176="N/A","N/A",IF(E1176&gt;100,"No",IF(E1176&lt;85,"No","Yes")))</f>
        <v>Yes</v>
      </c>
      <c r="G1176" s="32">
        <v>90.487804878000006</v>
      </c>
      <c r="H1176" s="27" t="str">
        <f>IF($B1176="N/A","N/A",IF(G1176&gt;100,"No",IF(G1176&lt;85,"No","Yes")))</f>
        <v>Yes</v>
      </c>
      <c r="I1176" s="28">
        <v>-0.62</v>
      </c>
      <c r="J1176" s="28">
        <v>0.49120000000000003</v>
      </c>
      <c r="K1176" s="29" t="s">
        <v>1193</v>
      </c>
      <c r="L1176" s="30" t="str">
        <f t="shared" si="316"/>
        <v>Yes</v>
      </c>
    </row>
    <row r="1177" spans="1:12">
      <c r="A1177" s="46" t="s">
        <v>443</v>
      </c>
      <c r="B1177" s="30" t="s">
        <v>106</v>
      </c>
      <c r="C1177" s="32">
        <v>84.550444897999995</v>
      </c>
      <c r="D1177" s="27" t="str">
        <f>IF($B1177="N/A","N/A",IF(C1177&gt;100,"No",IF(C1177&lt;80,"No","Yes")))</f>
        <v>Yes</v>
      </c>
      <c r="E1177" s="32">
        <v>84.489916962999999</v>
      </c>
      <c r="F1177" s="27" t="str">
        <f>IF($B1177="N/A","N/A",IF(E1177&gt;100,"No",IF(E1177&lt;80,"No","Yes")))</f>
        <v>Yes</v>
      </c>
      <c r="G1177" s="32">
        <v>85.353516775000003</v>
      </c>
      <c r="H1177" s="27" t="str">
        <f>IF($B1177="N/A","N/A",IF(G1177&gt;100,"No",IF(G1177&lt;80,"No","Yes")))</f>
        <v>Yes</v>
      </c>
      <c r="I1177" s="28">
        <v>-7.1999999999999995E-2</v>
      </c>
      <c r="J1177" s="28">
        <v>1.022</v>
      </c>
      <c r="K1177" s="29" t="s">
        <v>1193</v>
      </c>
      <c r="L1177" s="30" t="str">
        <f t="shared" si="316"/>
        <v>Yes</v>
      </c>
    </row>
    <row r="1178" spans="1:12">
      <c r="A1178" s="46" t="s">
        <v>444</v>
      </c>
      <c r="B1178" s="30" t="s">
        <v>106</v>
      </c>
      <c r="C1178" s="32">
        <v>84.013916864999999</v>
      </c>
      <c r="D1178" s="27" t="str">
        <f>IF($B1178="N/A","N/A",IF(C1178&gt;100,"No",IF(C1178&lt;80,"No","Yes")))</f>
        <v>Yes</v>
      </c>
      <c r="E1178" s="32">
        <v>84.489719274999999</v>
      </c>
      <c r="F1178" s="27" t="str">
        <f>IF($B1178="N/A","N/A",IF(E1178&gt;100,"No",IF(E1178&lt;80,"No","Yes")))</f>
        <v>Yes</v>
      </c>
      <c r="G1178" s="32">
        <v>83.803433776999995</v>
      </c>
      <c r="H1178" s="27" t="str">
        <f>IF($B1178="N/A","N/A",IF(G1178&gt;100,"No",IF(G1178&lt;80,"No","Yes")))</f>
        <v>Yes</v>
      </c>
      <c r="I1178" s="28">
        <v>0.56630000000000003</v>
      </c>
      <c r="J1178" s="28">
        <v>-0.81200000000000006</v>
      </c>
      <c r="K1178" s="29" t="s">
        <v>1193</v>
      </c>
      <c r="L1178" s="30" t="str">
        <f t="shared" si="316"/>
        <v>Yes</v>
      </c>
    </row>
    <row r="1179" spans="1:12">
      <c r="A1179" s="51" t="s">
        <v>445</v>
      </c>
      <c r="B1179" s="25" t="s">
        <v>49</v>
      </c>
      <c r="C1179" s="26">
        <v>55468.56</v>
      </c>
      <c r="D1179" s="27" t="str">
        <f t="shared" ref="D1179:D1210" si="317">IF($B1179="N/A","N/A",IF(C1179&gt;10,"No",IF(C1179&lt;-10,"No","Yes")))</f>
        <v>N/A</v>
      </c>
      <c r="E1179" s="26">
        <v>55230.64</v>
      </c>
      <c r="F1179" s="27" t="str">
        <f t="shared" ref="F1179:F1210" si="318">IF($B1179="N/A","N/A",IF(E1179&gt;10,"No",IF(E1179&lt;-10,"No","Yes")))</f>
        <v>N/A</v>
      </c>
      <c r="G1179" s="26">
        <v>60068.17</v>
      </c>
      <c r="H1179" s="27" t="str">
        <f t="shared" ref="H1179:H1210" si="319">IF($B1179="N/A","N/A",IF(G1179&gt;10,"No",IF(G1179&lt;-10,"No","Yes")))</f>
        <v>N/A</v>
      </c>
      <c r="I1179" s="28">
        <v>-0.42899999999999999</v>
      </c>
      <c r="J1179" s="28">
        <v>8.7590000000000003</v>
      </c>
      <c r="K1179" s="29" t="s">
        <v>1193</v>
      </c>
      <c r="L1179" s="30" t="str">
        <f t="shared" si="316"/>
        <v>Yes</v>
      </c>
    </row>
    <row r="1180" spans="1:12">
      <c r="A1180" s="51" t="s">
        <v>523</v>
      </c>
      <c r="B1180" s="25" t="s">
        <v>49</v>
      </c>
      <c r="C1180" s="26">
        <v>3706</v>
      </c>
      <c r="D1180" s="27" t="str">
        <f t="shared" si="317"/>
        <v>N/A</v>
      </c>
      <c r="E1180" s="26">
        <v>3718</v>
      </c>
      <c r="F1180" s="27" t="str">
        <f t="shared" si="318"/>
        <v>N/A</v>
      </c>
      <c r="G1180" s="26">
        <v>3805</v>
      </c>
      <c r="H1180" s="27" t="str">
        <f t="shared" si="319"/>
        <v>N/A</v>
      </c>
      <c r="I1180" s="28">
        <v>0.32379999999999998</v>
      </c>
      <c r="J1180" s="28">
        <v>2.34</v>
      </c>
      <c r="K1180" s="29" t="s">
        <v>1193</v>
      </c>
      <c r="L1180" s="30" t="str">
        <f t="shared" si="316"/>
        <v>Yes</v>
      </c>
    </row>
    <row r="1181" spans="1:12">
      <c r="A1181" s="48" t="s">
        <v>702</v>
      </c>
      <c r="B1181" s="25" t="s">
        <v>49</v>
      </c>
      <c r="C1181" s="26">
        <v>819</v>
      </c>
      <c r="D1181" s="27" t="str">
        <f t="shared" si="317"/>
        <v>N/A</v>
      </c>
      <c r="E1181" s="26">
        <v>826</v>
      </c>
      <c r="F1181" s="27" t="str">
        <f t="shared" si="318"/>
        <v>N/A</v>
      </c>
      <c r="G1181" s="26">
        <v>806</v>
      </c>
      <c r="H1181" s="27" t="str">
        <f t="shared" si="319"/>
        <v>N/A</v>
      </c>
      <c r="I1181" s="28">
        <v>0.85470000000000002</v>
      </c>
      <c r="J1181" s="28">
        <v>-2.42</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39</v>
      </c>
      <c r="D1183" s="27" t="str">
        <f t="shared" si="317"/>
        <v>N/A</v>
      </c>
      <c r="E1183" s="26">
        <v>47</v>
      </c>
      <c r="F1183" s="27" t="str">
        <f t="shared" si="318"/>
        <v>N/A</v>
      </c>
      <c r="G1183" s="26">
        <v>36</v>
      </c>
      <c r="H1183" s="27" t="str">
        <f t="shared" si="319"/>
        <v>N/A</v>
      </c>
      <c r="I1183" s="28">
        <v>20.51</v>
      </c>
      <c r="J1183" s="28">
        <v>-23.4</v>
      </c>
      <c r="K1183" s="29" t="s">
        <v>1193</v>
      </c>
      <c r="L1183" s="30" t="str">
        <f t="shared" si="316"/>
        <v>Yes</v>
      </c>
    </row>
    <row r="1184" spans="1:12">
      <c r="A1184" s="48" t="s">
        <v>705</v>
      </c>
      <c r="B1184" s="25" t="s">
        <v>49</v>
      </c>
      <c r="C1184" s="26">
        <v>2848</v>
      </c>
      <c r="D1184" s="27" t="str">
        <f t="shared" si="317"/>
        <v>N/A</v>
      </c>
      <c r="E1184" s="26">
        <v>2845</v>
      </c>
      <c r="F1184" s="27" t="str">
        <f t="shared" si="318"/>
        <v>N/A</v>
      </c>
      <c r="G1184" s="26">
        <v>2963</v>
      </c>
      <c r="H1184" s="27" t="str">
        <f t="shared" si="319"/>
        <v>N/A</v>
      </c>
      <c r="I1184" s="28">
        <v>-0.105</v>
      </c>
      <c r="J1184" s="28">
        <v>4.1479999999999997</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8773</v>
      </c>
      <c r="D1186" s="27" t="str">
        <f t="shared" si="317"/>
        <v>N/A</v>
      </c>
      <c r="E1186" s="26">
        <v>9011</v>
      </c>
      <c r="F1186" s="27" t="str">
        <f t="shared" si="318"/>
        <v>N/A</v>
      </c>
      <c r="G1186" s="26">
        <v>9430</v>
      </c>
      <c r="H1186" s="27" t="str">
        <f t="shared" si="319"/>
        <v>N/A</v>
      </c>
      <c r="I1186" s="28">
        <v>2.7130000000000001</v>
      </c>
      <c r="J1186" s="28">
        <v>4.6500000000000004</v>
      </c>
      <c r="K1186" s="29" t="s">
        <v>1193</v>
      </c>
      <c r="L1186" s="30" t="str">
        <f t="shared" si="316"/>
        <v>Yes</v>
      </c>
    </row>
    <row r="1187" spans="1:12">
      <c r="A1187" s="48" t="s">
        <v>707</v>
      </c>
      <c r="B1187" s="25" t="s">
        <v>49</v>
      </c>
      <c r="C1187" s="26">
        <v>5530</v>
      </c>
      <c r="D1187" s="27" t="str">
        <f t="shared" si="317"/>
        <v>N/A</v>
      </c>
      <c r="E1187" s="26">
        <v>5726</v>
      </c>
      <c r="F1187" s="27" t="str">
        <f t="shared" si="318"/>
        <v>N/A</v>
      </c>
      <c r="G1187" s="26">
        <v>5911</v>
      </c>
      <c r="H1187" s="27" t="str">
        <f t="shared" si="319"/>
        <v>N/A</v>
      </c>
      <c r="I1187" s="28">
        <v>3.544</v>
      </c>
      <c r="J1187" s="28">
        <v>3.2309999999999999</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256</v>
      </c>
      <c r="D1189" s="27" t="str">
        <f t="shared" si="317"/>
        <v>N/A</v>
      </c>
      <c r="E1189" s="26">
        <v>311</v>
      </c>
      <c r="F1189" s="27" t="str">
        <f t="shared" si="318"/>
        <v>N/A</v>
      </c>
      <c r="G1189" s="26">
        <v>301</v>
      </c>
      <c r="H1189" s="27" t="str">
        <f t="shared" si="319"/>
        <v>N/A</v>
      </c>
      <c r="I1189" s="28">
        <v>21.48</v>
      </c>
      <c r="J1189" s="28">
        <v>-3.22</v>
      </c>
      <c r="K1189" s="29" t="s">
        <v>1193</v>
      </c>
      <c r="L1189" s="30" t="str">
        <f t="shared" si="316"/>
        <v>Yes</v>
      </c>
    </row>
    <row r="1190" spans="1:12">
      <c r="A1190" s="48" t="s">
        <v>723</v>
      </c>
      <c r="B1190" s="25" t="s">
        <v>49</v>
      </c>
      <c r="C1190" s="26">
        <v>2987</v>
      </c>
      <c r="D1190" s="27" t="str">
        <f t="shared" si="317"/>
        <v>N/A</v>
      </c>
      <c r="E1190" s="26">
        <v>2974</v>
      </c>
      <c r="F1190" s="27" t="str">
        <f t="shared" si="318"/>
        <v>N/A</v>
      </c>
      <c r="G1190" s="26">
        <v>3218</v>
      </c>
      <c r="H1190" s="27" t="str">
        <f t="shared" si="319"/>
        <v>N/A</v>
      </c>
      <c r="I1190" s="28">
        <v>-0.435</v>
      </c>
      <c r="J1190" s="28">
        <v>8.2040000000000006</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50461</v>
      </c>
      <c r="D1192" s="27" t="str">
        <f t="shared" si="317"/>
        <v>N/A</v>
      </c>
      <c r="E1192" s="26">
        <v>50580</v>
      </c>
      <c r="F1192" s="27" t="str">
        <f t="shared" si="318"/>
        <v>N/A</v>
      </c>
      <c r="G1192" s="26">
        <v>54368</v>
      </c>
      <c r="H1192" s="27" t="str">
        <f t="shared" si="319"/>
        <v>N/A</v>
      </c>
      <c r="I1192" s="28">
        <v>0.23580000000000001</v>
      </c>
      <c r="J1192" s="28">
        <v>7.4889999999999999</v>
      </c>
      <c r="K1192" s="29" t="s">
        <v>1193</v>
      </c>
      <c r="L1192" s="30" t="str">
        <f t="shared" si="316"/>
        <v>Yes</v>
      </c>
    </row>
    <row r="1193" spans="1:12">
      <c r="A1193" s="48" t="s">
        <v>710</v>
      </c>
      <c r="B1193" s="25" t="s">
        <v>49</v>
      </c>
      <c r="C1193" s="26">
        <v>5657</v>
      </c>
      <c r="D1193" s="27" t="str">
        <f t="shared" si="317"/>
        <v>N/A</v>
      </c>
      <c r="E1193" s="26">
        <v>5534</v>
      </c>
      <c r="F1193" s="27" t="str">
        <f t="shared" si="318"/>
        <v>N/A</v>
      </c>
      <c r="G1193" s="26">
        <v>6090</v>
      </c>
      <c r="H1193" s="27" t="str">
        <f t="shared" si="319"/>
        <v>N/A</v>
      </c>
      <c r="I1193" s="28">
        <v>-2.17</v>
      </c>
      <c r="J1193" s="28">
        <v>10.050000000000001</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33533</v>
      </c>
      <c r="D1196" s="27" t="str">
        <f t="shared" si="317"/>
        <v>N/A</v>
      </c>
      <c r="E1196" s="26">
        <v>33950</v>
      </c>
      <c r="F1196" s="27" t="str">
        <f t="shared" si="318"/>
        <v>N/A</v>
      </c>
      <c r="G1196" s="26">
        <v>37677</v>
      </c>
      <c r="H1196" s="27" t="str">
        <f t="shared" si="319"/>
        <v>N/A</v>
      </c>
      <c r="I1196" s="28">
        <v>1.244</v>
      </c>
      <c r="J1196" s="28">
        <v>10.98</v>
      </c>
      <c r="K1196" s="29" t="s">
        <v>1193</v>
      </c>
      <c r="L1196" s="30" t="str">
        <f t="shared" si="316"/>
        <v>Yes</v>
      </c>
    </row>
    <row r="1197" spans="1:12">
      <c r="A1197" s="48" t="s">
        <v>714</v>
      </c>
      <c r="B1197" s="25" t="s">
        <v>49</v>
      </c>
      <c r="C1197" s="26">
        <v>7969</v>
      </c>
      <c r="D1197" s="27" t="str">
        <f t="shared" si="317"/>
        <v>N/A</v>
      </c>
      <c r="E1197" s="26">
        <v>7725</v>
      </c>
      <c r="F1197" s="27" t="str">
        <f t="shared" si="318"/>
        <v>N/A</v>
      </c>
      <c r="G1197" s="26">
        <v>7363</v>
      </c>
      <c r="H1197" s="27" t="str">
        <f t="shared" si="319"/>
        <v>N/A</v>
      </c>
      <c r="I1197" s="28">
        <v>-3.06</v>
      </c>
      <c r="J1197" s="28">
        <v>-4.6900000000000004</v>
      </c>
      <c r="K1197" s="29" t="s">
        <v>1193</v>
      </c>
      <c r="L1197" s="30" t="str">
        <f t="shared" si="316"/>
        <v>Yes</v>
      </c>
    </row>
    <row r="1198" spans="1:12">
      <c r="A1198" s="48" t="s">
        <v>715</v>
      </c>
      <c r="B1198" s="25" t="s">
        <v>49</v>
      </c>
      <c r="C1198" s="26">
        <v>3302</v>
      </c>
      <c r="D1198" s="27" t="str">
        <f t="shared" si="317"/>
        <v>N/A</v>
      </c>
      <c r="E1198" s="26">
        <v>3371</v>
      </c>
      <c r="F1198" s="27" t="str">
        <f t="shared" si="318"/>
        <v>N/A</v>
      </c>
      <c r="G1198" s="26">
        <v>3238</v>
      </c>
      <c r="H1198" s="27" t="str">
        <f t="shared" si="319"/>
        <v>N/A</v>
      </c>
      <c r="I1198" s="28">
        <v>2.09</v>
      </c>
      <c r="J1198" s="28">
        <v>-3.95</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10922</v>
      </c>
      <c r="D1200" s="27" t="str">
        <f t="shared" si="317"/>
        <v>N/A</v>
      </c>
      <c r="E1200" s="26">
        <v>10651</v>
      </c>
      <c r="F1200" s="27" t="str">
        <f t="shared" si="318"/>
        <v>N/A</v>
      </c>
      <c r="G1200" s="26">
        <v>11416</v>
      </c>
      <c r="H1200" s="27" t="str">
        <f t="shared" si="319"/>
        <v>N/A</v>
      </c>
      <c r="I1200" s="28">
        <v>-2.48</v>
      </c>
      <c r="J1200" s="28">
        <v>7.1820000000000004</v>
      </c>
      <c r="K1200" s="29" t="s">
        <v>1193</v>
      </c>
      <c r="L1200" s="30" t="str">
        <f t="shared" si="316"/>
        <v>Yes</v>
      </c>
    </row>
    <row r="1201" spans="1:12">
      <c r="A1201" s="48" t="s">
        <v>717</v>
      </c>
      <c r="B1201" s="25" t="s">
        <v>49</v>
      </c>
      <c r="C1201" s="26">
        <v>4659</v>
      </c>
      <c r="D1201" s="27" t="str">
        <f t="shared" si="317"/>
        <v>N/A</v>
      </c>
      <c r="E1201" s="26">
        <v>4586</v>
      </c>
      <c r="F1201" s="27" t="str">
        <f t="shared" si="318"/>
        <v>N/A</v>
      </c>
      <c r="G1201" s="26">
        <v>5315</v>
      </c>
      <c r="H1201" s="27" t="str">
        <f t="shared" si="319"/>
        <v>N/A</v>
      </c>
      <c r="I1201" s="28">
        <v>-1.57</v>
      </c>
      <c r="J1201" s="28">
        <v>15.9</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3124</v>
      </c>
      <c r="D1204" s="27" t="str">
        <f t="shared" si="317"/>
        <v>N/A</v>
      </c>
      <c r="E1204" s="26">
        <v>3016</v>
      </c>
      <c r="F1204" s="27" t="str">
        <f t="shared" si="318"/>
        <v>N/A</v>
      </c>
      <c r="G1204" s="26">
        <v>2839</v>
      </c>
      <c r="H1204" s="27" t="str">
        <f t="shared" si="319"/>
        <v>N/A</v>
      </c>
      <c r="I1204" s="28">
        <v>-3.46</v>
      </c>
      <c r="J1204" s="28">
        <v>-5.87</v>
      </c>
      <c r="K1204" s="29" t="s">
        <v>1193</v>
      </c>
      <c r="L1204" s="30" t="str">
        <f t="shared" si="316"/>
        <v>Yes</v>
      </c>
    </row>
    <row r="1205" spans="1:12">
      <c r="A1205" s="48" t="s">
        <v>721</v>
      </c>
      <c r="B1205" s="25" t="s">
        <v>49</v>
      </c>
      <c r="C1205" s="26">
        <v>3139</v>
      </c>
      <c r="D1205" s="27" t="str">
        <f t="shared" si="317"/>
        <v>N/A</v>
      </c>
      <c r="E1205" s="26">
        <v>3049</v>
      </c>
      <c r="F1205" s="27" t="str">
        <f t="shared" si="318"/>
        <v>N/A</v>
      </c>
      <c r="G1205" s="26">
        <v>2823</v>
      </c>
      <c r="H1205" s="27" t="str">
        <f t="shared" si="319"/>
        <v>N/A</v>
      </c>
      <c r="I1205" s="28">
        <v>-2.87</v>
      </c>
      <c r="J1205" s="28">
        <v>-7.41</v>
      </c>
      <c r="K1205" s="29" t="s">
        <v>1193</v>
      </c>
      <c r="L1205" s="30" t="str">
        <f t="shared" si="316"/>
        <v>Yes</v>
      </c>
    </row>
    <row r="1206" spans="1:12">
      <c r="A1206" s="48" t="s">
        <v>722</v>
      </c>
      <c r="B1206" s="25" t="s">
        <v>49</v>
      </c>
      <c r="C1206" s="26">
        <v>0</v>
      </c>
      <c r="D1206" s="27" t="str">
        <f t="shared" si="317"/>
        <v>N/A</v>
      </c>
      <c r="E1206" s="26">
        <v>0</v>
      </c>
      <c r="F1206" s="27" t="str">
        <f t="shared" si="318"/>
        <v>N/A</v>
      </c>
      <c r="G1206" s="26">
        <v>439</v>
      </c>
      <c r="H1206" s="27" t="str">
        <f t="shared" si="319"/>
        <v>N/A</v>
      </c>
      <c r="I1206" s="28" t="s">
        <v>1207</v>
      </c>
      <c r="J1206" s="28" t="s">
        <v>1207</v>
      </c>
      <c r="K1206" s="29" t="s">
        <v>1193</v>
      </c>
      <c r="L1206" s="30" t="str">
        <f t="shared" si="316"/>
        <v>N/A</v>
      </c>
    </row>
    <row r="1207" spans="1:12">
      <c r="A1207" s="46" t="s">
        <v>354</v>
      </c>
      <c r="B1207" s="25" t="s">
        <v>49</v>
      </c>
      <c r="C1207" s="31">
        <v>460093460</v>
      </c>
      <c r="D1207" s="27" t="str">
        <f t="shared" si="317"/>
        <v>N/A</v>
      </c>
      <c r="E1207" s="31">
        <v>506272609</v>
      </c>
      <c r="F1207" s="27" t="str">
        <f t="shared" si="318"/>
        <v>N/A</v>
      </c>
      <c r="G1207" s="31">
        <v>547721658</v>
      </c>
      <c r="H1207" s="27" t="str">
        <f t="shared" si="319"/>
        <v>N/A</v>
      </c>
      <c r="I1207" s="28">
        <v>10.039999999999999</v>
      </c>
      <c r="J1207" s="28">
        <v>8.1869999999999994</v>
      </c>
      <c r="K1207" s="29" t="s">
        <v>1193</v>
      </c>
      <c r="L1207" s="30" t="str">
        <f t="shared" si="316"/>
        <v>Yes</v>
      </c>
    </row>
    <row r="1208" spans="1:12">
      <c r="A1208" s="46" t="s">
        <v>446</v>
      </c>
      <c r="B1208" s="25" t="s">
        <v>49</v>
      </c>
      <c r="C1208" s="31">
        <v>6229.0956107000002</v>
      </c>
      <c r="D1208" s="27" t="str">
        <f t="shared" si="317"/>
        <v>N/A</v>
      </c>
      <c r="E1208" s="31">
        <v>6845.2218632000004</v>
      </c>
      <c r="F1208" s="27" t="str">
        <f t="shared" si="318"/>
        <v>N/A</v>
      </c>
      <c r="G1208" s="31">
        <v>6931.5184701999997</v>
      </c>
      <c r="H1208" s="27" t="str">
        <f t="shared" si="319"/>
        <v>N/A</v>
      </c>
      <c r="I1208" s="28">
        <v>9.891</v>
      </c>
      <c r="J1208" s="28">
        <v>1.2609999999999999</v>
      </c>
      <c r="K1208" s="29" t="s">
        <v>1193</v>
      </c>
      <c r="L1208" s="30" t="str">
        <f t="shared" si="316"/>
        <v>Yes</v>
      </c>
    </row>
    <row r="1209" spans="1:12" ht="12.75" customHeight="1">
      <c r="A1209" s="46" t="s">
        <v>447</v>
      </c>
      <c r="B1209" s="25" t="s">
        <v>49</v>
      </c>
      <c r="C1209" s="31">
        <v>7266.0485463000005</v>
      </c>
      <c r="D1209" s="27" t="str">
        <f t="shared" si="317"/>
        <v>N/A</v>
      </c>
      <c r="E1209" s="31">
        <v>7985.6242941</v>
      </c>
      <c r="F1209" s="27" t="str">
        <f t="shared" si="318"/>
        <v>N/A</v>
      </c>
      <c r="G1209" s="31">
        <v>8036.4119726999998</v>
      </c>
      <c r="H1209" s="27" t="str">
        <f t="shared" si="319"/>
        <v>N/A</v>
      </c>
      <c r="I1209" s="28">
        <v>9.9030000000000005</v>
      </c>
      <c r="J1209" s="28">
        <v>0.63600000000000001</v>
      </c>
      <c r="K1209" s="29" t="s">
        <v>1193</v>
      </c>
      <c r="L1209" s="30" t="str">
        <f t="shared" si="316"/>
        <v>Yes</v>
      </c>
    </row>
    <row r="1210" spans="1:12">
      <c r="A1210" s="54" t="s">
        <v>533</v>
      </c>
      <c r="B1210" s="25" t="s">
        <v>49</v>
      </c>
      <c r="C1210" s="31">
        <v>0</v>
      </c>
      <c r="D1210" s="27" t="str">
        <f t="shared" si="317"/>
        <v>N/A</v>
      </c>
      <c r="E1210" s="31">
        <v>0</v>
      </c>
      <c r="F1210" s="27" t="str">
        <f t="shared" si="318"/>
        <v>N/A</v>
      </c>
      <c r="G1210" s="31">
        <v>0</v>
      </c>
      <c r="H1210" s="27" t="str">
        <f t="shared" si="319"/>
        <v>N/A</v>
      </c>
      <c r="I1210" s="28" t="s">
        <v>1207</v>
      </c>
      <c r="J1210" s="28" t="s">
        <v>1207</v>
      </c>
      <c r="K1210" s="29" t="s">
        <v>1193</v>
      </c>
      <c r="L1210" s="30" t="str">
        <f t="shared" si="316"/>
        <v>N/A</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24767.528871999999</v>
      </c>
      <c r="D1215" s="27" t="str">
        <f t="shared" ref="D1215:D1241" si="323">IF($B1215="N/A","N/A",IF(C1215&gt;10,"No",IF(C1215&lt;-10,"No","Yes")))</f>
        <v>N/A</v>
      </c>
      <c r="E1215" s="31">
        <v>26451.278375000002</v>
      </c>
      <c r="F1215" s="27" t="str">
        <f t="shared" ref="F1215:F1241" si="324">IF($B1215="N/A","N/A",IF(E1215&gt;10,"No",IF(E1215&lt;-10,"No","Yes")))</f>
        <v>N/A</v>
      </c>
      <c r="G1215" s="31">
        <v>29570.697766000001</v>
      </c>
      <c r="H1215" s="27" t="str">
        <f t="shared" ref="H1215:H1241" si="325">IF($B1215="N/A","N/A",IF(G1215&gt;10,"No",IF(G1215&lt;-10,"No","Yes")))</f>
        <v>N/A</v>
      </c>
      <c r="I1215" s="28">
        <v>6.798</v>
      </c>
      <c r="J1215" s="28">
        <v>11.79</v>
      </c>
      <c r="K1215" s="29" t="s">
        <v>1193</v>
      </c>
      <c r="L1215" s="30" t="str">
        <f t="shared" ref="L1215:L1241" si="326">IF(J1215="Div by 0", "N/A", IF(K1215="N/A","N/A", IF(J1215&gt;VALUE(MID(K1215,1,2)), "No", IF(J1215&lt;-1*VALUE(MID(K1215,1,2)), "No", "Yes"))))</f>
        <v>Yes</v>
      </c>
    </row>
    <row r="1216" spans="1:12">
      <c r="A1216" s="48" t="s">
        <v>702</v>
      </c>
      <c r="B1216" s="25" t="s">
        <v>49</v>
      </c>
      <c r="C1216" s="31">
        <v>8633.0073260000008</v>
      </c>
      <c r="D1216" s="27" t="str">
        <f t="shared" si="323"/>
        <v>N/A</v>
      </c>
      <c r="E1216" s="31">
        <v>10127.306295</v>
      </c>
      <c r="F1216" s="27" t="str">
        <f t="shared" si="324"/>
        <v>N/A</v>
      </c>
      <c r="G1216" s="31">
        <v>13131.617866000001</v>
      </c>
      <c r="H1216" s="27" t="str">
        <f t="shared" si="325"/>
        <v>N/A</v>
      </c>
      <c r="I1216" s="28">
        <v>17.309999999999999</v>
      </c>
      <c r="J1216" s="28">
        <v>29.67</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2894.1025641000001</v>
      </c>
      <c r="D1218" s="27" t="str">
        <f t="shared" si="323"/>
        <v>N/A</v>
      </c>
      <c r="E1218" s="31">
        <v>7224.2127659999996</v>
      </c>
      <c r="F1218" s="27" t="str">
        <f t="shared" si="324"/>
        <v>N/A</v>
      </c>
      <c r="G1218" s="31">
        <v>10359.888889</v>
      </c>
      <c r="H1218" s="27" t="str">
        <f t="shared" si="325"/>
        <v>N/A</v>
      </c>
      <c r="I1218" s="28">
        <v>149.6</v>
      </c>
      <c r="J1218" s="28">
        <v>43.41</v>
      </c>
      <c r="K1218" s="29" t="s">
        <v>1193</v>
      </c>
      <c r="L1218" s="30" t="str">
        <f t="shared" si="326"/>
        <v>No</v>
      </c>
    </row>
    <row r="1219" spans="1:12">
      <c r="A1219" s="48" t="s">
        <v>705</v>
      </c>
      <c r="B1219" s="25" t="s">
        <v>49</v>
      </c>
      <c r="C1219" s="31">
        <v>29706.867625999999</v>
      </c>
      <c r="D1219" s="27" t="str">
        <f t="shared" si="323"/>
        <v>N/A</v>
      </c>
      <c r="E1219" s="31">
        <v>31508.316343999999</v>
      </c>
      <c r="F1219" s="27" t="str">
        <f t="shared" si="324"/>
        <v>N/A</v>
      </c>
      <c r="G1219" s="31">
        <v>34275.890989</v>
      </c>
      <c r="H1219" s="27" t="str">
        <f t="shared" si="325"/>
        <v>N/A</v>
      </c>
      <c r="I1219" s="28">
        <v>6.0640000000000001</v>
      </c>
      <c r="J1219" s="28">
        <v>8.7840000000000007</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22793.482502999999</v>
      </c>
      <c r="D1221" s="27" t="str">
        <f t="shared" si="323"/>
        <v>N/A</v>
      </c>
      <c r="E1221" s="31">
        <v>24767.014204999999</v>
      </c>
      <c r="F1221" s="27" t="str">
        <f t="shared" si="324"/>
        <v>N/A</v>
      </c>
      <c r="G1221" s="31">
        <v>24130.162884000001</v>
      </c>
      <c r="H1221" s="27" t="str">
        <f t="shared" si="325"/>
        <v>N/A</v>
      </c>
      <c r="I1221" s="28">
        <v>8.6579999999999995</v>
      </c>
      <c r="J1221" s="28">
        <v>-2.57</v>
      </c>
      <c r="K1221" s="29" t="s">
        <v>1193</v>
      </c>
      <c r="L1221" s="30" t="str">
        <f t="shared" si="326"/>
        <v>Yes</v>
      </c>
    </row>
    <row r="1222" spans="1:12">
      <c r="A1222" s="48" t="s">
        <v>707</v>
      </c>
      <c r="B1222" s="25" t="s">
        <v>49</v>
      </c>
      <c r="C1222" s="31">
        <v>11804.879566</v>
      </c>
      <c r="D1222" s="27" t="str">
        <f t="shared" si="323"/>
        <v>N/A</v>
      </c>
      <c r="E1222" s="31">
        <v>13600.356619</v>
      </c>
      <c r="F1222" s="27" t="str">
        <f t="shared" si="324"/>
        <v>N/A</v>
      </c>
      <c r="G1222" s="31">
        <v>13970.451024</v>
      </c>
      <c r="H1222" s="27" t="str">
        <f t="shared" si="325"/>
        <v>N/A</v>
      </c>
      <c r="I1222" s="28">
        <v>15.21</v>
      </c>
      <c r="J1222" s="28">
        <v>2.7210000000000001</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8363.6210938000004</v>
      </c>
      <c r="D1224" s="27" t="str">
        <f t="shared" si="323"/>
        <v>N/A</v>
      </c>
      <c r="E1224" s="31">
        <v>8341.6720256999997</v>
      </c>
      <c r="F1224" s="27" t="str">
        <f t="shared" si="324"/>
        <v>N/A</v>
      </c>
      <c r="G1224" s="31">
        <v>9740.7342193000004</v>
      </c>
      <c r="H1224" s="27" t="str">
        <f t="shared" si="325"/>
        <v>N/A</v>
      </c>
      <c r="I1224" s="28">
        <v>-0.26200000000000001</v>
      </c>
      <c r="J1224" s="28">
        <v>16.77</v>
      </c>
      <c r="K1224" s="29" t="s">
        <v>1193</v>
      </c>
      <c r="L1224" s="30" t="str">
        <f t="shared" si="326"/>
        <v>Yes</v>
      </c>
    </row>
    <row r="1225" spans="1:12">
      <c r="A1225" s="48" t="s">
        <v>723</v>
      </c>
      <c r="B1225" s="25" t="s">
        <v>49</v>
      </c>
      <c r="C1225" s="31">
        <v>44374.004352000004</v>
      </c>
      <c r="D1225" s="27" t="str">
        <f t="shared" si="323"/>
        <v>N/A</v>
      </c>
      <c r="E1225" s="31">
        <v>47984.419301000002</v>
      </c>
      <c r="F1225" s="27" t="str">
        <f t="shared" si="324"/>
        <v>N/A</v>
      </c>
      <c r="G1225" s="31">
        <v>44138.017091000002</v>
      </c>
      <c r="H1225" s="27" t="str">
        <f t="shared" si="325"/>
        <v>N/A</v>
      </c>
      <c r="I1225" s="28">
        <v>8.1359999999999992</v>
      </c>
      <c r="J1225" s="28">
        <v>-8.02</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2426.6829035999999</v>
      </c>
      <c r="D1227" s="27" t="str">
        <f t="shared" si="323"/>
        <v>N/A</v>
      </c>
      <c r="E1227" s="31">
        <v>2678.9340648000002</v>
      </c>
      <c r="F1227" s="27" t="str">
        <f t="shared" si="324"/>
        <v>N/A</v>
      </c>
      <c r="G1227" s="31">
        <v>2746.4167524999998</v>
      </c>
      <c r="H1227" s="27" t="str">
        <f t="shared" si="325"/>
        <v>N/A</v>
      </c>
      <c r="I1227" s="28">
        <v>10.39</v>
      </c>
      <c r="J1227" s="28">
        <v>2.5190000000000001</v>
      </c>
      <c r="K1227" s="29" t="s">
        <v>1193</v>
      </c>
      <c r="L1227" s="30" t="str">
        <f t="shared" si="326"/>
        <v>Yes</v>
      </c>
    </row>
    <row r="1228" spans="1:12">
      <c r="A1228" s="48" t="s">
        <v>710</v>
      </c>
      <c r="B1228" s="25" t="s">
        <v>49</v>
      </c>
      <c r="C1228" s="31">
        <v>1862.4703907000001</v>
      </c>
      <c r="D1228" s="27" t="str">
        <f t="shared" si="323"/>
        <v>N/A</v>
      </c>
      <c r="E1228" s="31">
        <v>2231.5502348999999</v>
      </c>
      <c r="F1228" s="27" t="str">
        <f t="shared" si="324"/>
        <v>N/A</v>
      </c>
      <c r="G1228" s="31">
        <v>2176.5377668000001</v>
      </c>
      <c r="H1228" s="27" t="str">
        <f t="shared" si="325"/>
        <v>N/A</v>
      </c>
      <c r="I1228" s="28">
        <v>19.82</v>
      </c>
      <c r="J1228" s="28">
        <v>-2.4700000000000002</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1652.8677124000001</v>
      </c>
      <c r="D1231" s="27" t="str">
        <f t="shared" si="323"/>
        <v>N/A</v>
      </c>
      <c r="E1231" s="31">
        <v>1720.5493962</v>
      </c>
      <c r="F1231" s="27" t="str">
        <f t="shared" si="324"/>
        <v>N/A</v>
      </c>
      <c r="G1231" s="31">
        <v>1935.9514558000001</v>
      </c>
      <c r="H1231" s="27" t="str">
        <f t="shared" si="325"/>
        <v>N/A</v>
      </c>
      <c r="I1231" s="28">
        <v>4.0949999999999998</v>
      </c>
      <c r="J1231" s="28">
        <v>12.52</v>
      </c>
      <c r="K1231" s="29" t="s">
        <v>1193</v>
      </c>
      <c r="L1231" s="30" t="str">
        <f t="shared" si="326"/>
        <v>Yes</v>
      </c>
    </row>
    <row r="1232" spans="1:12">
      <c r="A1232" s="48" t="s">
        <v>714</v>
      </c>
      <c r="B1232" s="25" t="s">
        <v>49</v>
      </c>
      <c r="C1232" s="31">
        <v>3831.7111306000002</v>
      </c>
      <c r="D1232" s="27" t="str">
        <f t="shared" si="323"/>
        <v>N/A</v>
      </c>
      <c r="E1232" s="31">
        <v>4470.4623947999999</v>
      </c>
      <c r="F1232" s="27" t="str">
        <f t="shared" si="324"/>
        <v>N/A</v>
      </c>
      <c r="G1232" s="31">
        <v>4696.3372267000004</v>
      </c>
      <c r="H1232" s="27" t="str">
        <f t="shared" si="325"/>
        <v>N/A</v>
      </c>
      <c r="I1232" s="28">
        <v>16.670000000000002</v>
      </c>
      <c r="J1232" s="28">
        <v>5.0529999999999999</v>
      </c>
      <c r="K1232" s="29" t="s">
        <v>1193</v>
      </c>
      <c r="L1232" s="30" t="str">
        <f t="shared" si="326"/>
        <v>Yes</v>
      </c>
    </row>
    <row r="1233" spans="1:12">
      <c r="A1233" s="48" t="s">
        <v>715</v>
      </c>
      <c r="B1233" s="25" t="s">
        <v>49</v>
      </c>
      <c r="C1233" s="31">
        <v>7860.7910357000001</v>
      </c>
      <c r="D1233" s="27" t="str">
        <f t="shared" si="323"/>
        <v>N/A</v>
      </c>
      <c r="E1233" s="31">
        <v>8959.9857608999991</v>
      </c>
      <c r="F1233" s="27" t="str">
        <f t="shared" si="324"/>
        <v>N/A</v>
      </c>
      <c r="G1233" s="31">
        <v>8814.7303890999992</v>
      </c>
      <c r="H1233" s="27" t="str">
        <f t="shared" si="325"/>
        <v>N/A</v>
      </c>
      <c r="I1233" s="28">
        <v>13.98</v>
      </c>
      <c r="J1233" s="28">
        <v>-1.62</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4201.1472258000003</v>
      </c>
      <c r="D1235" s="27" t="str">
        <f t="shared" si="323"/>
        <v>N/A</v>
      </c>
      <c r="E1235" s="31">
        <v>4624.0452539999997</v>
      </c>
      <c r="F1235" s="27" t="str">
        <f t="shared" si="324"/>
        <v>N/A</v>
      </c>
      <c r="G1235" s="31">
        <v>5110.4179222000002</v>
      </c>
      <c r="H1235" s="27" t="str">
        <f t="shared" si="325"/>
        <v>N/A</v>
      </c>
      <c r="I1235" s="28">
        <v>10.07</v>
      </c>
      <c r="J1235" s="28">
        <v>10.52</v>
      </c>
      <c r="K1235" s="29" t="s">
        <v>1193</v>
      </c>
      <c r="L1235" s="30" t="str">
        <f t="shared" si="326"/>
        <v>Yes</v>
      </c>
    </row>
    <row r="1236" spans="1:12">
      <c r="A1236" s="48" t="s">
        <v>717</v>
      </c>
      <c r="B1236" s="25" t="s">
        <v>49</v>
      </c>
      <c r="C1236" s="31">
        <v>3818.8574801</v>
      </c>
      <c r="D1236" s="27" t="str">
        <f t="shared" si="323"/>
        <v>N/A</v>
      </c>
      <c r="E1236" s="31">
        <v>4413.5667248</v>
      </c>
      <c r="F1236" s="27" t="str">
        <f t="shared" si="324"/>
        <v>N/A</v>
      </c>
      <c r="G1236" s="31">
        <v>4396.4235183000001</v>
      </c>
      <c r="H1236" s="27" t="str">
        <f t="shared" si="325"/>
        <v>N/A</v>
      </c>
      <c r="I1236" s="28">
        <v>15.57</v>
      </c>
      <c r="J1236" s="28">
        <v>-0.38800000000000001</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5050.4683099000003</v>
      </c>
      <c r="D1239" s="27" t="str">
        <f t="shared" si="323"/>
        <v>N/A</v>
      </c>
      <c r="E1239" s="31">
        <v>5215.8958886</v>
      </c>
      <c r="F1239" s="27" t="str">
        <f t="shared" si="324"/>
        <v>N/A</v>
      </c>
      <c r="G1239" s="31">
        <v>6181.6777033999997</v>
      </c>
      <c r="H1239" s="27" t="str">
        <f t="shared" si="325"/>
        <v>N/A</v>
      </c>
      <c r="I1239" s="28">
        <v>3.2749999999999999</v>
      </c>
      <c r="J1239" s="28">
        <v>18.52</v>
      </c>
      <c r="K1239" s="29" t="s">
        <v>1193</v>
      </c>
      <c r="L1239" s="30" t="str">
        <f t="shared" si="326"/>
        <v>Yes</v>
      </c>
    </row>
    <row r="1240" spans="1:12">
      <c r="A1240" s="48" t="s">
        <v>721</v>
      </c>
      <c r="B1240" s="25" t="s">
        <v>49</v>
      </c>
      <c r="C1240" s="31">
        <v>3923.290857</v>
      </c>
      <c r="D1240" s="27" t="str">
        <f t="shared" si="323"/>
        <v>N/A</v>
      </c>
      <c r="E1240" s="31">
        <v>4355.1810429999996</v>
      </c>
      <c r="F1240" s="27" t="str">
        <f t="shared" si="324"/>
        <v>N/A</v>
      </c>
      <c r="G1240" s="31">
        <v>4671.9100248000004</v>
      </c>
      <c r="H1240" s="27" t="str">
        <f t="shared" si="325"/>
        <v>N/A</v>
      </c>
      <c r="I1240" s="28">
        <v>11.01</v>
      </c>
      <c r="J1240" s="28">
        <v>7.2720000000000002</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v>9646.8223235000005</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60063676</v>
      </c>
      <c r="D1243" s="27" t="str">
        <f t="shared" ref="D1243:D1312" si="327">IF($B1243="N/A","N/A",IF(C1243&gt;10,"No",IF(C1243&lt;-10,"No","Yes")))</f>
        <v>N/A</v>
      </c>
      <c r="E1243" s="31">
        <v>71601810</v>
      </c>
      <c r="F1243" s="27" t="str">
        <f t="shared" ref="F1243:F1312" si="328">IF($B1243="N/A","N/A",IF(E1243&gt;10,"No",IF(E1243&lt;-10,"No","Yes")))</f>
        <v>N/A</v>
      </c>
      <c r="G1243" s="31">
        <v>76312201</v>
      </c>
      <c r="H1243" s="27" t="str">
        <f t="shared" ref="H1243:H1312" si="329">IF($B1243="N/A","N/A",IF(G1243&gt;10,"No",IF(G1243&lt;-10,"No","Yes")))</f>
        <v>N/A</v>
      </c>
      <c r="I1243" s="28">
        <v>19.21</v>
      </c>
      <c r="J1243" s="28">
        <v>6.5789999999999997</v>
      </c>
      <c r="K1243" s="29" t="s">
        <v>1193</v>
      </c>
      <c r="L1243" s="30" t="str">
        <f t="shared" ref="L1243:L1274" si="330">IF(J1243="Div by 0", "N/A", IF(K1243="N/A","N/A", IF(J1243&gt;VALUE(MID(K1243,1,2)), "No", IF(J1243&lt;-1*VALUE(MID(K1243,1,2)), "No", "Yes"))))</f>
        <v>Yes</v>
      </c>
    </row>
    <row r="1244" spans="1:12">
      <c r="A1244" s="46" t="s">
        <v>94</v>
      </c>
      <c r="B1244" s="25" t="s">
        <v>49</v>
      </c>
      <c r="C1244" s="26">
        <v>10402</v>
      </c>
      <c r="D1244" s="27" t="str">
        <f t="shared" si="327"/>
        <v>N/A</v>
      </c>
      <c r="E1244" s="26">
        <v>10375</v>
      </c>
      <c r="F1244" s="27" t="str">
        <f t="shared" si="328"/>
        <v>N/A</v>
      </c>
      <c r="G1244" s="26">
        <v>10531</v>
      </c>
      <c r="H1244" s="27" t="str">
        <f t="shared" si="329"/>
        <v>N/A</v>
      </c>
      <c r="I1244" s="28">
        <v>-0.26</v>
      </c>
      <c r="J1244" s="28">
        <v>1.504</v>
      </c>
      <c r="K1244" s="29" t="s">
        <v>1193</v>
      </c>
      <c r="L1244" s="30" t="str">
        <f t="shared" si="330"/>
        <v>Yes</v>
      </c>
    </row>
    <row r="1245" spans="1:12">
      <c r="A1245" s="46" t="s">
        <v>360</v>
      </c>
      <c r="B1245" s="25" t="s">
        <v>49</v>
      </c>
      <c r="C1245" s="31">
        <v>5774.2430302000002</v>
      </c>
      <c r="D1245" s="27" t="str">
        <f t="shared" si="327"/>
        <v>N/A</v>
      </c>
      <c r="E1245" s="31">
        <v>6901.3792770999999</v>
      </c>
      <c r="F1245" s="27" t="str">
        <f t="shared" si="328"/>
        <v>N/A</v>
      </c>
      <c r="G1245" s="31">
        <v>7246.4344316999995</v>
      </c>
      <c r="H1245" s="27" t="str">
        <f t="shared" si="329"/>
        <v>N/A</v>
      </c>
      <c r="I1245" s="28">
        <v>19.52</v>
      </c>
      <c r="J1245" s="28">
        <v>5</v>
      </c>
      <c r="K1245" s="29" t="s">
        <v>1193</v>
      </c>
      <c r="L1245" s="30" t="str">
        <f t="shared" si="330"/>
        <v>Yes</v>
      </c>
    </row>
    <row r="1246" spans="1:12">
      <c r="A1246" s="46" t="s">
        <v>361</v>
      </c>
      <c r="B1246" s="25" t="s">
        <v>49</v>
      </c>
      <c r="C1246" s="26">
        <v>3.7705248991000002</v>
      </c>
      <c r="D1246" s="27" t="str">
        <f t="shared" si="327"/>
        <v>N/A</v>
      </c>
      <c r="E1246" s="26">
        <v>4.2190843373</v>
      </c>
      <c r="F1246" s="27" t="str">
        <f t="shared" si="328"/>
        <v>N/A</v>
      </c>
      <c r="G1246" s="26">
        <v>4.1909600227999997</v>
      </c>
      <c r="H1246" s="27" t="str">
        <f t="shared" si="329"/>
        <v>N/A</v>
      </c>
      <c r="I1246" s="28">
        <v>11.9</v>
      </c>
      <c r="J1246" s="28">
        <v>-0.66700000000000004</v>
      </c>
      <c r="K1246" s="29" t="s">
        <v>1193</v>
      </c>
      <c r="L1246" s="30" t="str">
        <f t="shared" si="330"/>
        <v>Yes</v>
      </c>
    </row>
    <row r="1247" spans="1:12">
      <c r="A1247" s="46" t="s">
        <v>362</v>
      </c>
      <c r="B1247" s="25" t="s">
        <v>49</v>
      </c>
      <c r="C1247" s="31">
        <v>25544</v>
      </c>
      <c r="D1247" s="27" t="str">
        <f t="shared" si="327"/>
        <v>N/A</v>
      </c>
      <c r="E1247" s="31">
        <v>11264</v>
      </c>
      <c r="F1247" s="27" t="str">
        <f t="shared" si="328"/>
        <v>N/A</v>
      </c>
      <c r="G1247" s="31">
        <v>29991</v>
      </c>
      <c r="H1247" s="27" t="str">
        <f t="shared" si="329"/>
        <v>N/A</v>
      </c>
      <c r="I1247" s="28">
        <v>-55.9</v>
      </c>
      <c r="J1247" s="28">
        <v>166.3</v>
      </c>
      <c r="K1247" s="29" t="s">
        <v>1193</v>
      </c>
      <c r="L1247" s="30" t="str">
        <f t="shared" si="330"/>
        <v>No</v>
      </c>
    </row>
    <row r="1248" spans="1:12">
      <c r="A1248" s="46" t="s">
        <v>95</v>
      </c>
      <c r="B1248" s="25" t="s">
        <v>49</v>
      </c>
      <c r="C1248" s="26">
        <v>12</v>
      </c>
      <c r="D1248" s="27" t="str">
        <f t="shared" si="327"/>
        <v>N/A</v>
      </c>
      <c r="E1248" s="26">
        <v>11</v>
      </c>
      <c r="F1248" s="27" t="str">
        <f t="shared" si="328"/>
        <v>N/A</v>
      </c>
      <c r="G1248" s="26">
        <v>25</v>
      </c>
      <c r="H1248" s="27" t="str">
        <f t="shared" si="329"/>
        <v>N/A</v>
      </c>
      <c r="I1248" s="28">
        <v>-8.33</v>
      </c>
      <c r="J1248" s="28">
        <v>127.3</v>
      </c>
      <c r="K1248" s="29" t="s">
        <v>1193</v>
      </c>
      <c r="L1248" s="30" t="str">
        <f t="shared" si="330"/>
        <v>No</v>
      </c>
    </row>
    <row r="1249" spans="1:12">
      <c r="A1249" s="46" t="s">
        <v>363</v>
      </c>
      <c r="B1249" s="25" t="s">
        <v>49</v>
      </c>
      <c r="C1249" s="31">
        <v>2128.6666667</v>
      </c>
      <c r="D1249" s="27" t="str">
        <f t="shared" si="327"/>
        <v>N/A</v>
      </c>
      <c r="E1249" s="31">
        <v>1024</v>
      </c>
      <c r="F1249" s="27" t="str">
        <f t="shared" si="328"/>
        <v>N/A</v>
      </c>
      <c r="G1249" s="31">
        <v>1199.6400000000001</v>
      </c>
      <c r="H1249" s="27" t="str">
        <f t="shared" si="329"/>
        <v>N/A</v>
      </c>
      <c r="I1249" s="28">
        <v>-51.9</v>
      </c>
      <c r="J1249" s="28">
        <v>17.149999999999999</v>
      </c>
      <c r="K1249" s="29" t="s">
        <v>1193</v>
      </c>
      <c r="L1249" s="30" t="str">
        <f t="shared" si="330"/>
        <v>Yes</v>
      </c>
    </row>
    <row r="1250" spans="1:12">
      <c r="A1250" s="46" t="s">
        <v>364</v>
      </c>
      <c r="B1250" s="25" t="s">
        <v>49</v>
      </c>
      <c r="C1250" s="31">
        <v>23197066</v>
      </c>
      <c r="D1250" s="27" t="str">
        <f t="shared" si="327"/>
        <v>N/A</v>
      </c>
      <c r="E1250" s="31">
        <v>27137413</v>
      </c>
      <c r="F1250" s="27" t="str">
        <f t="shared" si="328"/>
        <v>N/A</v>
      </c>
      <c r="G1250" s="31">
        <v>26046371</v>
      </c>
      <c r="H1250" s="27" t="str">
        <f t="shared" si="329"/>
        <v>N/A</v>
      </c>
      <c r="I1250" s="28">
        <v>16.989999999999998</v>
      </c>
      <c r="J1250" s="28">
        <v>-4.0199999999999996</v>
      </c>
      <c r="K1250" s="29" t="s">
        <v>1193</v>
      </c>
      <c r="L1250" s="30" t="str">
        <f t="shared" si="330"/>
        <v>Yes</v>
      </c>
    </row>
    <row r="1251" spans="1:12">
      <c r="A1251" s="46" t="s">
        <v>365</v>
      </c>
      <c r="B1251" s="25" t="s">
        <v>49</v>
      </c>
      <c r="C1251" s="26">
        <v>593</v>
      </c>
      <c r="D1251" s="27" t="str">
        <f t="shared" si="327"/>
        <v>N/A</v>
      </c>
      <c r="E1251" s="26">
        <v>648</v>
      </c>
      <c r="F1251" s="27" t="str">
        <f t="shared" si="328"/>
        <v>N/A</v>
      </c>
      <c r="G1251" s="26">
        <v>652</v>
      </c>
      <c r="H1251" s="27" t="str">
        <f t="shared" si="329"/>
        <v>N/A</v>
      </c>
      <c r="I1251" s="28">
        <v>9.2750000000000004</v>
      </c>
      <c r="J1251" s="28">
        <v>0.61729999999999996</v>
      </c>
      <c r="K1251" s="29" t="s">
        <v>1193</v>
      </c>
      <c r="L1251" s="30" t="str">
        <f t="shared" si="330"/>
        <v>Yes</v>
      </c>
    </row>
    <row r="1252" spans="1:12">
      <c r="A1252" s="46" t="s">
        <v>739</v>
      </c>
      <c r="B1252" s="25" t="s">
        <v>49</v>
      </c>
      <c r="C1252" s="31">
        <v>39118.155143000004</v>
      </c>
      <c r="D1252" s="27" t="str">
        <f t="shared" si="327"/>
        <v>N/A</v>
      </c>
      <c r="E1252" s="31">
        <v>41878.723765000002</v>
      </c>
      <c r="F1252" s="27" t="str">
        <f t="shared" si="328"/>
        <v>N/A</v>
      </c>
      <c r="G1252" s="31">
        <v>39948.421778999997</v>
      </c>
      <c r="H1252" s="27" t="str">
        <f t="shared" si="329"/>
        <v>N/A</v>
      </c>
      <c r="I1252" s="28">
        <v>7.0570000000000004</v>
      </c>
      <c r="J1252" s="28">
        <v>-4.6100000000000003</v>
      </c>
      <c r="K1252" s="29" t="s">
        <v>1193</v>
      </c>
      <c r="L1252" s="30" t="str">
        <f t="shared" si="330"/>
        <v>Yes</v>
      </c>
    </row>
    <row r="1253" spans="1:12">
      <c r="A1253" s="46" t="s">
        <v>366</v>
      </c>
      <c r="B1253" s="25" t="s">
        <v>49</v>
      </c>
      <c r="C1253" s="31">
        <v>10376406</v>
      </c>
      <c r="D1253" s="27" t="str">
        <f t="shared" si="327"/>
        <v>N/A</v>
      </c>
      <c r="E1253" s="31">
        <v>8922026</v>
      </c>
      <c r="F1253" s="27" t="str">
        <f t="shared" si="328"/>
        <v>N/A</v>
      </c>
      <c r="G1253" s="31">
        <v>10316191</v>
      </c>
      <c r="H1253" s="27" t="str">
        <f t="shared" si="329"/>
        <v>N/A</v>
      </c>
      <c r="I1253" s="28">
        <v>-14</v>
      </c>
      <c r="J1253" s="28">
        <v>15.63</v>
      </c>
      <c r="K1253" s="29" t="s">
        <v>1193</v>
      </c>
      <c r="L1253" s="30" t="str">
        <f t="shared" si="330"/>
        <v>Yes</v>
      </c>
    </row>
    <row r="1254" spans="1:12">
      <c r="A1254" s="46" t="s">
        <v>96</v>
      </c>
      <c r="B1254" s="25" t="s">
        <v>49</v>
      </c>
      <c r="C1254" s="26">
        <v>97</v>
      </c>
      <c r="D1254" s="27" t="str">
        <f t="shared" si="327"/>
        <v>N/A</v>
      </c>
      <c r="E1254" s="26">
        <v>92</v>
      </c>
      <c r="F1254" s="27" t="str">
        <f t="shared" si="328"/>
        <v>N/A</v>
      </c>
      <c r="G1254" s="26">
        <v>86</v>
      </c>
      <c r="H1254" s="27" t="str">
        <f t="shared" si="329"/>
        <v>N/A</v>
      </c>
      <c r="I1254" s="28">
        <v>-5.15</v>
      </c>
      <c r="J1254" s="28">
        <v>-6.52</v>
      </c>
      <c r="K1254" s="29" t="s">
        <v>1193</v>
      </c>
      <c r="L1254" s="30" t="str">
        <f t="shared" si="330"/>
        <v>Yes</v>
      </c>
    </row>
    <row r="1255" spans="1:12">
      <c r="A1255" s="46" t="s">
        <v>367</v>
      </c>
      <c r="B1255" s="25" t="s">
        <v>49</v>
      </c>
      <c r="C1255" s="31">
        <v>106973.25773</v>
      </c>
      <c r="D1255" s="27" t="str">
        <f t="shared" si="327"/>
        <v>N/A</v>
      </c>
      <c r="E1255" s="31">
        <v>96978.543478000007</v>
      </c>
      <c r="F1255" s="27" t="str">
        <f t="shared" si="328"/>
        <v>N/A</v>
      </c>
      <c r="G1255" s="31">
        <v>119955.7093</v>
      </c>
      <c r="H1255" s="27" t="str">
        <f t="shared" si="329"/>
        <v>N/A</v>
      </c>
      <c r="I1255" s="28">
        <v>-9.34</v>
      </c>
      <c r="J1255" s="28">
        <v>23.69</v>
      </c>
      <c r="K1255" s="29" t="s">
        <v>1193</v>
      </c>
      <c r="L1255" s="30" t="str">
        <f t="shared" si="330"/>
        <v>Yes</v>
      </c>
    </row>
    <row r="1256" spans="1:12">
      <c r="A1256" s="46" t="s">
        <v>368</v>
      </c>
      <c r="B1256" s="25" t="s">
        <v>49</v>
      </c>
      <c r="C1256" s="31">
        <v>66394431</v>
      </c>
      <c r="D1256" s="27" t="str">
        <f t="shared" si="327"/>
        <v>N/A</v>
      </c>
      <c r="E1256" s="31">
        <v>69802529</v>
      </c>
      <c r="F1256" s="27" t="str">
        <f t="shared" si="328"/>
        <v>N/A</v>
      </c>
      <c r="G1256" s="31">
        <v>76876081</v>
      </c>
      <c r="H1256" s="27" t="str">
        <f t="shared" si="329"/>
        <v>N/A</v>
      </c>
      <c r="I1256" s="28">
        <v>5.133</v>
      </c>
      <c r="J1256" s="28">
        <v>10.130000000000001</v>
      </c>
      <c r="K1256" s="29" t="s">
        <v>1193</v>
      </c>
      <c r="L1256" s="30" t="str">
        <f t="shared" si="330"/>
        <v>Yes</v>
      </c>
    </row>
    <row r="1257" spans="1:12">
      <c r="A1257" s="93" t="s">
        <v>369</v>
      </c>
      <c r="B1257" s="26" t="s">
        <v>49</v>
      </c>
      <c r="C1257" s="26">
        <v>2262</v>
      </c>
      <c r="D1257" s="27" t="str">
        <f t="shared" si="327"/>
        <v>N/A</v>
      </c>
      <c r="E1257" s="26">
        <v>2257</v>
      </c>
      <c r="F1257" s="27" t="str">
        <f t="shared" si="328"/>
        <v>N/A</v>
      </c>
      <c r="G1257" s="26">
        <v>2305</v>
      </c>
      <c r="H1257" s="27" t="str">
        <f t="shared" si="329"/>
        <v>N/A</v>
      </c>
      <c r="I1257" s="28">
        <v>-0.221</v>
      </c>
      <c r="J1257" s="28">
        <v>2.1269999999999998</v>
      </c>
      <c r="K1257" s="37" t="s">
        <v>1193</v>
      </c>
      <c r="L1257" s="30" t="str">
        <f t="shared" si="330"/>
        <v>Yes</v>
      </c>
    </row>
    <row r="1258" spans="1:12">
      <c r="A1258" s="46" t="s">
        <v>370</v>
      </c>
      <c r="B1258" s="25" t="s">
        <v>49</v>
      </c>
      <c r="C1258" s="31">
        <v>29352.091511999999</v>
      </c>
      <c r="D1258" s="27" t="str">
        <f t="shared" si="327"/>
        <v>N/A</v>
      </c>
      <c r="E1258" s="31">
        <v>30927.128488999999</v>
      </c>
      <c r="F1258" s="27" t="str">
        <f t="shared" si="328"/>
        <v>N/A</v>
      </c>
      <c r="G1258" s="31">
        <v>33351.878959000001</v>
      </c>
      <c r="H1258" s="27" t="str">
        <f t="shared" si="329"/>
        <v>N/A</v>
      </c>
      <c r="I1258" s="28">
        <v>5.3659999999999997</v>
      </c>
      <c r="J1258" s="28">
        <v>7.84</v>
      </c>
      <c r="K1258" s="29" t="s">
        <v>1193</v>
      </c>
      <c r="L1258" s="30" t="str">
        <f t="shared" si="330"/>
        <v>Yes</v>
      </c>
    </row>
    <row r="1259" spans="1:12">
      <c r="A1259" s="46" t="s">
        <v>371</v>
      </c>
      <c r="B1259" s="25" t="s">
        <v>49</v>
      </c>
      <c r="C1259" s="31">
        <v>40358445</v>
      </c>
      <c r="D1259" s="27" t="str">
        <f t="shared" si="327"/>
        <v>N/A</v>
      </c>
      <c r="E1259" s="31">
        <v>42492714</v>
      </c>
      <c r="F1259" s="27" t="str">
        <f t="shared" si="328"/>
        <v>N/A</v>
      </c>
      <c r="G1259" s="31">
        <v>49418409</v>
      </c>
      <c r="H1259" s="27" t="str">
        <f t="shared" si="329"/>
        <v>N/A</v>
      </c>
      <c r="I1259" s="28">
        <v>5.2880000000000003</v>
      </c>
      <c r="J1259" s="28">
        <v>16.3</v>
      </c>
      <c r="K1259" s="29" t="s">
        <v>1193</v>
      </c>
      <c r="L1259" s="30" t="str">
        <f t="shared" si="330"/>
        <v>Yes</v>
      </c>
    </row>
    <row r="1260" spans="1:12">
      <c r="A1260" s="46" t="s">
        <v>97</v>
      </c>
      <c r="B1260" s="25" t="s">
        <v>49</v>
      </c>
      <c r="C1260" s="26">
        <v>50144</v>
      </c>
      <c r="D1260" s="27" t="str">
        <f t="shared" si="327"/>
        <v>N/A</v>
      </c>
      <c r="E1260" s="26">
        <v>50536</v>
      </c>
      <c r="F1260" s="27" t="str">
        <f t="shared" si="328"/>
        <v>N/A</v>
      </c>
      <c r="G1260" s="26">
        <v>54324</v>
      </c>
      <c r="H1260" s="27" t="str">
        <f t="shared" si="329"/>
        <v>N/A</v>
      </c>
      <c r="I1260" s="28">
        <v>0.78169999999999995</v>
      </c>
      <c r="J1260" s="28">
        <v>7.4960000000000004</v>
      </c>
      <c r="K1260" s="29" t="s">
        <v>1193</v>
      </c>
      <c r="L1260" s="30" t="str">
        <f t="shared" si="330"/>
        <v>Yes</v>
      </c>
    </row>
    <row r="1261" spans="1:12">
      <c r="A1261" s="46" t="s">
        <v>372</v>
      </c>
      <c r="B1261" s="25" t="s">
        <v>49</v>
      </c>
      <c r="C1261" s="31">
        <v>804.85092931999998</v>
      </c>
      <c r="D1261" s="27" t="str">
        <f t="shared" si="327"/>
        <v>N/A</v>
      </c>
      <c r="E1261" s="31">
        <v>840.84047016</v>
      </c>
      <c r="F1261" s="27" t="str">
        <f t="shared" si="328"/>
        <v>N/A</v>
      </c>
      <c r="G1261" s="31">
        <v>909.69753700000001</v>
      </c>
      <c r="H1261" s="27" t="str">
        <f t="shared" si="329"/>
        <v>N/A</v>
      </c>
      <c r="I1261" s="28">
        <v>4.4720000000000004</v>
      </c>
      <c r="J1261" s="28">
        <v>8.1890000000000001</v>
      </c>
      <c r="K1261" s="29" t="s">
        <v>1193</v>
      </c>
      <c r="L1261" s="30" t="str">
        <f t="shared" si="330"/>
        <v>Yes</v>
      </c>
    </row>
    <row r="1262" spans="1:12">
      <c r="A1262" s="46" t="s">
        <v>373</v>
      </c>
      <c r="B1262" s="25" t="s">
        <v>49</v>
      </c>
      <c r="C1262" s="31">
        <v>9691530</v>
      </c>
      <c r="D1262" s="27" t="str">
        <f t="shared" si="327"/>
        <v>N/A</v>
      </c>
      <c r="E1262" s="31">
        <v>11078341</v>
      </c>
      <c r="F1262" s="27" t="str">
        <f t="shared" si="328"/>
        <v>N/A</v>
      </c>
      <c r="G1262" s="31">
        <v>12516784</v>
      </c>
      <c r="H1262" s="27" t="str">
        <f t="shared" si="329"/>
        <v>N/A</v>
      </c>
      <c r="I1262" s="28">
        <v>14.31</v>
      </c>
      <c r="J1262" s="28">
        <v>12.98</v>
      </c>
      <c r="K1262" s="29" t="s">
        <v>1193</v>
      </c>
      <c r="L1262" s="30" t="str">
        <f t="shared" si="330"/>
        <v>Yes</v>
      </c>
    </row>
    <row r="1263" spans="1:12">
      <c r="A1263" s="46" t="s">
        <v>98</v>
      </c>
      <c r="B1263" s="25" t="s">
        <v>49</v>
      </c>
      <c r="C1263" s="26">
        <v>20892</v>
      </c>
      <c r="D1263" s="27" t="str">
        <f t="shared" si="327"/>
        <v>N/A</v>
      </c>
      <c r="E1263" s="26">
        <v>21778</v>
      </c>
      <c r="F1263" s="27" t="str">
        <f t="shared" si="328"/>
        <v>N/A</v>
      </c>
      <c r="G1263" s="26">
        <v>24973</v>
      </c>
      <c r="H1263" s="27" t="str">
        <f t="shared" si="329"/>
        <v>N/A</v>
      </c>
      <c r="I1263" s="28">
        <v>4.2409999999999997</v>
      </c>
      <c r="J1263" s="28">
        <v>14.67</v>
      </c>
      <c r="K1263" s="29" t="s">
        <v>1193</v>
      </c>
      <c r="L1263" s="30" t="str">
        <f t="shared" si="330"/>
        <v>Yes</v>
      </c>
    </row>
    <row r="1264" spans="1:12">
      <c r="A1264" s="46" t="s">
        <v>374</v>
      </c>
      <c r="B1264" s="25" t="s">
        <v>49</v>
      </c>
      <c r="C1264" s="31">
        <v>463.88713382999998</v>
      </c>
      <c r="D1264" s="27" t="str">
        <f t="shared" si="327"/>
        <v>N/A</v>
      </c>
      <c r="E1264" s="31">
        <v>508.69414088000002</v>
      </c>
      <c r="F1264" s="27" t="str">
        <f t="shared" si="328"/>
        <v>N/A</v>
      </c>
      <c r="G1264" s="31">
        <v>501.21266967999998</v>
      </c>
      <c r="H1264" s="27" t="str">
        <f t="shared" si="329"/>
        <v>N/A</v>
      </c>
      <c r="I1264" s="28">
        <v>9.6590000000000007</v>
      </c>
      <c r="J1264" s="28">
        <v>-1.47</v>
      </c>
      <c r="K1264" s="29" t="s">
        <v>1193</v>
      </c>
      <c r="L1264" s="30" t="str">
        <f t="shared" si="330"/>
        <v>Yes</v>
      </c>
    </row>
    <row r="1265" spans="1:12">
      <c r="A1265" s="46" t="s">
        <v>375</v>
      </c>
      <c r="B1265" s="25" t="s">
        <v>49</v>
      </c>
      <c r="C1265" s="31">
        <v>1623575</v>
      </c>
      <c r="D1265" s="27" t="str">
        <f t="shared" si="327"/>
        <v>N/A</v>
      </c>
      <c r="E1265" s="31">
        <v>1804632</v>
      </c>
      <c r="F1265" s="27" t="str">
        <f t="shared" si="328"/>
        <v>N/A</v>
      </c>
      <c r="G1265" s="31">
        <v>1997339</v>
      </c>
      <c r="H1265" s="27" t="str">
        <f t="shared" si="329"/>
        <v>N/A</v>
      </c>
      <c r="I1265" s="28">
        <v>11.15</v>
      </c>
      <c r="J1265" s="28">
        <v>10.68</v>
      </c>
      <c r="K1265" s="29" t="s">
        <v>1193</v>
      </c>
      <c r="L1265" s="30" t="str">
        <f t="shared" si="330"/>
        <v>Yes</v>
      </c>
    </row>
    <row r="1266" spans="1:12">
      <c r="A1266" s="46" t="s">
        <v>99</v>
      </c>
      <c r="B1266" s="25" t="s">
        <v>49</v>
      </c>
      <c r="C1266" s="26">
        <v>11381</v>
      </c>
      <c r="D1266" s="27" t="str">
        <f t="shared" si="327"/>
        <v>N/A</v>
      </c>
      <c r="E1266" s="26">
        <v>11911</v>
      </c>
      <c r="F1266" s="27" t="str">
        <f t="shared" si="328"/>
        <v>N/A</v>
      </c>
      <c r="G1266" s="26">
        <v>13302</v>
      </c>
      <c r="H1266" s="27" t="str">
        <f t="shared" si="329"/>
        <v>N/A</v>
      </c>
      <c r="I1266" s="28">
        <v>4.657</v>
      </c>
      <c r="J1266" s="28">
        <v>11.68</v>
      </c>
      <c r="K1266" s="29" t="s">
        <v>1193</v>
      </c>
      <c r="L1266" s="30" t="str">
        <f t="shared" si="330"/>
        <v>Yes</v>
      </c>
    </row>
    <row r="1267" spans="1:12">
      <c r="A1267" s="46" t="s">
        <v>376</v>
      </c>
      <c r="B1267" s="25" t="s">
        <v>49</v>
      </c>
      <c r="C1267" s="31">
        <v>142.65662068</v>
      </c>
      <c r="D1267" s="27" t="str">
        <f t="shared" si="327"/>
        <v>N/A</v>
      </c>
      <c r="E1267" s="31">
        <v>151.50969692000001</v>
      </c>
      <c r="F1267" s="27" t="str">
        <f t="shared" si="328"/>
        <v>N/A</v>
      </c>
      <c r="G1267" s="31">
        <v>150.15328521999999</v>
      </c>
      <c r="H1267" s="27" t="str">
        <f t="shared" si="329"/>
        <v>N/A</v>
      </c>
      <c r="I1267" s="28">
        <v>6.2060000000000004</v>
      </c>
      <c r="J1267" s="28">
        <v>-0.89500000000000002</v>
      </c>
      <c r="K1267" s="29" t="s">
        <v>1193</v>
      </c>
      <c r="L1267" s="30" t="str">
        <f t="shared" si="330"/>
        <v>Yes</v>
      </c>
    </row>
    <row r="1268" spans="1:12">
      <c r="A1268" s="46" t="s">
        <v>377</v>
      </c>
      <c r="B1268" s="25" t="s">
        <v>49</v>
      </c>
      <c r="C1268" s="31">
        <v>30038596</v>
      </c>
      <c r="D1268" s="27" t="str">
        <f t="shared" si="327"/>
        <v>N/A</v>
      </c>
      <c r="E1268" s="31">
        <v>34473733</v>
      </c>
      <c r="F1268" s="27" t="str">
        <f t="shared" si="328"/>
        <v>N/A</v>
      </c>
      <c r="G1268" s="31">
        <v>42345550</v>
      </c>
      <c r="H1268" s="27" t="str">
        <f t="shared" si="329"/>
        <v>N/A</v>
      </c>
      <c r="I1268" s="28">
        <v>14.76</v>
      </c>
      <c r="J1268" s="28">
        <v>22.83</v>
      </c>
      <c r="K1268" s="29" t="s">
        <v>1193</v>
      </c>
      <c r="L1268" s="30" t="str">
        <f t="shared" si="330"/>
        <v>Yes</v>
      </c>
    </row>
    <row r="1269" spans="1:12">
      <c r="A1269" s="46" t="s">
        <v>378</v>
      </c>
      <c r="B1269" s="25" t="s">
        <v>49</v>
      </c>
      <c r="C1269" s="26">
        <v>28673</v>
      </c>
      <c r="D1269" s="27" t="str">
        <f t="shared" si="327"/>
        <v>N/A</v>
      </c>
      <c r="E1269" s="26">
        <v>29586</v>
      </c>
      <c r="F1269" s="27" t="str">
        <f t="shared" si="328"/>
        <v>N/A</v>
      </c>
      <c r="G1269" s="26">
        <v>31973</v>
      </c>
      <c r="H1269" s="27" t="str">
        <f t="shared" si="329"/>
        <v>N/A</v>
      </c>
      <c r="I1269" s="28">
        <v>3.1840000000000002</v>
      </c>
      <c r="J1269" s="28">
        <v>8.0679999999999996</v>
      </c>
      <c r="K1269" s="29" t="s">
        <v>1193</v>
      </c>
      <c r="L1269" s="30" t="str">
        <f t="shared" si="330"/>
        <v>Yes</v>
      </c>
    </row>
    <row r="1270" spans="1:12">
      <c r="A1270" s="46" t="s">
        <v>379</v>
      </c>
      <c r="B1270" s="25" t="s">
        <v>49</v>
      </c>
      <c r="C1270" s="31">
        <v>1047.6265476000001</v>
      </c>
      <c r="D1270" s="27" t="str">
        <f t="shared" si="327"/>
        <v>N/A</v>
      </c>
      <c r="E1270" s="31">
        <v>1165.204252</v>
      </c>
      <c r="F1270" s="27" t="str">
        <f t="shared" si="328"/>
        <v>N/A</v>
      </c>
      <c r="G1270" s="31">
        <v>1324.4159133999999</v>
      </c>
      <c r="H1270" s="27" t="str">
        <f t="shared" si="329"/>
        <v>N/A</v>
      </c>
      <c r="I1270" s="28">
        <v>11.22</v>
      </c>
      <c r="J1270" s="28">
        <v>13.66</v>
      </c>
      <c r="K1270" s="29" t="s">
        <v>1193</v>
      </c>
      <c r="L1270" s="30" t="str">
        <f t="shared" si="330"/>
        <v>Yes</v>
      </c>
    </row>
    <row r="1271" spans="1:12">
      <c r="A1271" s="46" t="s">
        <v>380</v>
      </c>
      <c r="B1271" s="25" t="s">
        <v>49</v>
      </c>
      <c r="C1271" s="31">
        <v>15015381</v>
      </c>
      <c r="D1271" s="27" t="str">
        <f t="shared" si="327"/>
        <v>N/A</v>
      </c>
      <c r="E1271" s="31">
        <v>15296696</v>
      </c>
      <c r="F1271" s="27" t="str">
        <f t="shared" si="328"/>
        <v>N/A</v>
      </c>
      <c r="G1271" s="31">
        <v>17336919</v>
      </c>
      <c r="H1271" s="27" t="str">
        <f t="shared" si="329"/>
        <v>N/A</v>
      </c>
      <c r="I1271" s="28">
        <v>1.8740000000000001</v>
      </c>
      <c r="J1271" s="28">
        <v>13.34</v>
      </c>
      <c r="K1271" s="29" t="s">
        <v>1193</v>
      </c>
      <c r="L1271" s="30" t="str">
        <f t="shared" si="330"/>
        <v>Yes</v>
      </c>
    </row>
    <row r="1272" spans="1:12">
      <c r="A1272" s="46" t="s">
        <v>100</v>
      </c>
      <c r="B1272" s="25" t="s">
        <v>49</v>
      </c>
      <c r="C1272" s="26">
        <v>15907</v>
      </c>
      <c r="D1272" s="27" t="str">
        <f t="shared" si="327"/>
        <v>N/A</v>
      </c>
      <c r="E1272" s="26">
        <v>15879</v>
      </c>
      <c r="F1272" s="27" t="str">
        <f t="shared" si="328"/>
        <v>N/A</v>
      </c>
      <c r="G1272" s="26">
        <v>17127</v>
      </c>
      <c r="H1272" s="27" t="str">
        <f t="shared" si="329"/>
        <v>N/A</v>
      </c>
      <c r="I1272" s="28">
        <v>-0.17599999999999999</v>
      </c>
      <c r="J1272" s="28">
        <v>7.859</v>
      </c>
      <c r="K1272" s="29" t="s">
        <v>1193</v>
      </c>
      <c r="L1272" s="30" t="str">
        <f t="shared" si="330"/>
        <v>Yes</v>
      </c>
    </row>
    <row r="1273" spans="1:12">
      <c r="A1273" s="46" t="s">
        <v>381</v>
      </c>
      <c r="B1273" s="25" t="s">
        <v>49</v>
      </c>
      <c r="C1273" s="31">
        <v>943.94801030999997</v>
      </c>
      <c r="D1273" s="27" t="str">
        <f t="shared" si="327"/>
        <v>N/A</v>
      </c>
      <c r="E1273" s="31">
        <v>963.32867309000005</v>
      </c>
      <c r="F1273" s="27" t="str">
        <f t="shared" si="328"/>
        <v>N/A</v>
      </c>
      <c r="G1273" s="31">
        <v>1012.2566124</v>
      </c>
      <c r="H1273" s="27" t="str">
        <f t="shared" si="329"/>
        <v>N/A</v>
      </c>
      <c r="I1273" s="28">
        <v>2.0529999999999999</v>
      </c>
      <c r="J1273" s="28">
        <v>5.0789999999999997</v>
      </c>
      <c r="K1273" s="29" t="s">
        <v>1193</v>
      </c>
      <c r="L1273" s="30" t="str">
        <f t="shared" si="330"/>
        <v>Yes</v>
      </c>
    </row>
    <row r="1274" spans="1:12">
      <c r="A1274" s="46" t="s">
        <v>382</v>
      </c>
      <c r="B1274" s="25" t="s">
        <v>49</v>
      </c>
      <c r="C1274" s="31">
        <v>1774340</v>
      </c>
      <c r="D1274" s="27" t="str">
        <f t="shared" si="327"/>
        <v>N/A</v>
      </c>
      <c r="E1274" s="31">
        <v>1801088</v>
      </c>
      <c r="F1274" s="27" t="str">
        <f t="shared" si="328"/>
        <v>N/A</v>
      </c>
      <c r="G1274" s="31">
        <v>1872785</v>
      </c>
      <c r="H1274" s="27" t="str">
        <f t="shared" si="329"/>
        <v>N/A</v>
      </c>
      <c r="I1274" s="28">
        <v>1.5069999999999999</v>
      </c>
      <c r="J1274" s="28">
        <v>3.9809999999999999</v>
      </c>
      <c r="K1274" s="29" t="s">
        <v>1193</v>
      </c>
      <c r="L1274" s="30" t="str">
        <f t="shared" si="330"/>
        <v>Yes</v>
      </c>
    </row>
    <row r="1275" spans="1:12">
      <c r="A1275" s="46" t="s">
        <v>383</v>
      </c>
      <c r="B1275" s="25" t="s">
        <v>49</v>
      </c>
      <c r="C1275" s="26">
        <v>499</v>
      </c>
      <c r="D1275" s="27" t="str">
        <f t="shared" si="327"/>
        <v>N/A</v>
      </c>
      <c r="E1275" s="26">
        <v>505</v>
      </c>
      <c r="F1275" s="27" t="str">
        <f t="shared" si="328"/>
        <v>N/A</v>
      </c>
      <c r="G1275" s="26">
        <v>572</v>
      </c>
      <c r="H1275" s="27" t="str">
        <f t="shared" si="329"/>
        <v>N/A</v>
      </c>
      <c r="I1275" s="28">
        <v>1.202</v>
      </c>
      <c r="J1275" s="28">
        <v>13.27</v>
      </c>
      <c r="K1275" s="29" t="s">
        <v>1193</v>
      </c>
      <c r="L1275" s="30" t="str">
        <f t="shared" ref="L1275:L1312" si="331">IF(J1275="Div by 0", "N/A", IF(K1275="N/A","N/A", IF(J1275&gt;VALUE(MID(K1275,1,2)), "No", IF(J1275&lt;-1*VALUE(MID(K1275,1,2)), "No", "Yes"))))</f>
        <v>Yes</v>
      </c>
    </row>
    <row r="1276" spans="1:12">
      <c r="A1276" s="46" t="s">
        <v>384</v>
      </c>
      <c r="B1276" s="25" t="s">
        <v>49</v>
      </c>
      <c r="C1276" s="31">
        <v>3555.7915831999999</v>
      </c>
      <c r="D1276" s="27" t="str">
        <f t="shared" si="327"/>
        <v>N/A</v>
      </c>
      <c r="E1276" s="31">
        <v>3566.5108911000002</v>
      </c>
      <c r="F1276" s="27" t="str">
        <f t="shared" si="328"/>
        <v>N/A</v>
      </c>
      <c r="G1276" s="31">
        <v>3274.0996503000001</v>
      </c>
      <c r="H1276" s="27" t="str">
        <f t="shared" si="329"/>
        <v>N/A</v>
      </c>
      <c r="I1276" s="28">
        <v>0.30149999999999999</v>
      </c>
      <c r="J1276" s="28">
        <v>-8.1999999999999993</v>
      </c>
      <c r="K1276" s="29" t="s">
        <v>1193</v>
      </c>
      <c r="L1276" s="30" t="str">
        <f t="shared" si="331"/>
        <v>Yes</v>
      </c>
    </row>
    <row r="1277" spans="1:12">
      <c r="A1277" s="46" t="s">
        <v>385</v>
      </c>
      <c r="B1277" s="25" t="s">
        <v>49</v>
      </c>
      <c r="C1277" s="31">
        <v>21045618</v>
      </c>
      <c r="D1277" s="27" t="str">
        <f t="shared" si="327"/>
        <v>N/A</v>
      </c>
      <c r="E1277" s="31">
        <v>23889692</v>
      </c>
      <c r="F1277" s="27" t="str">
        <f t="shared" si="328"/>
        <v>N/A</v>
      </c>
      <c r="G1277" s="31">
        <v>27271672</v>
      </c>
      <c r="H1277" s="27" t="str">
        <f t="shared" si="329"/>
        <v>N/A</v>
      </c>
      <c r="I1277" s="28">
        <v>13.51</v>
      </c>
      <c r="J1277" s="28">
        <v>14.16</v>
      </c>
      <c r="K1277" s="29" t="s">
        <v>1193</v>
      </c>
      <c r="L1277" s="30" t="str">
        <f t="shared" si="331"/>
        <v>Yes</v>
      </c>
    </row>
    <row r="1278" spans="1:12">
      <c r="A1278" s="46" t="s">
        <v>101</v>
      </c>
      <c r="B1278" s="25" t="s">
        <v>49</v>
      </c>
      <c r="C1278" s="26">
        <v>37092</v>
      </c>
      <c r="D1278" s="27" t="str">
        <f t="shared" si="327"/>
        <v>N/A</v>
      </c>
      <c r="E1278" s="26">
        <v>37580</v>
      </c>
      <c r="F1278" s="27" t="str">
        <f t="shared" si="328"/>
        <v>N/A</v>
      </c>
      <c r="G1278" s="26">
        <v>41039</v>
      </c>
      <c r="H1278" s="27" t="str">
        <f t="shared" si="329"/>
        <v>N/A</v>
      </c>
      <c r="I1278" s="28">
        <v>1.3160000000000001</v>
      </c>
      <c r="J1278" s="28">
        <v>9.2040000000000006</v>
      </c>
      <c r="K1278" s="29" t="s">
        <v>1193</v>
      </c>
      <c r="L1278" s="30" t="str">
        <f t="shared" si="331"/>
        <v>Yes</v>
      </c>
    </row>
    <row r="1279" spans="1:12">
      <c r="A1279" s="46" t="s">
        <v>386</v>
      </c>
      <c r="B1279" s="25" t="s">
        <v>49</v>
      </c>
      <c r="C1279" s="31">
        <v>567.38967972</v>
      </c>
      <c r="D1279" s="27" t="str">
        <f t="shared" si="327"/>
        <v>N/A</v>
      </c>
      <c r="E1279" s="31">
        <v>635.70228844999997</v>
      </c>
      <c r="F1279" s="27" t="str">
        <f t="shared" si="328"/>
        <v>N/A</v>
      </c>
      <c r="G1279" s="31">
        <v>664.53061721999995</v>
      </c>
      <c r="H1279" s="27" t="str">
        <f t="shared" si="329"/>
        <v>N/A</v>
      </c>
      <c r="I1279" s="28">
        <v>12.04</v>
      </c>
      <c r="J1279" s="28">
        <v>4.5350000000000001</v>
      </c>
      <c r="K1279" s="29" t="s">
        <v>1193</v>
      </c>
      <c r="L1279" s="30" t="str">
        <f t="shared" si="331"/>
        <v>Yes</v>
      </c>
    </row>
    <row r="1280" spans="1:12">
      <c r="A1280" s="46" t="s">
        <v>387</v>
      </c>
      <c r="B1280" s="25" t="s">
        <v>49</v>
      </c>
      <c r="C1280" s="31">
        <v>34597798</v>
      </c>
      <c r="D1280" s="27" t="str">
        <f t="shared" si="327"/>
        <v>N/A</v>
      </c>
      <c r="E1280" s="31">
        <v>37387204</v>
      </c>
      <c r="F1280" s="27" t="str">
        <f t="shared" si="328"/>
        <v>N/A</v>
      </c>
      <c r="G1280" s="31">
        <v>37732628</v>
      </c>
      <c r="H1280" s="27" t="str">
        <f t="shared" si="329"/>
        <v>N/A</v>
      </c>
      <c r="I1280" s="28">
        <v>8.0619999999999994</v>
      </c>
      <c r="J1280" s="28">
        <v>0.92390000000000005</v>
      </c>
      <c r="K1280" s="29" t="s">
        <v>1193</v>
      </c>
      <c r="L1280" s="30" t="str">
        <f t="shared" si="331"/>
        <v>Yes</v>
      </c>
    </row>
    <row r="1281" spans="1:12">
      <c r="A1281" s="46" t="s">
        <v>102</v>
      </c>
      <c r="B1281" s="25" t="s">
        <v>49</v>
      </c>
      <c r="C1281" s="26">
        <v>45369</v>
      </c>
      <c r="D1281" s="27" t="str">
        <f t="shared" si="327"/>
        <v>N/A</v>
      </c>
      <c r="E1281" s="26">
        <v>45155</v>
      </c>
      <c r="F1281" s="27" t="str">
        <f t="shared" si="328"/>
        <v>N/A</v>
      </c>
      <c r="G1281" s="26">
        <v>47361</v>
      </c>
      <c r="H1281" s="27" t="str">
        <f t="shared" si="329"/>
        <v>N/A</v>
      </c>
      <c r="I1281" s="28">
        <v>-0.47199999999999998</v>
      </c>
      <c r="J1281" s="28">
        <v>4.8849999999999998</v>
      </c>
      <c r="K1281" s="29" t="s">
        <v>1193</v>
      </c>
      <c r="L1281" s="30" t="str">
        <f t="shared" si="331"/>
        <v>Yes</v>
      </c>
    </row>
    <row r="1282" spans="1:12">
      <c r="A1282" s="46" t="s">
        <v>388</v>
      </c>
      <c r="B1282" s="25" t="s">
        <v>49</v>
      </c>
      <c r="C1282" s="31">
        <v>762.58674425000004</v>
      </c>
      <c r="D1282" s="27" t="str">
        <f t="shared" si="327"/>
        <v>N/A</v>
      </c>
      <c r="E1282" s="31">
        <v>827.97484221000002</v>
      </c>
      <c r="F1282" s="27" t="str">
        <f t="shared" si="328"/>
        <v>N/A</v>
      </c>
      <c r="G1282" s="31">
        <v>796.70251895000001</v>
      </c>
      <c r="H1282" s="27" t="str">
        <f t="shared" si="329"/>
        <v>N/A</v>
      </c>
      <c r="I1282" s="28">
        <v>8.5749999999999993</v>
      </c>
      <c r="J1282" s="28">
        <v>-3.78</v>
      </c>
      <c r="K1282" s="29" t="s">
        <v>1193</v>
      </c>
      <c r="L1282" s="30" t="str">
        <f t="shared" si="331"/>
        <v>Yes</v>
      </c>
    </row>
    <row r="1283" spans="1:12">
      <c r="A1283" s="46" t="s">
        <v>389</v>
      </c>
      <c r="B1283" s="25" t="s">
        <v>49</v>
      </c>
      <c r="C1283" s="31">
        <v>58214199</v>
      </c>
      <c r="D1283" s="27" t="str">
        <f t="shared" si="327"/>
        <v>N/A</v>
      </c>
      <c r="E1283" s="31">
        <v>62210150</v>
      </c>
      <c r="F1283" s="27" t="str">
        <f t="shared" si="328"/>
        <v>N/A</v>
      </c>
      <c r="G1283" s="31">
        <v>44619258</v>
      </c>
      <c r="H1283" s="27" t="str">
        <f t="shared" si="329"/>
        <v>N/A</v>
      </c>
      <c r="I1283" s="28">
        <v>6.8639999999999999</v>
      </c>
      <c r="J1283" s="28">
        <v>-28.3</v>
      </c>
      <c r="K1283" s="29" t="s">
        <v>1193</v>
      </c>
      <c r="L1283" s="30" t="str">
        <f t="shared" si="331"/>
        <v>Yes</v>
      </c>
    </row>
    <row r="1284" spans="1:12">
      <c r="A1284" s="93" t="s">
        <v>625</v>
      </c>
      <c r="B1284" s="26" t="s">
        <v>49</v>
      </c>
      <c r="C1284" s="26">
        <v>19953</v>
      </c>
      <c r="D1284" s="27" t="str">
        <f t="shared" si="327"/>
        <v>N/A</v>
      </c>
      <c r="E1284" s="26">
        <v>20586</v>
      </c>
      <c r="F1284" s="27" t="str">
        <f t="shared" si="328"/>
        <v>N/A</v>
      </c>
      <c r="G1284" s="26">
        <v>22724</v>
      </c>
      <c r="H1284" s="27" t="str">
        <f t="shared" si="329"/>
        <v>N/A</v>
      </c>
      <c r="I1284" s="28">
        <v>3.1720000000000002</v>
      </c>
      <c r="J1284" s="28">
        <v>10.39</v>
      </c>
      <c r="K1284" s="37" t="s">
        <v>1193</v>
      </c>
      <c r="L1284" s="30" t="str">
        <f t="shared" si="331"/>
        <v>Yes</v>
      </c>
    </row>
    <row r="1285" spans="1:12">
      <c r="A1285" s="46" t="s">
        <v>390</v>
      </c>
      <c r="B1285" s="25" t="s">
        <v>49</v>
      </c>
      <c r="C1285" s="31">
        <v>2917.5662305999999</v>
      </c>
      <c r="D1285" s="27" t="str">
        <f t="shared" si="327"/>
        <v>N/A</v>
      </c>
      <c r="E1285" s="31">
        <v>3021.9639560999999</v>
      </c>
      <c r="F1285" s="27" t="str">
        <f t="shared" si="328"/>
        <v>N/A</v>
      </c>
      <c r="G1285" s="31">
        <v>1963.5301003</v>
      </c>
      <c r="H1285" s="27" t="str">
        <f t="shared" si="329"/>
        <v>N/A</v>
      </c>
      <c r="I1285" s="28">
        <v>3.5779999999999998</v>
      </c>
      <c r="J1285" s="28">
        <v>-35</v>
      </c>
      <c r="K1285" s="29" t="s">
        <v>1193</v>
      </c>
      <c r="L1285" s="30" t="str">
        <f t="shared" si="331"/>
        <v>No</v>
      </c>
    </row>
    <row r="1286" spans="1:12">
      <c r="A1286" s="46" t="s">
        <v>391</v>
      </c>
      <c r="B1286" s="25" t="s">
        <v>49</v>
      </c>
      <c r="C1286" s="31">
        <v>2180415</v>
      </c>
      <c r="D1286" s="27" t="str">
        <f t="shared" si="327"/>
        <v>N/A</v>
      </c>
      <c r="E1286" s="31">
        <v>3554714</v>
      </c>
      <c r="F1286" s="27" t="str">
        <f t="shared" si="328"/>
        <v>N/A</v>
      </c>
      <c r="G1286" s="31">
        <v>4101478</v>
      </c>
      <c r="H1286" s="27" t="str">
        <f t="shared" si="329"/>
        <v>N/A</v>
      </c>
      <c r="I1286" s="28">
        <v>63.03</v>
      </c>
      <c r="J1286" s="28">
        <v>15.38</v>
      </c>
      <c r="K1286" s="29" t="s">
        <v>1193</v>
      </c>
      <c r="L1286" s="30" t="str">
        <f t="shared" si="331"/>
        <v>Yes</v>
      </c>
    </row>
    <row r="1287" spans="1:12">
      <c r="A1287" s="46" t="s">
        <v>38</v>
      </c>
      <c r="B1287" s="25" t="s">
        <v>49</v>
      </c>
      <c r="C1287" s="26">
        <v>2897</v>
      </c>
      <c r="D1287" s="27" t="str">
        <f t="shared" si="327"/>
        <v>N/A</v>
      </c>
      <c r="E1287" s="26">
        <v>3066</v>
      </c>
      <c r="F1287" s="27" t="str">
        <f t="shared" si="328"/>
        <v>N/A</v>
      </c>
      <c r="G1287" s="26">
        <v>3257</v>
      </c>
      <c r="H1287" s="27" t="str">
        <f t="shared" si="329"/>
        <v>N/A</v>
      </c>
      <c r="I1287" s="28">
        <v>5.8339999999999996</v>
      </c>
      <c r="J1287" s="28">
        <v>6.23</v>
      </c>
      <c r="K1287" s="29" t="s">
        <v>1193</v>
      </c>
      <c r="L1287" s="30" t="str">
        <f t="shared" si="331"/>
        <v>Yes</v>
      </c>
    </row>
    <row r="1288" spans="1:12">
      <c r="A1288" s="46" t="s">
        <v>392</v>
      </c>
      <c r="B1288" s="25" t="s">
        <v>49</v>
      </c>
      <c r="C1288" s="31">
        <v>752.64584051999998</v>
      </c>
      <c r="D1288" s="27" t="str">
        <f t="shared" si="327"/>
        <v>N/A</v>
      </c>
      <c r="E1288" s="31">
        <v>1159.3979125999999</v>
      </c>
      <c r="F1288" s="27" t="str">
        <f t="shared" si="328"/>
        <v>N/A</v>
      </c>
      <c r="G1288" s="31">
        <v>1259.2809334000001</v>
      </c>
      <c r="H1288" s="27" t="str">
        <f t="shared" si="329"/>
        <v>N/A</v>
      </c>
      <c r="I1288" s="28">
        <v>54.04</v>
      </c>
      <c r="J1288" s="28">
        <v>8.6150000000000002</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1244341</v>
      </c>
      <c r="D1292" s="27" t="str">
        <f t="shared" si="327"/>
        <v>N/A</v>
      </c>
      <c r="E1292" s="31">
        <v>1469056</v>
      </c>
      <c r="F1292" s="27" t="str">
        <f t="shared" si="328"/>
        <v>N/A</v>
      </c>
      <c r="G1292" s="31">
        <v>1885744</v>
      </c>
      <c r="H1292" s="27" t="str">
        <f t="shared" si="329"/>
        <v>N/A</v>
      </c>
      <c r="I1292" s="28">
        <v>18.059999999999999</v>
      </c>
      <c r="J1292" s="28">
        <v>28.36</v>
      </c>
      <c r="K1292" s="29" t="s">
        <v>1193</v>
      </c>
      <c r="L1292" s="30" t="str">
        <f t="shared" si="331"/>
        <v>Yes</v>
      </c>
    </row>
    <row r="1293" spans="1:12">
      <c r="A1293" s="46" t="s">
        <v>397</v>
      </c>
      <c r="B1293" s="25" t="s">
        <v>49</v>
      </c>
      <c r="C1293" s="26">
        <v>2087</v>
      </c>
      <c r="D1293" s="27" t="str">
        <f t="shared" si="327"/>
        <v>N/A</v>
      </c>
      <c r="E1293" s="26">
        <v>2085</v>
      </c>
      <c r="F1293" s="27" t="str">
        <f t="shared" si="328"/>
        <v>N/A</v>
      </c>
      <c r="G1293" s="26">
        <v>2473</v>
      </c>
      <c r="H1293" s="27" t="str">
        <f t="shared" si="329"/>
        <v>N/A</v>
      </c>
      <c r="I1293" s="28">
        <v>-9.6000000000000002E-2</v>
      </c>
      <c r="J1293" s="28">
        <v>18.61</v>
      </c>
      <c r="K1293" s="29" t="s">
        <v>1193</v>
      </c>
      <c r="L1293" s="30" t="str">
        <f t="shared" si="331"/>
        <v>Yes</v>
      </c>
    </row>
    <row r="1294" spans="1:12">
      <c r="A1294" s="46" t="s">
        <v>398</v>
      </c>
      <c r="B1294" s="25" t="s">
        <v>49</v>
      </c>
      <c r="C1294" s="31">
        <v>596.23430761999998</v>
      </c>
      <c r="D1294" s="27" t="str">
        <f t="shared" si="327"/>
        <v>N/A</v>
      </c>
      <c r="E1294" s="31">
        <v>704.58321343</v>
      </c>
      <c r="F1294" s="27" t="str">
        <f t="shared" si="328"/>
        <v>N/A</v>
      </c>
      <c r="G1294" s="31">
        <v>762.53295591999995</v>
      </c>
      <c r="H1294" s="27" t="str">
        <f t="shared" si="329"/>
        <v>N/A</v>
      </c>
      <c r="I1294" s="28">
        <v>18.170000000000002</v>
      </c>
      <c r="J1294" s="28">
        <v>8.2249999999999996</v>
      </c>
      <c r="K1294" s="29" t="s">
        <v>1193</v>
      </c>
      <c r="L1294" s="30" t="str">
        <f t="shared" si="331"/>
        <v>Yes</v>
      </c>
    </row>
    <row r="1295" spans="1:12">
      <c r="A1295" s="46" t="s">
        <v>399</v>
      </c>
      <c r="B1295" s="25" t="s">
        <v>49</v>
      </c>
      <c r="C1295" s="31">
        <v>3115860</v>
      </c>
      <c r="D1295" s="27" t="str">
        <f t="shared" si="327"/>
        <v>N/A</v>
      </c>
      <c r="E1295" s="31">
        <v>3281119</v>
      </c>
      <c r="F1295" s="27" t="str">
        <f t="shared" si="328"/>
        <v>N/A</v>
      </c>
      <c r="G1295" s="31">
        <v>3961264</v>
      </c>
      <c r="H1295" s="27" t="str">
        <f t="shared" si="329"/>
        <v>N/A</v>
      </c>
      <c r="I1295" s="28">
        <v>5.3040000000000003</v>
      </c>
      <c r="J1295" s="28">
        <v>20.73</v>
      </c>
      <c r="K1295" s="29" t="s">
        <v>1193</v>
      </c>
      <c r="L1295" s="30" t="str">
        <f t="shared" si="331"/>
        <v>Yes</v>
      </c>
    </row>
    <row r="1296" spans="1:12">
      <c r="A1296" s="46" t="s">
        <v>400</v>
      </c>
      <c r="B1296" s="25" t="s">
        <v>49</v>
      </c>
      <c r="C1296" s="26">
        <v>3544</v>
      </c>
      <c r="D1296" s="27" t="str">
        <f t="shared" si="327"/>
        <v>N/A</v>
      </c>
      <c r="E1296" s="26">
        <v>3611</v>
      </c>
      <c r="F1296" s="27" t="str">
        <f t="shared" si="328"/>
        <v>N/A</v>
      </c>
      <c r="G1296" s="26">
        <v>4214</v>
      </c>
      <c r="H1296" s="27" t="str">
        <f t="shared" si="329"/>
        <v>N/A</v>
      </c>
      <c r="I1296" s="28">
        <v>1.891</v>
      </c>
      <c r="J1296" s="28">
        <v>16.7</v>
      </c>
      <c r="K1296" s="29" t="s">
        <v>1193</v>
      </c>
      <c r="L1296" s="30" t="str">
        <f t="shared" si="331"/>
        <v>Yes</v>
      </c>
    </row>
    <row r="1297" spans="1:12">
      <c r="A1297" s="46" t="s">
        <v>401</v>
      </c>
      <c r="B1297" s="25" t="s">
        <v>49</v>
      </c>
      <c r="C1297" s="31">
        <v>879.19300225999996</v>
      </c>
      <c r="D1297" s="27" t="str">
        <f t="shared" si="327"/>
        <v>N/A</v>
      </c>
      <c r="E1297" s="31">
        <v>908.64552755</v>
      </c>
      <c r="F1297" s="27" t="str">
        <f t="shared" si="328"/>
        <v>N/A</v>
      </c>
      <c r="G1297" s="31">
        <v>940.02467964000004</v>
      </c>
      <c r="H1297" s="27" t="str">
        <f t="shared" si="329"/>
        <v>N/A</v>
      </c>
      <c r="I1297" s="28">
        <v>3.35</v>
      </c>
      <c r="J1297" s="28">
        <v>3.4529999999999998</v>
      </c>
      <c r="K1297" s="29" t="s">
        <v>1193</v>
      </c>
      <c r="L1297" s="30" t="str">
        <f t="shared" si="331"/>
        <v>Yes</v>
      </c>
    </row>
    <row r="1298" spans="1:12" ht="12.75" customHeight="1">
      <c r="A1298" s="46" t="s">
        <v>402</v>
      </c>
      <c r="B1298" s="25" t="s">
        <v>49</v>
      </c>
      <c r="C1298" s="31">
        <v>36976</v>
      </c>
      <c r="D1298" s="27" t="str">
        <f t="shared" si="327"/>
        <v>N/A</v>
      </c>
      <c r="E1298" s="31">
        <v>26071</v>
      </c>
      <c r="F1298" s="27" t="str">
        <f t="shared" si="328"/>
        <v>N/A</v>
      </c>
      <c r="G1298" s="31">
        <v>30593</v>
      </c>
      <c r="H1298" s="27" t="str">
        <f t="shared" si="329"/>
        <v>N/A</v>
      </c>
      <c r="I1298" s="28">
        <v>-29.5</v>
      </c>
      <c r="J1298" s="28">
        <v>17.34</v>
      </c>
      <c r="K1298" s="29" t="s">
        <v>1193</v>
      </c>
      <c r="L1298" s="30" t="str">
        <f t="shared" si="331"/>
        <v>Yes</v>
      </c>
    </row>
    <row r="1299" spans="1:12">
      <c r="A1299" s="46" t="s">
        <v>626</v>
      </c>
      <c r="B1299" s="25" t="s">
        <v>49</v>
      </c>
      <c r="C1299" s="26">
        <v>424</v>
      </c>
      <c r="D1299" s="27" t="str">
        <f t="shared" si="327"/>
        <v>N/A</v>
      </c>
      <c r="E1299" s="26">
        <v>376</v>
      </c>
      <c r="F1299" s="27" t="str">
        <f t="shared" si="328"/>
        <v>N/A</v>
      </c>
      <c r="G1299" s="26">
        <v>531</v>
      </c>
      <c r="H1299" s="27" t="str">
        <f t="shared" si="329"/>
        <v>N/A</v>
      </c>
      <c r="I1299" s="28">
        <v>-11.3</v>
      </c>
      <c r="J1299" s="28">
        <v>41.22</v>
      </c>
      <c r="K1299" s="29" t="s">
        <v>1193</v>
      </c>
      <c r="L1299" s="30" t="str">
        <f t="shared" si="331"/>
        <v>No</v>
      </c>
    </row>
    <row r="1300" spans="1:12">
      <c r="A1300" s="46" t="s">
        <v>403</v>
      </c>
      <c r="B1300" s="25" t="s">
        <v>49</v>
      </c>
      <c r="C1300" s="31">
        <v>87.207547169999998</v>
      </c>
      <c r="D1300" s="27" t="str">
        <f t="shared" si="327"/>
        <v>N/A</v>
      </c>
      <c r="E1300" s="31">
        <v>69.337765957000002</v>
      </c>
      <c r="F1300" s="27" t="str">
        <f t="shared" si="328"/>
        <v>N/A</v>
      </c>
      <c r="G1300" s="31">
        <v>57.61393597</v>
      </c>
      <c r="H1300" s="27" t="str">
        <f t="shared" si="329"/>
        <v>N/A</v>
      </c>
      <c r="I1300" s="28">
        <v>-20.5</v>
      </c>
      <c r="J1300" s="28">
        <v>-16.899999999999999</v>
      </c>
      <c r="K1300" s="29" t="s">
        <v>1193</v>
      </c>
      <c r="L1300" s="30" t="str">
        <f t="shared" si="331"/>
        <v>Yes</v>
      </c>
    </row>
    <row r="1301" spans="1:12">
      <c r="A1301" s="46" t="s">
        <v>404</v>
      </c>
      <c r="B1301" s="25" t="s">
        <v>49</v>
      </c>
      <c r="C1301" s="31">
        <v>760496</v>
      </c>
      <c r="D1301" s="27" t="str">
        <f t="shared" si="327"/>
        <v>N/A</v>
      </c>
      <c r="E1301" s="31">
        <v>712941</v>
      </c>
      <c r="F1301" s="27" t="str">
        <f t="shared" si="328"/>
        <v>N/A</v>
      </c>
      <c r="G1301" s="31">
        <v>1349114</v>
      </c>
      <c r="H1301" s="27" t="str">
        <f t="shared" si="329"/>
        <v>N/A</v>
      </c>
      <c r="I1301" s="28">
        <v>-6.25</v>
      </c>
      <c r="J1301" s="28">
        <v>89.23</v>
      </c>
      <c r="K1301" s="29" t="s">
        <v>1193</v>
      </c>
      <c r="L1301" s="30" t="str">
        <f t="shared" si="331"/>
        <v>No</v>
      </c>
    </row>
    <row r="1302" spans="1:12">
      <c r="A1302" s="46" t="s">
        <v>135</v>
      </c>
      <c r="B1302" s="25" t="s">
        <v>49</v>
      </c>
      <c r="C1302" s="26">
        <v>83</v>
      </c>
      <c r="D1302" s="27" t="str">
        <f t="shared" si="327"/>
        <v>N/A</v>
      </c>
      <c r="E1302" s="26">
        <v>81</v>
      </c>
      <c r="F1302" s="27" t="str">
        <f t="shared" si="328"/>
        <v>N/A</v>
      </c>
      <c r="G1302" s="26">
        <v>120</v>
      </c>
      <c r="H1302" s="27" t="str">
        <f t="shared" si="329"/>
        <v>N/A</v>
      </c>
      <c r="I1302" s="28">
        <v>-2.41</v>
      </c>
      <c r="J1302" s="28">
        <v>48.15</v>
      </c>
      <c r="K1302" s="29" t="s">
        <v>1193</v>
      </c>
      <c r="L1302" s="30" t="str">
        <f t="shared" si="331"/>
        <v>No</v>
      </c>
    </row>
    <row r="1303" spans="1:12">
      <c r="A1303" s="46" t="s">
        <v>405</v>
      </c>
      <c r="B1303" s="25" t="s">
        <v>49</v>
      </c>
      <c r="C1303" s="31">
        <v>9162.6024096000001</v>
      </c>
      <c r="D1303" s="27" t="str">
        <f t="shared" si="327"/>
        <v>N/A</v>
      </c>
      <c r="E1303" s="31">
        <v>8801.7407406999992</v>
      </c>
      <c r="F1303" s="27" t="str">
        <f t="shared" si="328"/>
        <v>N/A</v>
      </c>
      <c r="G1303" s="31">
        <v>11242.616667</v>
      </c>
      <c r="H1303" s="27" t="str">
        <f t="shared" si="329"/>
        <v>N/A</v>
      </c>
      <c r="I1303" s="28">
        <v>-3.94</v>
      </c>
      <c r="J1303" s="28">
        <v>27.73</v>
      </c>
      <c r="K1303" s="29" t="s">
        <v>1193</v>
      </c>
      <c r="L1303" s="30" t="str">
        <f t="shared" si="331"/>
        <v>Yes</v>
      </c>
    </row>
    <row r="1304" spans="1:12">
      <c r="A1304" s="46" t="s">
        <v>952</v>
      </c>
      <c r="B1304" s="25" t="s">
        <v>49</v>
      </c>
      <c r="C1304" s="31" t="s">
        <v>49</v>
      </c>
      <c r="D1304" s="27" t="str">
        <f t="shared" si="327"/>
        <v>N/A</v>
      </c>
      <c r="E1304" s="31">
        <v>2454087</v>
      </c>
      <c r="F1304" s="27" t="str">
        <f t="shared" si="328"/>
        <v>N/A</v>
      </c>
      <c r="G1304" s="31">
        <v>2768348</v>
      </c>
      <c r="H1304" s="27" t="str">
        <f t="shared" si="329"/>
        <v>N/A</v>
      </c>
      <c r="I1304" s="28" t="s">
        <v>49</v>
      </c>
      <c r="J1304" s="28">
        <v>12.81</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11193</v>
      </c>
      <c r="F1305" s="27" t="str">
        <f t="shared" si="328"/>
        <v>N/A</v>
      </c>
      <c r="G1305" s="26">
        <v>12696</v>
      </c>
      <c r="H1305" s="27" t="str">
        <f t="shared" si="329"/>
        <v>N/A</v>
      </c>
      <c r="I1305" s="28" t="s">
        <v>49</v>
      </c>
      <c r="J1305" s="28">
        <v>13.43</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219.25194318000001</v>
      </c>
      <c r="F1306" s="27" t="str">
        <f t="shared" si="328"/>
        <v>N/A</v>
      </c>
      <c r="G1306" s="31">
        <v>218.04883427999999</v>
      </c>
      <c r="H1306" s="27" t="str">
        <f t="shared" si="329"/>
        <v>N/A</v>
      </c>
      <c r="I1306" s="28" t="s">
        <v>49</v>
      </c>
      <c r="J1306" s="28">
        <v>-0.54900000000000004</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10170445</v>
      </c>
      <c r="D1310" s="27" t="str">
        <f t="shared" si="327"/>
        <v>N/A</v>
      </c>
      <c r="E1310" s="31">
        <v>13137500</v>
      </c>
      <c r="F1310" s="27" t="str">
        <f t="shared" si="328"/>
        <v>N/A</v>
      </c>
      <c r="G1310" s="31">
        <v>14449171</v>
      </c>
      <c r="H1310" s="27" t="str">
        <f t="shared" si="329"/>
        <v>N/A</v>
      </c>
      <c r="I1310" s="28">
        <v>29.17</v>
      </c>
      <c r="J1310" s="28">
        <v>9.984</v>
      </c>
      <c r="K1310" s="29" t="s">
        <v>1193</v>
      </c>
      <c r="L1310" s="30" t="str">
        <f t="shared" si="331"/>
        <v>Yes</v>
      </c>
    </row>
    <row r="1311" spans="1:12">
      <c r="A1311" s="46" t="s">
        <v>407</v>
      </c>
      <c r="B1311" s="25" t="s">
        <v>49</v>
      </c>
      <c r="C1311" s="26">
        <v>14672</v>
      </c>
      <c r="D1311" s="27" t="str">
        <f t="shared" si="327"/>
        <v>N/A</v>
      </c>
      <c r="E1311" s="26">
        <v>15301</v>
      </c>
      <c r="F1311" s="27" t="str">
        <f t="shared" si="328"/>
        <v>N/A</v>
      </c>
      <c r="G1311" s="26">
        <v>16674</v>
      </c>
      <c r="H1311" s="27" t="str">
        <f t="shared" si="329"/>
        <v>N/A</v>
      </c>
      <c r="I1311" s="28">
        <v>4.2869999999999999</v>
      </c>
      <c r="J1311" s="28">
        <v>8.9730000000000008</v>
      </c>
      <c r="K1311" s="29" t="s">
        <v>1193</v>
      </c>
      <c r="L1311" s="30" t="str">
        <f t="shared" si="331"/>
        <v>Yes</v>
      </c>
    </row>
    <row r="1312" spans="1:12">
      <c r="A1312" s="46" t="s">
        <v>408</v>
      </c>
      <c r="B1312" s="25" t="s">
        <v>49</v>
      </c>
      <c r="C1312" s="31">
        <v>693.18736368999998</v>
      </c>
      <c r="D1312" s="27" t="str">
        <f t="shared" si="327"/>
        <v>N/A</v>
      </c>
      <c r="E1312" s="31">
        <v>858.60401280999997</v>
      </c>
      <c r="F1312" s="27" t="str">
        <f t="shared" si="328"/>
        <v>N/A</v>
      </c>
      <c r="G1312" s="31">
        <v>866.56896964999999</v>
      </c>
      <c r="H1312" s="27" t="str">
        <f t="shared" si="329"/>
        <v>N/A</v>
      </c>
      <c r="I1312" s="28">
        <v>23.86</v>
      </c>
      <c r="J1312" s="28">
        <v>0.92769999999999997</v>
      </c>
      <c r="K1312" s="29" t="s">
        <v>1193</v>
      </c>
      <c r="L1312" s="30" t="str">
        <f t="shared" si="331"/>
        <v>Yes</v>
      </c>
    </row>
    <row r="1313" spans="1:12">
      <c r="A1313" s="46" t="s">
        <v>409</v>
      </c>
      <c r="B1313" s="25" t="s">
        <v>49</v>
      </c>
      <c r="C1313" s="31">
        <v>51672481</v>
      </c>
      <c r="D1313" s="27" t="str">
        <f t="shared" ref="D1313:D1321" si="333">IF($B1313="N/A","N/A",IF(C1313&gt;10,"No",IF(C1313&lt;-10,"No","Yes")))</f>
        <v>N/A</v>
      </c>
      <c r="E1313" s="31">
        <v>55740775</v>
      </c>
      <c r="F1313" s="27" t="str">
        <f t="shared" ref="F1313:F1321" si="334">IF($B1313="N/A","N/A",IF(E1313&gt;10,"No",IF(E1313&lt;-10,"No","Yes")))</f>
        <v>N/A</v>
      </c>
      <c r="G1313" s="31">
        <v>56738958</v>
      </c>
      <c r="H1313" s="27" t="str">
        <f t="shared" ref="H1313:H1321" si="335">IF($B1313="N/A","N/A",IF(G1313&gt;10,"No",IF(G1313&lt;-10,"No","Yes")))</f>
        <v>N/A</v>
      </c>
      <c r="I1313" s="28">
        <v>7.8730000000000002</v>
      </c>
      <c r="J1313" s="28">
        <v>1.7909999999999999</v>
      </c>
      <c r="K1313" s="29" t="s">
        <v>1193</v>
      </c>
      <c r="L1313" s="30" t="str">
        <f t="shared" ref="L1313:L1321" si="336">IF(J1313="Div by 0", "N/A", IF(K1313="N/A","N/A", IF(J1313&gt;VALUE(MID(K1313,1,2)), "No", IF(J1313&lt;-1*VALUE(MID(K1313,1,2)), "No", "Yes"))))</f>
        <v>Yes</v>
      </c>
    </row>
    <row r="1314" spans="1:12">
      <c r="A1314" s="46" t="s">
        <v>136</v>
      </c>
      <c r="B1314" s="25" t="s">
        <v>49</v>
      </c>
      <c r="C1314" s="26">
        <v>1137</v>
      </c>
      <c r="D1314" s="27" t="str">
        <f t="shared" si="333"/>
        <v>N/A</v>
      </c>
      <c r="E1314" s="26">
        <v>1155</v>
      </c>
      <c r="F1314" s="27" t="str">
        <f t="shared" si="334"/>
        <v>N/A</v>
      </c>
      <c r="G1314" s="26">
        <v>1346</v>
      </c>
      <c r="H1314" s="27" t="str">
        <f t="shared" si="335"/>
        <v>N/A</v>
      </c>
      <c r="I1314" s="28">
        <v>1.583</v>
      </c>
      <c r="J1314" s="28">
        <v>16.54</v>
      </c>
      <c r="K1314" s="29" t="s">
        <v>1193</v>
      </c>
      <c r="L1314" s="30" t="str">
        <f t="shared" si="336"/>
        <v>Yes</v>
      </c>
    </row>
    <row r="1315" spans="1:12">
      <c r="A1315" s="46" t="s">
        <v>410</v>
      </c>
      <c r="B1315" s="25" t="s">
        <v>49</v>
      </c>
      <c r="C1315" s="31">
        <v>45446.333333000002</v>
      </c>
      <c r="D1315" s="27" t="str">
        <f t="shared" si="333"/>
        <v>N/A</v>
      </c>
      <c r="E1315" s="31">
        <v>48260.411254999999</v>
      </c>
      <c r="F1315" s="27" t="str">
        <f t="shared" si="334"/>
        <v>N/A</v>
      </c>
      <c r="G1315" s="31">
        <v>42153.757801</v>
      </c>
      <c r="H1315" s="27" t="str">
        <f t="shared" si="335"/>
        <v>N/A</v>
      </c>
      <c r="I1315" s="28">
        <v>6.1920000000000002</v>
      </c>
      <c r="J1315" s="28">
        <v>-12.7</v>
      </c>
      <c r="K1315" s="29" t="s">
        <v>1193</v>
      </c>
      <c r="L1315" s="30" t="str">
        <f t="shared" si="336"/>
        <v>Yes</v>
      </c>
    </row>
    <row r="1316" spans="1:12">
      <c r="A1316" s="46" t="s">
        <v>411</v>
      </c>
      <c r="B1316" s="25" t="s">
        <v>49</v>
      </c>
      <c r="C1316" s="31">
        <v>14328375</v>
      </c>
      <c r="D1316" s="27" t="str">
        <f t="shared" si="333"/>
        <v>N/A</v>
      </c>
      <c r="E1316" s="31">
        <v>16441064</v>
      </c>
      <c r="F1316" s="27" t="str">
        <f t="shared" si="334"/>
        <v>N/A</v>
      </c>
      <c r="G1316" s="31">
        <v>18374223</v>
      </c>
      <c r="H1316" s="27" t="str">
        <f t="shared" si="335"/>
        <v>N/A</v>
      </c>
      <c r="I1316" s="28">
        <v>14.74</v>
      </c>
      <c r="J1316" s="28">
        <v>11.76</v>
      </c>
      <c r="K1316" s="29" t="s">
        <v>1193</v>
      </c>
      <c r="L1316" s="30" t="str">
        <f t="shared" si="336"/>
        <v>Yes</v>
      </c>
    </row>
    <row r="1317" spans="1:12">
      <c r="A1317" s="46" t="s">
        <v>412</v>
      </c>
      <c r="B1317" s="25" t="s">
        <v>49</v>
      </c>
      <c r="C1317" s="26">
        <v>10339</v>
      </c>
      <c r="D1317" s="27" t="str">
        <f t="shared" si="333"/>
        <v>N/A</v>
      </c>
      <c r="E1317" s="26">
        <v>11049</v>
      </c>
      <c r="F1317" s="27" t="str">
        <f t="shared" si="334"/>
        <v>N/A</v>
      </c>
      <c r="G1317" s="26">
        <v>12633</v>
      </c>
      <c r="H1317" s="27" t="str">
        <f t="shared" si="335"/>
        <v>N/A</v>
      </c>
      <c r="I1317" s="28">
        <v>6.867</v>
      </c>
      <c r="J1317" s="28">
        <v>14.34</v>
      </c>
      <c r="K1317" s="29" t="s">
        <v>1193</v>
      </c>
      <c r="L1317" s="30" t="str">
        <f t="shared" si="336"/>
        <v>Yes</v>
      </c>
    </row>
    <row r="1318" spans="1:12">
      <c r="A1318" s="46" t="s">
        <v>413</v>
      </c>
      <c r="B1318" s="25" t="s">
        <v>49</v>
      </c>
      <c r="C1318" s="31">
        <v>1385.8569494000001</v>
      </c>
      <c r="D1318" s="27" t="str">
        <f t="shared" si="333"/>
        <v>N/A</v>
      </c>
      <c r="E1318" s="31">
        <v>1488.0137569000001</v>
      </c>
      <c r="F1318" s="27" t="str">
        <f t="shared" si="334"/>
        <v>N/A</v>
      </c>
      <c r="G1318" s="31">
        <v>1454.4623604999999</v>
      </c>
      <c r="H1318" s="27" t="str">
        <f t="shared" si="335"/>
        <v>N/A</v>
      </c>
      <c r="I1318" s="28">
        <v>7.3710000000000004</v>
      </c>
      <c r="J1318" s="28">
        <v>-2.25</v>
      </c>
      <c r="K1318" s="29" t="s">
        <v>1193</v>
      </c>
      <c r="L1318" s="30" t="str">
        <f t="shared" si="336"/>
        <v>Yes</v>
      </c>
    </row>
    <row r="1319" spans="1:12">
      <c r="A1319" s="46" t="s">
        <v>414</v>
      </c>
      <c r="B1319" s="25" t="s">
        <v>49</v>
      </c>
      <c r="C1319" s="31">
        <v>176536</v>
      </c>
      <c r="D1319" s="27" t="str">
        <f t="shared" si="333"/>
        <v>N/A</v>
      </c>
      <c r="E1319" s="31">
        <v>179623</v>
      </c>
      <c r="F1319" s="27" t="str">
        <f t="shared" si="334"/>
        <v>N/A</v>
      </c>
      <c r="G1319" s="31">
        <v>17855124</v>
      </c>
      <c r="H1319" s="27" t="str">
        <f t="shared" si="335"/>
        <v>N/A</v>
      </c>
      <c r="I1319" s="28">
        <v>1.7490000000000001</v>
      </c>
      <c r="J1319" s="28">
        <v>9840</v>
      </c>
      <c r="K1319" s="29" t="s">
        <v>1193</v>
      </c>
      <c r="L1319" s="30" t="str">
        <f t="shared" si="336"/>
        <v>No</v>
      </c>
    </row>
    <row r="1320" spans="1:12">
      <c r="A1320" s="46" t="s">
        <v>137</v>
      </c>
      <c r="B1320" s="25" t="s">
        <v>49</v>
      </c>
      <c r="C1320" s="26">
        <v>61</v>
      </c>
      <c r="D1320" s="27" t="str">
        <f t="shared" si="333"/>
        <v>N/A</v>
      </c>
      <c r="E1320" s="26">
        <v>51</v>
      </c>
      <c r="F1320" s="27" t="str">
        <f t="shared" si="334"/>
        <v>N/A</v>
      </c>
      <c r="G1320" s="26">
        <v>1150</v>
      </c>
      <c r="H1320" s="27" t="str">
        <f t="shared" si="335"/>
        <v>N/A</v>
      </c>
      <c r="I1320" s="28">
        <v>-16.399999999999999</v>
      </c>
      <c r="J1320" s="28">
        <v>2155</v>
      </c>
      <c r="K1320" s="29" t="s">
        <v>1193</v>
      </c>
      <c r="L1320" s="30" t="str">
        <f t="shared" si="336"/>
        <v>No</v>
      </c>
    </row>
    <row r="1321" spans="1:12">
      <c r="A1321" s="46" t="s">
        <v>415</v>
      </c>
      <c r="B1321" s="25" t="s">
        <v>49</v>
      </c>
      <c r="C1321" s="31">
        <v>2894.0327868999998</v>
      </c>
      <c r="D1321" s="27" t="str">
        <f t="shared" si="333"/>
        <v>N/A</v>
      </c>
      <c r="E1321" s="31">
        <v>3522.0196077999999</v>
      </c>
      <c r="F1321" s="27" t="str">
        <f t="shared" si="334"/>
        <v>N/A</v>
      </c>
      <c r="G1321" s="31">
        <v>15526.194783000001</v>
      </c>
      <c r="H1321" s="27" t="str">
        <f t="shared" si="335"/>
        <v>N/A</v>
      </c>
      <c r="I1321" s="28">
        <v>21.7</v>
      </c>
      <c r="J1321" s="28">
        <v>340.8</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813.18778262000001</v>
      </c>
      <c r="D1323" s="27" t="str">
        <f t="shared" ref="D1323:D1342" si="337">IF($B1323="N/A","N/A",IF(C1323&gt;10,"No",IF(C1323&lt;-10,"No","Yes")))</f>
        <v>N/A</v>
      </c>
      <c r="E1323" s="31">
        <v>968.11533261</v>
      </c>
      <c r="F1323" s="27" t="str">
        <f t="shared" ref="F1323:F1342" si="338">IF($B1323="N/A","N/A",IF(E1323&gt;10,"No",IF(E1323&lt;-10,"No","Yes")))</f>
        <v>N/A</v>
      </c>
      <c r="G1323" s="31">
        <v>965.74496007000005</v>
      </c>
      <c r="H1323" s="27" t="str">
        <f t="shared" ref="H1323:H1342" si="339">IF($B1323="N/A","N/A",IF(G1323&gt;10,"No",IF(G1323&lt;-10,"No","Yes")))</f>
        <v>N/A</v>
      </c>
      <c r="I1323" s="28">
        <v>19.05</v>
      </c>
      <c r="J1323" s="28">
        <v>-0.245</v>
      </c>
      <c r="K1323" s="29" t="s">
        <v>1193</v>
      </c>
      <c r="L1323" s="30" t="str">
        <f t="shared" ref="L1323:L1342" si="340">IF(J1323="Div by 0", "N/A", IF(K1323="N/A","N/A", IF(J1323&gt;VALUE(MID(K1323,1,2)), "No", IF(J1323&lt;-1*VALUE(MID(K1323,1,2)), "No", "Yes"))))</f>
        <v>Yes</v>
      </c>
    </row>
    <row r="1324" spans="1:12">
      <c r="A1324" s="48" t="s">
        <v>524</v>
      </c>
      <c r="B1324" s="25" t="s">
        <v>49</v>
      </c>
      <c r="C1324" s="31">
        <v>303.45979492999999</v>
      </c>
      <c r="D1324" s="27" t="str">
        <f t="shared" si="337"/>
        <v>N/A</v>
      </c>
      <c r="E1324" s="31">
        <v>357.44055944000002</v>
      </c>
      <c r="F1324" s="27" t="str">
        <f t="shared" si="338"/>
        <v>N/A</v>
      </c>
      <c r="G1324" s="31">
        <v>353.58239158999999</v>
      </c>
      <c r="H1324" s="27" t="str">
        <f t="shared" si="339"/>
        <v>N/A</v>
      </c>
      <c r="I1324" s="28">
        <v>17.79</v>
      </c>
      <c r="J1324" s="28">
        <v>-1.08</v>
      </c>
      <c r="K1324" s="29" t="s">
        <v>1193</v>
      </c>
      <c r="L1324" s="30" t="str">
        <f t="shared" si="340"/>
        <v>Yes</v>
      </c>
    </row>
    <row r="1325" spans="1:12">
      <c r="A1325" s="48" t="s">
        <v>527</v>
      </c>
      <c r="B1325" s="25" t="s">
        <v>49</v>
      </c>
      <c r="C1325" s="31">
        <v>2282.4406702000001</v>
      </c>
      <c r="D1325" s="27" t="str">
        <f t="shared" si="337"/>
        <v>N/A</v>
      </c>
      <c r="E1325" s="31">
        <v>2848.7549662000001</v>
      </c>
      <c r="F1325" s="27" t="str">
        <f t="shared" si="338"/>
        <v>N/A</v>
      </c>
      <c r="G1325" s="31">
        <v>2650.5920467000001</v>
      </c>
      <c r="H1325" s="27" t="str">
        <f t="shared" si="339"/>
        <v>N/A</v>
      </c>
      <c r="I1325" s="28">
        <v>24.81</v>
      </c>
      <c r="J1325" s="28">
        <v>-6.96</v>
      </c>
      <c r="K1325" s="29" t="s">
        <v>1193</v>
      </c>
      <c r="L1325" s="30" t="str">
        <f t="shared" si="340"/>
        <v>Yes</v>
      </c>
    </row>
    <row r="1326" spans="1:12">
      <c r="A1326" s="48" t="s">
        <v>530</v>
      </c>
      <c r="B1326" s="25" t="s">
        <v>49</v>
      </c>
      <c r="C1326" s="31">
        <v>538.62065754000002</v>
      </c>
      <c r="D1326" s="27" t="str">
        <f t="shared" si="337"/>
        <v>N/A</v>
      </c>
      <c r="E1326" s="31">
        <v>623.7966983</v>
      </c>
      <c r="F1326" s="27" t="str">
        <f t="shared" si="338"/>
        <v>N/A</v>
      </c>
      <c r="G1326" s="31">
        <v>646.68437315999995</v>
      </c>
      <c r="H1326" s="27" t="str">
        <f t="shared" si="339"/>
        <v>N/A</v>
      </c>
      <c r="I1326" s="28">
        <v>15.81</v>
      </c>
      <c r="J1326" s="28">
        <v>3.669</v>
      </c>
      <c r="K1326" s="29" t="s">
        <v>1193</v>
      </c>
      <c r="L1326" s="30" t="str">
        <f t="shared" si="340"/>
        <v>Yes</v>
      </c>
    </row>
    <row r="1327" spans="1:12">
      <c r="A1327" s="48" t="s">
        <v>532</v>
      </c>
      <c r="B1327" s="25" t="s">
        <v>49</v>
      </c>
      <c r="C1327" s="31">
        <v>1074.5161143</v>
      </c>
      <c r="D1327" s="27" t="str">
        <f t="shared" si="337"/>
        <v>N/A</v>
      </c>
      <c r="E1327" s="31">
        <v>1225.3382781</v>
      </c>
      <c r="F1327" s="27" t="str">
        <f t="shared" si="338"/>
        <v>N/A</v>
      </c>
      <c r="G1327" s="31">
        <v>1297.5473896000001</v>
      </c>
      <c r="H1327" s="27" t="str">
        <f t="shared" si="339"/>
        <v>N/A</v>
      </c>
      <c r="I1327" s="28">
        <v>14.04</v>
      </c>
      <c r="J1327" s="28">
        <v>5.8929999999999998</v>
      </c>
      <c r="K1327" s="29" t="s">
        <v>1193</v>
      </c>
      <c r="L1327" s="30" t="str">
        <f t="shared" si="340"/>
        <v>Yes</v>
      </c>
    </row>
    <row r="1328" spans="1:12">
      <c r="A1328" s="46" t="s">
        <v>568</v>
      </c>
      <c r="B1328" s="25" t="s">
        <v>49</v>
      </c>
      <c r="C1328" s="31">
        <v>1353.7874279</v>
      </c>
      <c r="D1328" s="27" t="str">
        <f t="shared" si="337"/>
        <v>N/A</v>
      </c>
      <c r="E1328" s="31">
        <v>1431.4931314</v>
      </c>
      <c r="F1328" s="27" t="str">
        <f t="shared" si="338"/>
        <v>N/A</v>
      </c>
      <c r="G1328" s="31">
        <v>1433.4354269</v>
      </c>
      <c r="H1328" s="27" t="str">
        <f t="shared" si="339"/>
        <v>N/A</v>
      </c>
      <c r="I1328" s="28">
        <v>5.74</v>
      </c>
      <c r="J1328" s="28">
        <v>0.13569999999999999</v>
      </c>
      <c r="K1328" s="29" t="s">
        <v>1193</v>
      </c>
      <c r="L1328" s="30" t="str">
        <f t="shared" si="340"/>
        <v>Yes</v>
      </c>
    </row>
    <row r="1329" spans="1:12">
      <c r="A1329" s="48" t="s">
        <v>524</v>
      </c>
      <c r="B1329" s="25" t="s">
        <v>49</v>
      </c>
      <c r="C1329" s="31">
        <v>16218.277118</v>
      </c>
      <c r="D1329" s="27" t="str">
        <f t="shared" si="337"/>
        <v>N/A</v>
      </c>
      <c r="E1329" s="31">
        <v>16878.615654000001</v>
      </c>
      <c r="F1329" s="27" t="str">
        <f t="shared" si="338"/>
        <v>N/A</v>
      </c>
      <c r="G1329" s="31">
        <v>18394.275163999999</v>
      </c>
      <c r="H1329" s="27" t="str">
        <f t="shared" si="339"/>
        <v>N/A</v>
      </c>
      <c r="I1329" s="28">
        <v>4.0720000000000001</v>
      </c>
      <c r="J1329" s="28">
        <v>8.98</v>
      </c>
      <c r="K1329" s="29" t="s">
        <v>1193</v>
      </c>
      <c r="L1329" s="30" t="str">
        <f t="shared" si="340"/>
        <v>Yes</v>
      </c>
    </row>
    <row r="1330" spans="1:12">
      <c r="A1330" s="48" t="s">
        <v>527</v>
      </c>
      <c r="B1330" s="25" t="s">
        <v>49</v>
      </c>
      <c r="C1330" s="31">
        <v>2211.9202097000002</v>
      </c>
      <c r="D1330" s="27" t="str">
        <f t="shared" si="337"/>
        <v>N/A</v>
      </c>
      <c r="E1330" s="31">
        <v>2165.1657974</v>
      </c>
      <c r="F1330" s="27" t="str">
        <f t="shared" si="338"/>
        <v>N/A</v>
      </c>
      <c r="G1330" s="31">
        <v>2097.7749735000002</v>
      </c>
      <c r="H1330" s="27" t="str">
        <f t="shared" si="339"/>
        <v>N/A</v>
      </c>
      <c r="I1330" s="28">
        <v>-2.11</v>
      </c>
      <c r="J1330" s="28">
        <v>-3.11</v>
      </c>
      <c r="K1330" s="29" t="s">
        <v>1193</v>
      </c>
      <c r="L1330" s="30" t="str">
        <f t="shared" si="340"/>
        <v>Yes</v>
      </c>
    </row>
    <row r="1331" spans="1:12">
      <c r="A1331" s="48" t="s">
        <v>530</v>
      </c>
      <c r="B1331" s="25" t="s">
        <v>49</v>
      </c>
      <c r="C1331" s="31">
        <v>405.92409980000002</v>
      </c>
      <c r="D1331" s="27" t="str">
        <f t="shared" si="337"/>
        <v>N/A</v>
      </c>
      <c r="E1331" s="31">
        <v>466.66585607000002</v>
      </c>
      <c r="F1331" s="27" t="str">
        <f t="shared" si="338"/>
        <v>N/A</v>
      </c>
      <c r="G1331" s="31">
        <v>432.09450412000001</v>
      </c>
      <c r="H1331" s="27" t="str">
        <f t="shared" si="339"/>
        <v>N/A</v>
      </c>
      <c r="I1331" s="28">
        <v>14.96</v>
      </c>
      <c r="J1331" s="28">
        <v>-7.41</v>
      </c>
      <c r="K1331" s="29" t="s">
        <v>1193</v>
      </c>
      <c r="L1331" s="30" t="str">
        <f t="shared" si="340"/>
        <v>Yes</v>
      </c>
    </row>
    <row r="1332" spans="1:12">
      <c r="A1332" s="48" t="s">
        <v>532</v>
      </c>
      <c r="B1332" s="25" t="s">
        <v>49</v>
      </c>
      <c r="C1332" s="31">
        <v>0</v>
      </c>
      <c r="D1332" s="27" t="str">
        <f t="shared" si="337"/>
        <v>N/A</v>
      </c>
      <c r="E1332" s="31">
        <v>0.40099521170000002</v>
      </c>
      <c r="F1332" s="27" t="str">
        <f t="shared" si="338"/>
        <v>N/A</v>
      </c>
      <c r="G1332" s="31">
        <v>0.37535038539999999</v>
      </c>
      <c r="H1332" s="27" t="str">
        <f t="shared" si="339"/>
        <v>N/A</v>
      </c>
      <c r="I1332" s="28" t="s">
        <v>1207</v>
      </c>
      <c r="J1332" s="28">
        <v>-6.4</v>
      </c>
      <c r="K1332" s="29" t="s">
        <v>1193</v>
      </c>
      <c r="L1332" s="30" t="str">
        <f t="shared" si="340"/>
        <v>Yes</v>
      </c>
    </row>
    <row r="1333" spans="1:12">
      <c r="A1333" s="46" t="s">
        <v>221</v>
      </c>
      <c r="B1333" s="25" t="s">
        <v>49</v>
      </c>
      <c r="C1333" s="31">
        <v>468.41133465000001</v>
      </c>
      <c r="D1333" s="27" t="str">
        <f t="shared" si="337"/>
        <v>N/A</v>
      </c>
      <c r="E1333" s="31">
        <v>505.50573283</v>
      </c>
      <c r="F1333" s="27" t="str">
        <f t="shared" si="338"/>
        <v>N/A</v>
      </c>
      <c r="G1333" s="31">
        <v>477.51335755000002</v>
      </c>
      <c r="H1333" s="27" t="str">
        <f t="shared" si="339"/>
        <v>N/A</v>
      </c>
      <c r="I1333" s="28">
        <v>7.9189999999999996</v>
      </c>
      <c r="J1333" s="28">
        <v>-5.54</v>
      </c>
      <c r="K1333" s="29" t="s">
        <v>1193</v>
      </c>
      <c r="L1333" s="30" t="str">
        <f t="shared" si="340"/>
        <v>Yes</v>
      </c>
    </row>
    <row r="1334" spans="1:12">
      <c r="A1334" s="48" t="s">
        <v>524</v>
      </c>
      <c r="B1334" s="25" t="s">
        <v>49</v>
      </c>
      <c r="C1334" s="31">
        <v>106.01969779</v>
      </c>
      <c r="D1334" s="27" t="str">
        <f t="shared" si="337"/>
        <v>N/A</v>
      </c>
      <c r="E1334" s="31">
        <v>120.76277569</v>
      </c>
      <c r="F1334" s="27" t="str">
        <f t="shared" si="338"/>
        <v>N/A</v>
      </c>
      <c r="G1334" s="31">
        <v>120.28436268</v>
      </c>
      <c r="H1334" s="27" t="str">
        <f t="shared" si="339"/>
        <v>N/A</v>
      </c>
      <c r="I1334" s="28">
        <v>13.91</v>
      </c>
      <c r="J1334" s="28">
        <v>-0.39600000000000002</v>
      </c>
      <c r="K1334" s="29" t="s">
        <v>1193</v>
      </c>
      <c r="L1334" s="30" t="str">
        <f t="shared" si="340"/>
        <v>Yes</v>
      </c>
    </row>
    <row r="1335" spans="1:12">
      <c r="A1335" s="48" t="s">
        <v>527</v>
      </c>
      <c r="B1335" s="25" t="s">
        <v>49</v>
      </c>
      <c r="C1335" s="31">
        <v>1897.3548387000001</v>
      </c>
      <c r="D1335" s="27" t="str">
        <f t="shared" si="337"/>
        <v>N/A</v>
      </c>
      <c r="E1335" s="31">
        <v>2025.3196094</v>
      </c>
      <c r="F1335" s="27" t="str">
        <f t="shared" si="338"/>
        <v>N/A</v>
      </c>
      <c r="G1335" s="31">
        <v>1900.078579</v>
      </c>
      <c r="H1335" s="27" t="str">
        <f t="shared" si="339"/>
        <v>N/A</v>
      </c>
      <c r="I1335" s="28">
        <v>6.7439999999999998</v>
      </c>
      <c r="J1335" s="28">
        <v>-6.18</v>
      </c>
      <c r="K1335" s="29" t="s">
        <v>1193</v>
      </c>
      <c r="L1335" s="30" t="str">
        <f t="shared" si="340"/>
        <v>Yes</v>
      </c>
    </row>
    <row r="1336" spans="1:12">
      <c r="A1336" s="48" t="s">
        <v>530</v>
      </c>
      <c r="B1336" s="25" t="s">
        <v>49</v>
      </c>
      <c r="C1336" s="31">
        <v>254.9090783</v>
      </c>
      <c r="D1336" s="27" t="str">
        <f t="shared" si="337"/>
        <v>N/A</v>
      </c>
      <c r="E1336" s="31">
        <v>277.68361012000003</v>
      </c>
      <c r="F1336" s="27" t="str">
        <f t="shared" si="338"/>
        <v>N/A</v>
      </c>
      <c r="G1336" s="31">
        <v>272.60991760000002</v>
      </c>
      <c r="H1336" s="27" t="str">
        <f t="shared" si="339"/>
        <v>N/A</v>
      </c>
      <c r="I1336" s="28">
        <v>8.9339999999999993</v>
      </c>
      <c r="J1336" s="28">
        <v>-1.83</v>
      </c>
      <c r="K1336" s="29" t="s">
        <v>1193</v>
      </c>
      <c r="L1336" s="30" t="str">
        <f t="shared" si="340"/>
        <v>Yes</v>
      </c>
    </row>
    <row r="1337" spans="1:12">
      <c r="A1337" s="48" t="s">
        <v>532</v>
      </c>
      <c r="B1337" s="25" t="s">
        <v>49</v>
      </c>
      <c r="C1337" s="31">
        <v>429.99707013</v>
      </c>
      <c r="D1337" s="27" t="str">
        <f t="shared" si="337"/>
        <v>N/A</v>
      </c>
      <c r="E1337" s="31">
        <v>435.90423434000002</v>
      </c>
      <c r="F1337" s="27" t="str">
        <f t="shared" si="338"/>
        <v>N/A</v>
      </c>
      <c r="G1337" s="31">
        <v>397.33260336000001</v>
      </c>
      <c r="H1337" s="27" t="str">
        <f t="shared" si="339"/>
        <v>N/A</v>
      </c>
      <c r="I1337" s="28">
        <v>1.3740000000000001</v>
      </c>
      <c r="J1337" s="28">
        <v>-8.85</v>
      </c>
      <c r="K1337" s="29" t="s">
        <v>1193</v>
      </c>
      <c r="L1337" s="30" t="str">
        <f t="shared" si="340"/>
        <v>Yes</v>
      </c>
    </row>
    <row r="1338" spans="1:12">
      <c r="A1338" s="46" t="s">
        <v>569</v>
      </c>
      <c r="B1338" s="25" t="s">
        <v>49</v>
      </c>
      <c r="C1338" s="31">
        <v>3593.7090656</v>
      </c>
      <c r="D1338" s="27" t="str">
        <f t="shared" si="337"/>
        <v>N/A</v>
      </c>
      <c r="E1338" s="31">
        <v>3940.1076662999999</v>
      </c>
      <c r="F1338" s="27" t="str">
        <f t="shared" si="338"/>
        <v>N/A</v>
      </c>
      <c r="G1338" s="31">
        <v>4054.8247256999998</v>
      </c>
      <c r="H1338" s="27" t="str">
        <f t="shared" si="339"/>
        <v>N/A</v>
      </c>
      <c r="I1338" s="28">
        <v>9.6389999999999993</v>
      </c>
      <c r="J1338" s="28">
        <v>2.9119999999999999</v>
      </c>
      <c r="K1338" s="29" t="s">
        <v>1193</v>
      </c>
      <c r="L1338" s="30" t="str">
        <f t="shared" si="340"/>
        <v>Yes</v>
      </c>
    </row>
    <row r="1339" spans="1:12">
      <c r="A1339" s="48" t="s">
        <v>524</v>
      </c>
      <c r="B1339" s="25" t="s">
        <v>49</v>
      </c>
      <c r="C1339" s="31">
        <v>8139.7722611999998</v>
      </c>
      <c r="D1339" s="27" t="str">
        <f t="shared" si="337"/>
        <v>N/A</v>
      </c>
      <c r="E1339" s="31">
        <v>9094.4593867999993</v>
      </c>
      <c r="F1339" s="27" t="str">
        <f t="shared" si="338"/>
        <v>N/A</v>
      </c>
      <c r="G1339" s="31">
        <v>10702.555848</v>
      </c>
      <c r="H1339" s="27" t="str">
        <f t="shared" si="339"/>
        <v>N/A</v>
      </c>
      <c r="I1339" s="28">
        <v>11.73</v>
      </c>
      <c r="J1339" s="28">
        <v>17.68</v>
      </c>
      <c r="K1339" s="29" t="s">
        <v>1193</v>
      </c>
      <c r="L1339" s="30" t="str">
        <f t="shared" si="340"/>
        <v>Yes</v>
      </c>
    </row>
    <row r="1340" spans="1:12">
      <c r="A1340" s="48" t="s">
        <v>527</v>
      </c>
      <c r="B1340" s="25" t="s">
        <v>49</v>
      </c>
      <c r="C1340" s="31">
        <v>16401.766783999999</v>
      </c>
      <c r="D1340" s="27" t="str">
        <f t="shared" si="337"/>
        <v>N/A</v>
      </c>
      <c r="E1340" s="31">
        <v>17727.773831999999</v>
      </c>
      <c r="F1340" s="27" t="str">
        <f t="shared" si="338"/>
        <v>N/A</v>
      </c>
      <c r="G1340" s="31">
        <v>17481.717284999999</v>
      </c>
      <c r="H1340" s="27" t="str">
        <f t="shared" si="339"/>
        <v>N/A</v>
      </c>
      <c r="I1340" s="28">
        <v>8.0850000000000009</v>
      </c>
      <c r="J1340" s="28">
        <v>-1.39</v>
      </c>
      <c r="K1340" s="29" t="s">
        <v>1193</v>
      </c>
      <c r="L1340" s="30" t="str">
        <f t="shared" si="340"/>
        <v>Yes</v>
      </c>
    </row>
    <row r="1341" spans="1:12">
      <c r="A1341" s="48" t="s">
        <v>530</v>
      </c>
      <c r="B1341" s="25" t="s">
        <v>49</v>
      </c>
      <c r="C1341" s="31">
        <v>1227.2290680000001</v>
      </c>
      <c r="D1341" s="27" t="str">
        <f t="shared" si="337"/>
        <v>N/A</v>
      </c>
      <c r="E1341" s="31">
        <v>1310.7879003999999</v>
      </c>
      <c r="F1341" s="27" t="str">
        <f t="shared" si="338"/>
        <v>N/A</v>
      </c>
      <c r="G1341" s="31">
        <v>1395.0279576</v>
      </c>
      <c r="H1341" s="27" t="str">
        <f t="shared" si="339"/>
        <v>N/A</v>
      </c>
      <c r="I1341" s="28">
        <v>6.8090000000000002</v>
      </c>
      <c r="J1341" s="28">
        <v>6.4269999999999996</v>
      </c>
      <c r="K1341" s="29" t="s">
        <v>1193</v>
      </c>
      <c r="L1341" s="30" t="str">
        <f t="shared" si="340"/>
        <v>Yes</v>
      </c>
    </row>
    <row r="1342" spans="1:12">
      <c r="A1342" s="48" t="s">
        <v>532</v>
      </c>
      <c r="B1342" s="25" t="s">
        <v>49</v>
      </c>
      <c r="C1342" s="31">
        <v>2696.6340414000001</v>
      </c>
      <c r="D1342" s="27" t="str">
        <f t="shared" si="337"/>
        <v>N/A</v>
      </c>
      <c r="E1342" s="31">
        <v>2962.4017463</v>
      </c>
      <c r="F1342" s="27" t="str">
        <f t="shared" si="338"/>
        <v>N/A</v>
      </c>
      <c r="G1342" s="31">
        <v>3415.1625788000001</v>
      </c>
      <c r="H1342" s="27" t="str">
        <f t="shared" si="339"/>
        <v>N/A</v>
      </c>
      <c r="I1342" s="28">
        <v>9.8559999999999999</v>
      </c>
      <c r="J1342" s="28">
        <v>15.28</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14.083019685</v>
      </c>
      <c r="D1344" s="27" t="str">
        <f t="shared" ref="D1344:D1373" si="341">IF($B1344="N/A","N/A",IF(C1344&gt;10,"No",IF(C1344&lt;-10,"No","Yes")))</f>
        <v>N/A</v>
      </c>
      <c r="E1344" s="32">
        <v>14.027852893</v>
      </c>
      <c r="F1344" s="27" t="str">
        <f t="shared" ref="F1344:F1373" si="342">IF($B1344="N/A","N/A",IF(E1344&gt;10,"No",IF(E1344&lt;-10,"No","Yes")))</f>
        <v>N/A</v>
      </c>
      <c r="G1344" s="32">
        <v>13.327174477</v>
      </c>
      <c r="H1344" s="27" t="str">
        <f t="shared" ref="H1344:H1373" si="343">IF($B1344="N/A","N/A",IF(G1344&gt;10,"No",IF(G1344&lt;-10,"No","Yes")))</f>
        <v>N/A</v>
      </c>
      <c r="I1344" s="28">
        <v>-0.39200000000000002</v>
      </c>
      <c r="J1344" s="28">
        <v>-4.99</v>
      </c>
      <c r="K1344" s="29" t="s">
        <v>1193</v>
      </c>
      <c r="L1344" s="30" t="str">
        <f t="shared" ref="L1344:L1373" si="344">IF(J1344="Div by 0", "N/A", IF(K1344="N/A","N/A", IF(J1344&gt;VALUE(MID(K1344,1,2)), "No", IF(J1344&lt;-1*VALUE(MID(K1344,1,2)), "No", "Yes"))))</f>
        <v>Yes</v>
      </c>
    </row>
    <row r="1345" spans="1:12">
      <c r="A1345" s="48" t="s">
        <v>524</v>
      </c>
      <c r="B1345" s="25" t="s">
        <v>49</v>
      </c>
      <c r="C1345" s="32">
        <v>21.748515919999999</v>
      </c>
      <c r="D1345" s="27" t="str">
        <f t="shared" si="341"/>
        <v>N/A</v>
      </c>
      <c r="E1345" s="32">
        <v>22.216245293</v>
      </c>
      <c r="F1345" s="27" t="str">
        <f t="shared" si="342"/>
        <v>N/A</v>
      </c>
      <c r="G1345" s="32">
        <v>21.865965834000001</v>
      </c>
      <c r="H1345" s="27" t="str">
        <f t="shared" si="343"/>
        <v>N/A</v>
      </c>
      <c r="I1345" s="28">
        <v>2.1509999999999998</v>
      </c>
      <c r="J1345" s="28">
        <v>-1.58</v>
      </c>
      <c r="K1345" s="29" t="s">
        <v>1193</v>
      </c>
      <c r="L1345" s="30" t="str">
        <f t="shared" si="344"/>
        <v>Yes</v>
      </c>
    </row>
    <row r="1346" spans="1:12">
      <c r="A1346" s="48" t="s">
        <v>527</v>
      </c>
      <c r="B1346" s="25" t="s">
        <v>49</v>
      </c>
      <c r="C1346" s="32">
        <v>17.382879289000002</v>
      </c>
      <c r="D1346" s="27" t="str">
        <f t="shared" si="341"/>
        <v>N/A</v>
      </c>
      <c r="E1346" s="32">
        <v>17.833758739</v>
      </c>
      <c r="F1346" s="27" t="str">
        <f t="shared" si="342"/>
        <v>N/A</v>
      </c>
      <c r="G1346" s="32">
        <v>17.518557793999999</v>
      </c>
      <c r="H1346" s="27" t="str">
        <f t="shared" si="343"/>
        <v>N/A</v>
      </c>
      <c r="I1346" s="28">
        <v>2.5939999999999999</v>
      </c>
      <c r="J1346" s="28">
        <v>-1.77</v>
      </c>
      <c r="K1346" s="29" t="s">
        <v>1193</v>
      </c>
      <c r="L1346" s="30" t="str">
        <f t="shared" si="344"/>
        <v>Yes</v>
      </c>
    </row>
    <row r="1347" spans="1:12">
      <c r="A1347" s="48" t="s">
        <v>530</v>
      </c>
      <c r="B1347" s="25" t="s">
        <v>49</v>
      </c>
      <c r="C1347" s="32">
        <v>11.131368780000001</v>
      </c>
      <c r="D1347" s="27" t="str">
        <f t="shared" si="341"/>
        <v>N/A</v>
      </c>
      <c r="E1347" s="32">
        <v>10.958877026</v>
      </c>
      <c r="F1347" s="27" t="str">
        <f t="shared" si="342"/>
        <v>N/A</v>
      </c>
      <c r="G1347" s="32">
        <v>10.04267216</v>
      </c>
      <c r="H1347" s="27" t="str">
        <f t="shared" si="343"/>
        <v>N/A</v>
      </c>
      <c r="I1347" s="28">
        <v>-1.55</v>
      </c>
      <c r="J1347" s="28">
        <v>-8.36</v>
      </c>
      <c r="K1347" s="29" t="s">
        <v>1193</v>
      </c>
      <c r="L1347" s="30" t="str">
        <f t="shared" si="344"/>
        <v>Yes</v>
      </c>
    </row>
    <row r="1348" spans="1:12">
      <c r="A1348" s="48" t="s">
        <v>532</v>
      </c>
      <c r="B1348" s="25" t="s">
        <v>49</v>
      </c>
      <c r="C1348" s="32">
        <v>22.468412379</v>
      </c>
      <c r="D1348" s="27" t="str">
        <f t="shared" si="341"/>
        <v>N/A</v>
      </c>
      <c r="E1348" s="32">
        <v>22.523706694000001</v>
      </c>
      <c r="F1348" s="27" t="str">
        <f t="shared" si="342"/>
        <v>N/A</v>
      </c>
      <c r="G1348" s="32">
        <v>22.661177295000002</v>
      </c>
      <c r="H1348" s="27" t="str">
        <f t="shared" si="343"/>
        <v>N/A</v>
      </c>
      <c r="I1348" s="28">
        <v>0.24610000000000001</v>
      </c>
      <c r="J1348" s="28">
        <v>0.61029999999999995</v>
      </c>
      <c r="K1348" s="29" t="s">
        <v>1193</v>
      </c>
      <c r="L1348" s="30" t="str">
        <f t="shared" si="344"/>
        <v>Yes</v>
      </c>
    </row>
    <row r="1349" spans="1:12" ht="12.75" customHeight="1">
      <c r="A1349" s="46" t="s">
        <v>452</v>
      </c>
      <c r="B1349" s="25" t="s">
        <v>49</v>
      </c>
      <c r="C1349" s="32">
        <v>4.0074733963</v>
      </c>
      <c r="D1349" s="27" t="str">
        <f t="shared" si="341"/>
        <v>N/A</v>
      </c>
      <c r="E1349" s="32">
        <v>4.0657111951999996</v>
      </c>
      <c r="F1349" s="27" t="str">
        <f t="shared" si="342"/>
        <v>N/A</v>
      </c>
      <c r="G1349" s="32">
        <v>3.8813449929999999</v>
      </c>
      <c r="H1349" s="27" t="str">
        <f t="shared" si="343"/>
        <v>N/A</v>
      </c>
      <c r="I1349" s="28">
        <v>1.4530000000000001</v>
      </c>
      <c r="J1349" s="28">
        <v>-4.53</v>
      </c>
      <c r="K1349" s="29" t="s">
        <v>1193</v>
      </c>
      <c r="L1349" s="30" t="str">
        <f t="shared" si="344"/>
        <v>Yes</v>
      </c>
    </row>
    <row r="1350" spans="1:12">
      <c r="A1350" s="48" t="s">
        <v>524</v>
      </c>
      <c r="B1350" s="25" t="s">
        <v>49</v>
      </c>
      <c r="C1350" s="32">
        <v>53.130059363000001</v>
      </c>
      <c r="D1350" s="27" t="str">
        <f t="shared" si="341"/>
        <v>N/A</v>
      </c>
      <c r="E1350" s="32">
        <v>52.770306615999999</v>
      </c>
      <c r="F1350" s="27" t="str">
        <f t="shared" si="342"/>
        <v>N/A</v>
      </c>
      <c r="G1350" s="32">
        <v>53.193166886</v>
      </c>
      <c r="H1350" s="27" t="str">
        <f t="shared" si="343"/>
        <v>N/A</v>
      </c>
      <c r="I1350" s="28">
        <v>-0.67700000000000005</v>
      </c>
      <c r="J1350" s="28">
        <v>0.80130000000000001</v>
      </c>
      <c r="K1350" s="29" t="s">
        <v>1193</v>
      </c>
      <c r="L1350" s="30" t="str">
        <f t="shared" si="344"/>
        <v>Yes</v>
      </c>
    </row>
    <row r="1351" spans="1:12">
      <c r="A1351" s="48" t="s">
        <v>527</v>
      </c>
      <c r="B1351" s="25" t="s">
        <v>49</v>
      </c>
      <c r="C1351" s="32">
        <v>5.0951783881999999</v>
      </c>
      <c r="D1351" s="27" t="str">
        <f t="shared" si="341"/>
        <v>N/A</v>
      </c>
      <c r="E1351" s="32">
        <v>5.0937742759000004</v>
      </c>
      <c r="F1351" s="27" t="str">
        <f t="shared" si="342"/>
        <v>N/A</v>
      </c>
      <c r="G1351" s="32">
        <v>4.8038176033999997</v>
      </c>
      <c r="H1351" s="27" t="str">
        <f t="shared" si="343"/>
        <v>N/A</v>
      </c>
      <c r="I1351" s="28">
        <v>-2.8000000000000001E-2</v>
      </c>
      <c r="J1351" s="28">
        <v>-5.69</v>
      </c>
      <c r="K1351" s="29" t="s">
        <v>1193</v>
      </c>
      <c r="L1351" s="30" t="str">
        <f t="shared" si="344"/>
        <v>Yes</v>
      </c>
    </row>
    <row r="1352" spans="1:12">
      <c r="A1352" s="48" t="s">
        <v>530</v>
      </c>
      <c r="B1352" s="25" t="s">
        <v>49</v>
      </c>
      <c r="C1352" s="32">
        <v>1.0780602842</v>
      </c>
      <c r="D1352" s="27" t="str">
        <f t="shared" si="341"/>
        <v>N/A</v>
      </c>
      <c r="E1352" s="32">
        <v>1.1565836299000001</v>
      </c>
      <c r="F1352" s="27" t="str">
        <f t="shared" si="342"/>
        <v>N/A</v>
      </c>
      <c r="G1352" s="32">
        <v>1.0833578576</v>
      </c>
      <c r="H1352" s="27" t="str">
        <f t="shared" si="343"/>
        <v>N/A</v>
      </c>
      <c r="I1352" s="28">
        <v>7.2839999999999998</v>
      </c>
      <c r="J1352" s="28">
        <v>-6.33</v>
      </c>
      <c r="K1352" s="29" t="s">
        <v>1193</v>
      </c>
      <c r="L1352" s="30" t="str">
        <f t="shared" si="344"/>
        <v>Yes</v>
      </c>
    </row>
    <row r="1353" spans="1:12">
      <c r="A1353" s="48" t="s">
        <v>532</v>
      </c>
      <c r="B1353" s="25" t="s">
        <v>49</v>
      </c>
      <c r="C1353" s="32">
        <v>0</v>
      </c>
      <c r="D1353" s="27" t="str">
        <f t="shared" si="341"/>
        <v>N/A</v>
      </c>
      <c r="E1353" s="32">
        <v>9.3887898000000001E-3</v>
      </c>
      <c r="F1353" s="27" t="str">
        <f t="shared" si="342"/>
        <v>N/A</v>
      </c>
      <c r="G1353" s="32">
        <v>8.7596355999999993E-3</v>
      </c>
      <c r="H1353" s="27" t="str">
        <f t="shared" si="343"/>
        <v>N/A</v>
      </c>
      <c r="I1353" s="28" t="s">
        <v>1207</v>
      </c>
      <c r="J1353" s="28">
        <v>-6.7</v>
      </c>
      <c r="K1353" s="29" t="s">
        <v>1193</v>
      </c>
      <c r="L1353" s="30" t="str">
        <f t="shared" si="344"/>
        <v>Yes</v>
      </c>
    </row>
    <row r="1354" spans="1:12">
      <c r="A1354" s="46" t="s">
        <v>453</v>
      </c>
      <c r="B1354" s="25" t="s">
        <v>49</v>
      </c>
      <c r="C1354" s="32">
        <v>61.424006931999998</v>
      </c>
      <c r="D1354" s="27" t="str">
        <f t="shared" si="341"/>
        <v>N/A</v>
      </c>
      <c r="E1354" s="32">
        <v>61.053272038999999</v>
      </c>
      <c r="F1354" s="27" t="str">
        <f t="shared" si="342"/>
        <v>N/A</v>
      </c>
      <c r="G1354" s="32">
        <v>59.936217872</v>
      </c>
      <c r="H1354" s="27" t="str">
        <f t="shared" si="343"/>
        <v>N/A</v>
      </c>
      <c r="I1354" s="28">
        <v>-0.60399999999999998</v>
      </c>
      <c r="J1354" s="28">
        <v>-1.83</v>
      </c>
      <c r="K1354" s="29" t="s">
        <v>1193</v>
      </c>
      <c r="L1354" s="30" t="str">
        <f t="shared" si="344"/>
        <v>Yes</v>
      </c>
    </row>
    <row r="1355" spans="1:12">
      <c r="A1355" s="48" t="s">
        <v>524</v>
      </c>
      <c r="B1355" s="25" t="s">
        <v>49</v>
      </c>
      <c r="C1355" s="32">
        <v>34.565569347</v>
      </c>
      <c r="D1355" s="27" t="str">
        <f t="shared" si="341"/>
        <v>N/A</v>
      </c>
      <c r="E1355" s="32">
        <v>37.896718665999998</v>
      </c>
      <c r="F1355" s="27" t="str">
        <f t="shared" si="342"/>
        <v>N/A</v>
      </c>
      <c r="G1355" s="32">
        <v>38.528252299999998</v>
      </c>
      <c r="H1355" s="27" t="str">
        <f t="shared" si="343"/>
        <v>N/A</v>
      </c>
      <c r="I1355" s="28">
        <v>9.6370000000000005</v>
      </c>
      <c r="J1355" s="28">
        <v>1.6659999999999999</v>
      </c>
      <c r="K1355" s="29" t="s">
        <v>1193</v>
      </c>
      <c r="L1355" s="30" t="str">
        <f t="shared" si="344"/>
        <v>Yes</v>
      </c>
    </row>
    <row r="1356" spans="1:12">
      <c r="A1356" s="48" t="s">
        <v>527</v>
      </c>
      <c r="B1356" s="25" t="s">
        <v>49</v>
      </c>
      <c r="C1356" s="32">
        <v>66.738857859000007</v>
      </c>
      <c r="D1356" s="27" t="str">
        <f t="shared" si="341"/>
        <v>N/A</v>
      </c>
      <c r="E1356" s="32">
        <v>66.085895016999999</v>
      </c>
      <c r="F1356" s="27" t="str">
        <f t="shared" si="342"/>
        <v>N/A</v>
      </c>
      <c r="G1356" s="32">
        <v>65.39766702</v>
      </c>
      <c r="H1356" s="27" t="str">
        <f t="shared" si="343"/>
        <v>N/A</v>
      </c>
      <c r="I1356" s="28">
        <v>-0.97799999999999998</v>
      </c>
      <c r="J1356" s="28">
        <v>-1.04</v>
      </c>
      <c r="K1356" s="29" t="s">
        <v>1193</v>
      </c>
      <c r="L1356" s="30" t="str">
        <f t="shared" si="344"/>
        <v>Yes</v>
      </c>
    </row>
    <row r="1357" spans="1:12">
      <c r="A1357" s="48" t="s">
        <v>530</v>
      </c>
      <c r="B1357" s="25" t="s">
        <v>49</v>
      </c>
      <c r="C1357" s="32">
        <v>61.027328036</v>
      </c>
      <c r="D1357" s="27" t="str">
        <f t="shared" si="341"/>
        <v>N/A</v>
      </c>
      <c r="E1357" s="32">
        <v>60.274812179000001</v>
      </c>
      <c r="F1357" s="27" t="str">
        <f t="shared" si="342"/>
        <v>N/A</v>
      </c>
      <c r="G1357" s="32">
        <v>59.027369041</v>
      </c>
      <c r="H1357" s="27" t="str">
        <f t="shared" si="343"/>
        <v>N/A</v>
      </c>
      <c r="I1357" s="28">
        <v>-1.23</v>
      </c>
      <c r="J1357" s="28">
        <v>-2.0699999999999998</v>
      </c>
      <c r="K1357" s="29" t="s">
        <v>1193</v>
      </c>
      <c r="L1357" s="30" t="str">
        <f t="shared" si="344"/>
        <v>Yes</v>
      </c>
    </row>
    <row r="1358" spans="1:12">
      <c r="A1358" s="48" t="s">
        <v>532</v>
      </c>
      <c r="B1358" s="25" t="s">
        <v>49</v>
      </c>
      <c r="C1358" s="32">
        <v>68.101080388</v>
      </c>
      <c r="D1358" s="27" t="str">
        <f t="shared" si="341"/>
        <v>N/A</v>
      </c>
      <c r="E1358" s="32">
        <v>68.575720590000003</v>
      </c>
      <c r="F1358" s="27" t="str">
        <f t="shared" si="342"/>
        <v>N/A</v>
      </c>
      <c r="G1358" s="32">
        <v>66.888577435000002</v>
      </c>
      <c r="H1358" s="27" t="str">
        <f t="shared" si="343"/>
        <v>N/A</v>
      </c>
      <c r="I1358" s="28">
        <v>0.69699999999999995</v>
      </c>
      <c r="J1358" s="28">
        <v>-2.46</v>
      </c>
      <c r="K1358" s="29" t="s">
        <v>1193</v>
      </c>
      <c r="L1358" s="30" t="str">
        <f t="shared" si="344"/>
        <v>Yes</v>
      </c>
    </row>
    <row r="1359" spans="1:12">
      <c r="A1359" s="46" t="s">
        <v>630</v>
      </c>
      <c r="B1359" s="25" t="s">
        <v>49</v>
      </c>
      <c r="C1359" s="32">
        <v>83.762963364000001</v>
      </c>
      <c r="D1359" s="27" t="str">
        <f t="shared" si="341"/>
        <v>N/A</v>
      </c>
      <c r="E1359" s="32">
        <v>83.848025960000001</v>
      </c>
      <c r="F1359" s="27" t="str">
        <f t="shared" si="342"/>
        <v>N/A</v>
      </c>
      <c r="G1359" s="32">
        <v>84.393626849</v>
      </c>
      <c r="H1359" s="27" t="str">
        <f t="shared" si="343"/>
        <v>N/A</v>
      </c>
      <c r="I1359" s="28">
        <v>0.1016</v>
      </c>
      <c r="J1359" s="28">
        <v>0.65069999999999995</v>
      </c>
      <c r="K1359" s="29" t="s">
        <v>1193</v>
      </c>
      <c r="L1359" s="30" t="str">
        <f t="shared" si="344"/>
        <v>Yes</v>
      </c>
    </row>
    <row r="1360" spans="1:12">
      <c r="A1360" s="48" t="s">
        <v>524</v>
      </c>
      <c r="B1360" s="25" t="s">
        <v>49</v>
      </c>
      <c r="C1360" s="32">
        <v>85.779816514000004</v>
      </c>
      <c r="D1360" s="27" t="str">
        <f t="shared" si="341"/>
        <v>N/A</v>
      </c>
      <c r="E1360" s="32">
        <v>86.417428724999994</v>
      </c>
      <c r="F1360" s="27" t="str">
        <f t="shared" si="342"/>
        <v>N/A</v>
      </c>
      <c r="G1360" s="32">
        <v>86.859395531999994</v>
      </c>
      <c r="H1360" s="27" t="str">
        <f t="shared" si="343"/>
        <v>N/A</v>
      </c>
      <c r="I1360" s="28">
        <v>0.74329999999999996</v>
      </c>
      <c r="J1360" s="28">
        <v>0.51139999999999997</v>
      </c>
      <c r="K1360" s="29" t="s">
        <v>1193</v>
      </c>
      <c r="L1360" s="30" t="str">
        <f t="shared" si="344"/>
        <v>Yes</v>
      </c>
    </row>
    <row r="1361" spans="1:12">
      <c r="A1361" s="48" t="s">
        <v>527</v>
      </c>
      <c r="B1361" s="25" t="s">
        <v>49</v>
      </c>
      <c r="C1361" s="32">
        <v>89.342300238999997</v>
      </c>
      <c r="D1361" s="27" t="str">
        <f t="shared" si="341"/>
        <v>N/A</v>
      </c>
      <c r="E1361" s="32">
        <v>88.791477083999993</v>
      </c>
      <c r="F1361" s="27" t="str">
        <f t="shared" si="342"/>
        <v>N/A</v>
      </c>
      <c r="G1361" s="32">
        <v>89.278897137000001</v>
      </c>
      <c r="H1361" s="27" t="str">
        <f t="shared" si="343"/>
        <v>N/A</v>
      </c>
      <c r="I1361" s="28">
        <v>-0.61699999999999999</v>
      </c>
      <c r="J1361" s="28">
        <v>0.54890000000000005</v>
      </c>
      <c r="K1361" s="29" t="s">
        <v>1193</v>
      </c>
      <c r="L1361" s="30" t="str">
        <f t="shared" si="344"/>
        <v>Yes</v>
      </c>
    </row>
    <row r="1362" spans="1:12">
      <c r="A1362" s="48" t="s">
        <v>530</v>
      </c>
      <c r="B1362" s="25" t="s">
        <v>49</v>
      </c>
      <c r="C1362" s="32">
        <v>83.220705099</v>
      </c>
      <c r="D1362" s="27" t="str">
        <f t="shared" si="341"/>
        <v>N/A</v>
      </c>
      <c r="E1362" s="32">
        <v>83.238434163999997</v>
      </c>
      <c r="F1362" s="27" t="str">
        <f t="shared" si="342"/>
        <v>N/A</v>
      </c>
      <c r="G1362" s="32">
        <v>83.935403178000001</v>
      </c>
      <c r="H1362" s="27" t="str">
        <f t="shared" si="343"/>
        <v>N/A</v>
      </c>
      <c r="I1362" s="28">
        <v>2.1299999999999999E-2</v>
      </c>
      <c r="J1362" s="28">
        <v>0.83730000000000004</v>
      </c>
      <c r="K1362" s="29" t="s">
        <v>1193</v>
      </c>
      <c r="L1362" s="30" t="str">
        <f t="shared" si="344"/>
        <v>Yes</v>
      </c>
    </row>
    <row r="1363" spans="1:12">
      <c r="A1363" s="48" t="s">
        <v>532</v>
      </c>
      <c r="B1363" s="25" t="s">
        <v>49</v>
      </c>
      <c r="C1363" s="32">
        <v>81.102362205000006</v>
      </c>
      <c r="D1363" s="27" t="str">
        <f t="shared" si="341"/>
        <v>N/A</v>
      </c>
      <c r="E1363" s="32">
        <v>81.663693550000005</v>
      </c>
      <c r="F1363" s="27" t="str">
        <f t="shared" si="342"/>
        <v>N/A</v>
      </c>
      <c r="G1363" s="32">
        <v>81.718640504999996</v>
      </c>
      <c r="H1363" s="27" t="str">
        <f t="shared" si="343"/>
        <v>N/A</v>
      </c>
      <c r="I1363" s="28">
        <v>0.69210000000000005</v>
      </c>
      <c r="J1363" s="28">
        <v>6.7299999999999999E-2</v>
      </c>
      <c r="K1363" s="29" t="s">
        <v>1193</v>
      </c>
      <c r="L1363" s="30" t="str">
        <f t="shared" si="344"/>
        <v>Yes</v>
      </c>
    </row>
    <row r="1364" spans="1:12">
      <c r="A1364" s="46" t="s">
        <v>4</v>
      </c>
      <c r="B1364" s="25" t="s">
        <v>49</v>
      </c>
      <c r="C1364" s="26">
        <v>3.7705248991000002</v>
      </c>
      <c r="D1364" s="27" t="str">
        <f t="shared" si="341"/>
        <v>N/A</v>
      </c>
      <c r="E1364" s="26">
        <v>4.2190843373</v>
      </c>
      <c r="F1364" s="27" t="str">
        <f t="shared" si="342"/>
        <v>N/A</v>
      </c>
      <c r="G1364" s="26">
        <v>4.1909600227999997</v>
      </c>
      <c r="H1364" s="27" t="str">
        <f t="shared" si="343"/>
        <v>N/A</v>
      </c>
      <c r="I1364" s="28">
        <v>11.9</v>
      </c>
      <c r="J1364" s="28">
        <v>-0.66700000000000004</v>
      </c>
      <c r="K1364" s="29" t="s">
        <v>1193</v>
      </c>
      <c r="L1364" s="30" t="str">
        <f t="shared" si="344"/>
        <v>Yes</v>
      </c>
    </row>
    <row r="1365" spans="1:12">
      <c r="A1365" s="48" t="s">
        <v>524</v>
      </c>
      <c r="B1365" s="25" t="s">
        <v>49</v>
      </c>
      <c r="C1365" s="26">
        <v>0.10297766749999999</v>
      </c>
      <c r="D1365" s="27" t="str">
        <f t="shared" si="341"/>
        <v>N/A</v>
      </c>
      <c r="E1365" s="26">
        <v>0.22276029059999999</v>
      </c>
      <c r="F1365" s="27" t="str">
        <f t="shared" si="342"/>
        <v>N/A</v>
      </c>
      <c r="G1365" s="26">
        <v>0.5276442308</v>
      </c>
      <c r="H1365" s="27" t="str">
        <f t="shared" si="343"/>
        <v>N/A</v>
      </c>
      <c r="I1365" s="28">
        <v>116.3</v>
      </c>
      <c r="J1365" s="28">
        <v>136.9</v>
      </c>
      <c r="K1365" s="29" t="s">
        <v>1193</v>
      </c>
      <c r="L1365" s="30" t="str">
        <f t="shared" si="344"/>
        <v>No</v>
      </c>
    </row>
    <row r="1366" spans="1:12">
      <c r="A1366" s="48" t="s">
        <v>527</v>
      </c>
      <c r="B1366" s="25" t="s">
        <v>49</v>
      </c>
      <c r="C1366" s="26">
        <v>6.84</v>
      </c>
      <c r="D1366" s="27" t="str">
        <f t="shared" si="341"/>
        <v>N/A</v>
      </c>
      <c r="E1366" s="26">
        <v>7.1717485998999999</v>
      </c>
      <c r="F1366" s="27" t="str">
        <f t="shared" si="342"/>
        <v>N/A</v>
      </c>
      <c r="G1366" s="26">
        <v>7.2518159806</v>
      </c>
      <c r="H1366" s="27" t="str">
        <f t="shared" si="343"/>
        <v>N/A</v>
      </c>
      <c r="I1366" s="28">
        <v>4.8499999999999996</v>
      </c>
      <c r="J1366" s="28">
        <v>1.1160000000000001</v>
      </c>
      <c r="K1366" s="29" t="s">
        <v>1193</v>
      </c>
      <c r="L1366" s="30" t="str">
        <f t="shared" si="344"/>
        <v>Yes</v>
      </c>
    </row>
    <row r="1367" spans="1:12">
      <c r="A1367" s="48" t="s">
        <v>530</v>
      </c>
      <c r="B1367" s="25" t="s">
        <v>49</v>
      </c>
      <c r="C1367" s="26">
        <v>3.6839950150999998</v>
      </c>
      <c r="D1367" s="27" t="str">
        <f t="shared" si="341"/>
        <v>N/A</v>
      </c>
      <c r="E1367" s="26">
        <v>4.3568464730000001</v>
      </c>
      <c r="F1367" s="27" t="str">
        <f t="shared" si="342"/>
        <v>N/A</v>
      </c>
      <c r="G1367" s="26">
        <v>4.2939560439999997</v>
      </c>
      <c r="H1367" s="27" t="str">
        <f t="shared" si="343"/>
        <v>N/A</v>
      </c>
      <c r="I1367" s="28">
        <v>18.260000000000002</v>
      </c>
      <c r="J1367" s="28">
        <v>-1.44</v>
      </c>
      <c r="K1367" s="29" t="s">
        <v>1193</v>
      </c>
      <c r="L1367" s="30" t="str">
        <f t="shared" si="344"/>
        <v>Yes</v>
      </c>
    </row>
    <row r="1368" spans="1:12">
      <c r="A1368" s="48" t="s">
        <v>532</v>
      </c>
      <c r="B1368" s="25" t="s">
        <v>49</v>
      </c>
      <c r="C1368" s="26">
        <v>3.2656886716</v>
      </c>
      <c r="D1368" s="27" t="str">
        <f t="shared" si="341"/>
        <v>N/A</v>
      </c>
      <c r="E1368" s="26">
        <v>3.2988745311000001</v>
      </c>
      <c r="F1368" s="27" t="str">
        <f t="shared" si="342"/>
        <v>N/A</v>
      </c>
      <c r="G1368" s="26">
        <v>3.1971395439000001</v>
      </c>
      <c r="H1368" s="27" t="str">
        <f t="shared" si="343"/>
        <v>N/A</v>
      </c>
      <c r="I1368" s="28">
        <v>1.016</v>
      </c>
      <c r="J1368" s="28">
        <v>-3.08</v>
      </c>
      <c r="K1368" s="29" t="s">
        <v>1193</v>
      </c>
      <c r="L1368" s="30" t="str">
        <f t="shared" si="344"/>
        <v>Yes</v>
      </c>
    </row>
    <row r="1369" spans="1:12">
      <c r="A1369" s="46" t="s">
        <v>5</v>
      </c>
      <c r="B1369" s="25" t="s">
        <v>49</v>
      </c>
      <c r="C1369" s="26">
        <v>221.36418918999999</v>
      </c>
      <c r="D1369" s="27" t="str">
        <f t="shared" si="341"/>
        <v>N/A</v>
      </c>
      <c r="E1369" s="26">
        <v>220.57831726000001</v>
      </c>
      <c r="F1369" s="27" t="str">
        <f t="shared" si="342"/>
        <v>N/A</v>
      </c>
      <c r="G1369" s="26">
        <v>227.00097815000001</v>
      </c>
      <c r="H1369" s="27" t="str">
        <f t="shared" si="343"/>
        <v>N/A</v>
      </c>
      <c r="I1369" s="28">
        <v>-0.35499999999999998</v>
      </c>
      <c r="J1369" s="28">
        <v>2.9119999999999999</v>
      </c>
      <c r="K1369" s="29" t="s">
        <v>1193</v>
      </c>
      <c r="L1369" s="30" t="str">
        <f t="shared" si="344"/>
        <v>Yes</v>
      </c>
    </row>
    <row r="1370" spans="1:12">
      <c r="A1370" s="48" t="s">
        <v>524</v>
      </c>
      <c r="B1370" s="25" t="s">
        <v>49</v>
      </c>
      <c r="C1370" s="26">
        <v>246.13407821000001</v>
      </c>
      <c r="D1370" s="27" t="str">
        <f t="shared" si="341"/>
        <v>N/A</v>
      </c>
      <c r="E1370" s="26">
        <v>246.76554536</v>
      </c>
      <c r="F1370" s="27" t="str">
        <f t="shared" si="342"/>
        <v>N/A</v>
      </c>
      <c r="G1370" s="26">
        <v>258.49752963999998</v>
      </c>
      <c r="H1370" s="27" t="str">
        <f t="shared" si="343"/>
        <v>N/A</v>
      </c>
      <c r="I1370" s="28">
        <v>0.25659999999999999</v>
      </c>
      <c r="J1370" s="28">
        <v>4.7539999999999996</v>
      </c>
      <c r="K1370" s="29" t="s">
        <v>1193</v>
      </c>
      <c r="L1370" s="30" t="str">
        <f t="shared" si="344"/>
        <v>Yes</v>
      </c>
    </row>
    <row r="1371" spans="1:12">
      <c r="A1371" s="48" t="s">
        <v>527</v>
      </c>
      <c r="B1371" s="25" t="s">
        <v>49</v>
      </c>
      <c r="C1371" s="26">
        <v>208.93064877</v>
      </c>
      <c r="D1371" s="27" t="str">
        <f t="shared" si="341"/>
        <v>N/A</v>
      </c>
      <c r="E1371" s="26">
        <v>206.8583878</v>
      </c>
      <c r="F1371" s="27" t="str">
        <f t="shared" si="342"/>
        <v>N/A</v>
      </c>
      <c r="G1371" s="26">
        <v>207.94481235999999</v>
      </c>
      <c r="H1371" s="27" t="str">
        <f t="shared" si="343"/>
        <v>N/A</v>
      </c>
      <c r="I1371" s="28">
        <v>-0.99199999999999999</v>
      </c>
      <c r="J1371" s="28">
        <v>0.5252</v>
      </c>
      <c r="K1371" s="29" t="s">
        <v>1193</v>
      </c>
      <c r="L1371" s="30" t="str">
        <f t="shared" si="344"/>
        <v>Yes</v>
      </c>
    </row>
    <row r="1372" spans="1:12">
      <c r="A1372" s="48" t="s">
        <v>530</v>
      </c>
      <c r="B1372" s="25" t="s">
        <v>49</v>
      </c>
      <c r="C1372" s="26">
        <v>141.92647059000001</v>
      </c>
      <c r="D1372" s="27" t="str">
        <f t="shared" si="341"/>
        <v>N/A</v>
      </c>
      <c r="E1372" s="26">
        <v>143.84102564</v>
      </c>
      <c r="F1372" s="27" t="str">
        <f t="shared" si="342"/>
        <v>N/A</v>
      </c>
      <c r="G1372" s="26">
        <v>133.75891340999999</v>
      </c>
      <c r="H1372" s="27" t="str">
        <f t="shared" si="343"/>
        <v>N/A</v>
      </c>
      <c r="I1372" s="28">
        <v>1.349</v>
      </c>
      <c r="J1372" s="28">
        <v>-7.01</v>
      </c>
      <c r="K1372" s="29" t="s">
        <v>1193</v>
      </c>
      <c r="L1372" s="30" t="str">
        <f t="shared" si="344"/>
        <v>Yes</v>
      </c>
    </row>
    <row r="1373" spans="1:12">
      <c r="A1373" s="48" t="s">
        <v>532</v>
      </c>
      <c r="B1373" s="25" t="s">
        <v>49</v>
      </c>
      <c r="C1373" s="26" t="s">
        <v>1207</v>
      </c>
      <c r="D1373" s="27" t="str">
        <f t="shared" si="341"/>
        <v>N/A</v>
      </c>
      <c r="E1373" s="26">
        <v>30</v>
      </c>
      <c r="F1373" s="27" t="str">
        <f t="shared" si="342"/>
        <v>N/A</v>
      </c>
      <c r="G1373" s="26">
        <v>30</v>
      </c>
      <c r="H1373" s="27" t="str">
        <f t="shared" si="343"/>
        <v>N/A</v>
      </c>
      <c r="I1373" s="28" t="s">
        <v>1207</v>
      </c>
      <c r="J1373" s="28">
        <v>0</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t="s">
        <v>1207</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13</v>
      </c>
      <c r="F1376" s="27" t="str">
        <f t="shared" si="346"/>
        <v>N/A</v>
      </c>
      <c r="G1376" s="26">
        <v>11</v>
      </c>
      <c r="H1376" s="27" t="str">
        <f t="shared" si="347"/>
        <v>N/A</v>
      </c>
      <c r="I1376" s="28">
        <v>160</v>
      </c>
      <c r="J1376" s="28">
        <v>-46.2</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400</v>
      </c>
      <c r="J1377" s="28">
        <v>-20</v>
      </c>
      <c r="K1377" s="47" t="s">
        <v>49</v>
      </c>
      <c r="L1377" s="30" t="str">
        <f t="shared" si="348"/>
        <v>N/A</v>
      </c>
    </row>
    <row r="1378" spans="1:12">
      <c r="A1378" s="48" t="s">
        <v>571</v>
      </c>
      <c r="B1378" s="25" t="s">
        <v>49</v>
      </c>
      <c r="C1378" s="26">
        <v>11</v>
      </c>
      <c r="D1378" s="27" t="str">
        <f t="shared" si="345"/>
        <v>N/A</v>
      </c>
      <c r="E1378" s="26">
        <v>11</v>
      </c>
      <c r="F1378" s="27" t="str">
        <f t="shared" si="346"/>
        <v>N/A</v>
      </c>
      <c r="G1378" s="26">
        <v>11</v>
      </c>
      <c r="H1378" s="27" t="str">
        <f t="shared" si="347"/>
        <v>N/A</v>
      </c>
      <c r="I1378" s="28">
        <v>0</v>
      </c>
      <c r="J1378" s="28">
        <v>0</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100</v>
      </c>
      <c r="J1379" s="28">
        <v>0</v>
      </c>
      <c r="K1379" s="47" t="s">
        <v>49</v>
      </c>
      <c r="L1379" s="30" t="str">
        <f t="shared" si="348"/>
        <v>N/A</v>
      </c>
    </row>
    <row r="1380" spans="1:12">
      <c r="A1380" s="48" t="s">
        <v>573</v>
      </c>
      <c r="B1380" s="25" t="s">
        <v>49</v>
      </c>
      <c r="C1380" s="26">
        <v>42</v>
      </c>
      <c r="D1380" s="27" t="str">
        <f t="shared" si="345"/>
        <v>N/A</v>
      </c>
      <c r="E1380" s="26">
        <v>46</v>
      </c>
      <c r="F1380" s="27" t="str">
        <f t="shared" si="346"/>
        <v>N/A</v>
      </c>
      <c r="G1380" s="26">
        <v>48</v>
      </c>
      <c r="H1380" s="27" t="str">
        <f t="shared" si="347"/>
        <v>N/A</v>
      </c>
      <c r="I1380" s="28">
        <v>9.5239999999999991</v>
      </c>
      <c r="J1380" s="28">
        <v>4.3479999999999999</v>
      </c>
      <c r="K1380" s="47" t="s">
        <v>49</v>
      </c>
      <c r="L1380" s="30" t="str">
        <f t="shared" si="348"/>
        <v>N/A</v>
      </c>
    </row>
    <row r="1381" spans="1:12">
      <c r="A1381" s="46" t="s">
        <v>742</v>
      </c>
      <c r="B1381" s="25" t="s">
        <v>49</v>
      </c>
      <c r="C1381" s="31">
        <v>948107</v>
      </c>
      <c r="D1381" s="27" t="str">
        <f t="shared" si="345"/>
        <v>N/A</v>
      </c>
      <c r="E1381" s="31">
        <v>2609662</v>
      </c>
      <c r="F1381" s="27" t="str">
        <f t="shared" si="346"/>
        <v>N/A</v>
      </c>
      <c r="G1381" s="31">
        <v>974937</v>
      </c>
      <c r="H1381" s="27" t="str">
        <f t="shared" si="347"/>
        <v>N/A</v>
      </c>
      <c r="I1381" s="28">
        <v>175.2</v>
      </c>
      <c r="J1381" s="28">
        <v>-62.6</v>
      </c>
      <c r="K1381" s="47" t="s">
        <v>49</v>
      </c>
      <c r="L1381" s="30" t="str">
        <f t="shared" si="348"/>
        <v>N/A</v>
      </c>
    </row>
    <row r="1382" spans="1:12">
      <c r="A1382" s="48" t="s">
        <v>574</v>
      </c>
      <c r="B1382" s="25" t="s">
        <v>49</v>
      </c>
      <c r="C1382" s="31">
        <v>824016</v>
      </c>
      <c r="D1382" s="27" t="str">
        <f t="shared" si="345"/>
        <v>N/A</v>
      </c>
      <c r="E1382" s="31">
        <v>2580716</v>
      </c>
      <c r="F1382" s="27" t="str">
        <f t="shared" si="346"/>
        <v>N/A</v>
      </c>
      <c r="G1382" s="31">
        <v>864634</v>
      </c>
      <c r="H1382" s="27" t="str">
        <f t="shared" si="347"/>
        <v>N/A</v>
      </c>
      <c r="I1382" s="28">
        <v>213.2</v>
      </c>
      <c r="J1382" s="28">
        <v>-66.5</v>
      </c>
      <c r="K1382" s="47" t="s">
        <v>49</v>
      </c>
      <c r="L1382" s="30" t="str">
        <f t="shared" si="348"/>
        <v>N/A</v>
      </c>
    </row>
    <row r="1383" spans="1:12">
      <c r="A1383" s="48" t="s">
        <v>568</v>
      </c>
      <c r="B1383" s="25" t="s">
        <v>49</v>
      </c>
      <c r="C1383" s="31">
        <v>271204</v>
      </c>
      <c r="D1383" s="27" t="str">
        <f t="shared" si="345"/>
        <v>N/A</v>
      </c>
      <c r="E1383" s="31">
        <v>246500</v>
      </c>
      <c r="F1383" s="27" t="str">
        <f t="shared" si="346"/>
        <v>N/A</v>
      </c>
      <c r="G1383" s="31">
        <v>203150</v>
      </c>
      <c r="H1383" s="27" t="str">
        <f t="shared" si="347"/>
        <v>N/A</v>
      </c>
      <c r="I1383" s="28">
        <v>-9.11</v>
      </c>
      <c r="J1383" s="28">
        <v>-17.600000000000001</v>
      </c>
      <c r="K1383" s="47" t="s">
        <v>49</v>
      </c>
      <c r="L1383" s="30" t="str">
        <f t="shared" si="348"/>
        <v>N/A</v>
      </c>
    </row>
    <row r="1384" spans="1:12">
      <c r="A1384" s="48" t="s">
        <v>221</v>
      </c>
      <c r="B1384" s="25" t="s">
        <v>49</v>
      </c>
      <c r="C1384" s="31">
        <v>219109</v>
      </c>
      <c r="D1384" s="27" t="str">
        <f t="shared" si="345"/>
        <v>N/A</v>
      </c>
      <c r="E1384" s="31">
        <v>426450</v>
      </c>
      <c r="F1384" s="27" t="str">
        <f t="shared" si="346"/>
        <v>N/A</v>
      </c>
      <c r="G1384" s="31">
        <v>275513</v>
      </c>
      <c r="H1384" s="27" t="str">
        <f t="shared" si="347"/>
        <v>N/A</v>
      </c>
      <c r="I1384" s="28">
        <v>94.63</v>
      </c>
      <c r="J1384" s="28">
        <v>-35.4</v>
      </c>
      <c r="K1384" s="47" t="s">
        <v>49</v>
      </c>
      <c r="L1384" s="30" t="str">
        <f t="shared" si="348"/>
        <v>N/A</v>
      </c>
    </row>
    <row r="1385" spans="1:12">
      <c r="A1385" s="48" t="s">
        <v>569</v>
      </c>
      <c r="B1385" s="25" t="s">
        <v>49</v>
      </c>
      <c r="C1385" s="31">
        <v>798018</v>
      </c>
      <c r="D1385" s="27" t="str">
        <f t="shared" si="345"/>
        <v>N/A</v>
      </c>
      <c r="E1385" s="31">
        <v>616187</v>
      </c>
      <c r="F1385" s="27" t="str">
        <f t="shared" si="346"/>
        <v>N/A</v>
      </c>
      <c r="G1385" s="31">
        <v>610450</v>
      </c>
      <c r="H1385" s="27" t="str">
        <f t="shared" si="347"/>
        <v>N/A</v>
      </c>
      <c r="I1385" s="28">
        <v>-22.8</v>
      </c>
      <c r="J1385" s="28">
        <v>-0.93100000000000005</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2246550</v>
      </c>
      <c r="D1387" s="27" t="str">
        <f t="shared" ref="D1387:D1401" si="349">IF($B1387="N/A","N/A",IF(C1387&gt;10,"No",IF(C1387&lt;-10,"No","Yes")))</f>
        <v>N/A</v>
      </c>
      <c r="E1387" s="31">
        <v>1930988</v>
      </c>
      <c r="F1387" s="27" t="str">
        <f t="shared" ref="F1387:F1401" si="350">IF($B1387="N/A","N/A",IF(E1387&gt;10,"No",IF(E1387&lt;-10,"No","Yes")))</f>
        <v>N/A</v>
      </c>
      <c r="G1387" s="31">
        <v>1816377</v>
      </c>
      <c r="H1387" s="27" t="str">
        <f t="shared" ref="H1387:H1401" si="351">IF($B1387="N/A","N/A",IF(G1387&gt;10,"No",IF(G1387&lt;-10,"No","Yes")))</f>
        <v>N/A</v>
      </c>
      <c r="I1387" s="28">
        <v>-14</v>
      </c>
      <c r="J1387" s="28">
        <v>-5.94</v>
      </c>
      <c r="K1387" s="29" t="s">
        <v>1193</v>
      </c>
      <c r="L1387" s="30" t="str">
        <f t="shared" ref="L1387:L1401" si="352">IF(J1387="Div by 0", "N/A", IF(K1387="N/A","N/A", IF(J1387&gt;VALUE(MID(K1387,1,2)), "No", IF(J1387&lt;-1*VALUE(MID(K1387,1,2)), "No", "Yes"))))</f>
        <v>Yes</v>
      </c>
    </row>
    <row r="1388" spans="1:12">
      <c r="A1388" s="46" t="s">
        <v>576</v>
      </c>
      <c r="B1388" s="25" t="s">
        <v>49</v>
      </c>
      <c r="C1388" s="26">
        <v>4021</v>
      </c>
      <c r="D1388" s="27" t="str">
        <f t="shared" si="349"/>
        <v>N/A</v>
      </c>
      <c r="E1388" s="26">
        <v>3761</v>
      </c>
      <c r="F1388" s="27" t="str">
        <f t="shared" si="350"/>
        <v>N/A</v>
      </c>
      <c r="G1388" s="26">
        <v>2791</v>
      </c>
      <c r="H1388" s="27" t="str">
        <f t="shared" si="351"/>
        <v>N/A</v>
      </c>
      <c r="I1388" s="28">
        <v>-6.47</v>
      </c>
      <c r="J1388" s="28">
        <v>-25.8</v>
      </c>
      <c r="K1388" s="29" t="s">
        <v>1193</v>
      </c>
      <c r="L1388" s="30" t="str">
        <f t="shared" si="352"/>
        <v>Yes</v>
      </c>
    </row>
    <row r="1389" spans="1:12">
      <c r="A1389" s="46" t="s">
        <v>577</v>
      </c>
      <c r="B1389" s="25" t="s">
        <v>49</v>
      </c>
      <c r="C1389" s="31">
        <v>558.70430240999997</v>
      </c>
      <c r="D1389" s="27" t="str">
        <f t="shared" si="349"/>
        <v>N/A</v>
      </c>
      <c r="E1389" s="31">
        <v>513.42408934000002</v>
      </c>
      <c r="F1389" s="27" t="str">
        <f t="shared" si="350"/>
        <v>N/A</v>
      </c>
      <c r="G1389" s="31">
        <v>650.79792189</v>
      </c>
      <c r="H1389" s="27" t="str">
        <f t="shared" si="351"/>
        <v>N/A</v>
      </c>
      <c r="I1389" s="28">
        <v>-8.1</v>
      </c>
      <c r="J1389" s="28">
        <v>26.76</v>
      </c>
      <c r="K1389" s="29" t="s">
        <v>1193</v>
      </c>
      <c r="L1389" s="30" t="str">
        <f t="shared" si="352"/>
        <v>Yes</v>
      </c>
    </row>
    <row r="1390" spans="1:12">
      <c r="A1390" s="46" t="s">
        <v>578</v>
      </c>
      <c r="B1390" s="25" t="s">
        <v>49</v>
      </c>
      <c r="C1390" s="31">
        <v>1504460</v>
      </c>
      <c r="D1390" s="27" t="str">
        <f t="shared" si="349"/>
        <v>N/A</v>
      </c>
      <c r="E1390" s="31">
        <v>1364194</v>
      </c>
      <c r="F1390" s="27" t="str">
        <f t="shared" si="350"/>
        <v>N/A</v>
      </c>
      <c r="G1390" s="31">
        <v>1470673</v>
      </c>
      <c r="H1390" s="27" t="str">
        <f t="shared" si="351"/>
        <v>N/A</v>
      </c>
      <c r="I1390" s="28">
        <v>-9.32</v>
      </c>
      <c r="J1390" s="28">
        <v>7.8049999999999997</v>
      </c>
      <c r="K1390" s="29" t="s">
        <v>1193</v>
      </c>
      <c r="L1390" s="30" t="str">
        <f t="shared" si="352"/>
        <v>Yes</v>
      </c>
    </row>
    <row r="1391" spans="1:12">
      <c r="A1391" s="46" t="s">
        <v>579</v>
      </c>
      <c r="B1391" s="25" t="s">
        <v>49</v>
      </c>
      <c r="C1391" s="26">
        <v>3803</v>
      </c>
      <c r="D1391" s="27" t="str">
        <f t="shared" si="349"/>
        <v>N/A</v>
      </c>
      <c r="E1391" s="26">
        <v>3621</v>
      </c>
      <c r="F1391" s="27" t="str">
        <f t="shared" si="350"/>
        <v>N/A</v>
      </c>
      <c r="G1391" s="26">
        <v>3931</v>
      </c>
      <c r="H1391" s="27" t="str">
        <f t="shared" si="351"/>
        <v>N/A</v>
      </c>
      <c r="I1391" s="28">
        <v>-4.79</v>
      </c>
      <c r="J1391" s="28">
        <v>8.5609999999999999</v>
      </c>
      <c r="K1391" s="29" t="s">
        <v>1193</v>
      </c>
      <c r="L1391" s="30" t="str">
        <f t="shared" si="352"/>
        <v>Yes</v>
      </c>
    </row>
    <row r="1392" spans="1:12">
      <c r="A1392" s="46" t="s">
        <v>580</v>
      </c>
      <c r="B1392" s="25" t="s">
        <v>49</v>
      </c>
      <c r="C1392" s="31">
        <v>395.59821194</v>
      </c>
      <c r="D1392" s="27" t="str">
        <f t="shared" si="349"/>
        <v>N/A</v>
      </c>
      <c r="E1392" s="31">
        <v>376.74509804000002</v>
      </c>
      <c r="F1392" s="27" t="str">
        <f t="shared" si="350"/>
        <v>N/A</v>
      </c>
      <c r="G1392" s="31">
        <v>374.12185195000001</v>
      </c>
      <c r="H1392" s="27" t="str">
        <f t="shared" si="351"/>
        <v>N/A</v>
      </c>
      <c r="I1392" s="28">
        <v>-4.7699999999999996</v>
      </c>
      <c r="J1392" s="28">
        <v>-0.69599999999999995</v>
      </c>
      <c r="K1392" s="29" t="s">
        <v>1193</v>
      </c>
      <c r="L1392" s="30" t="str">
        <f t="shared" si="352"/>
        <v>Yes</v>
      </c>
    </row>
    <row r="1393" spans="1:12">
      <c r="A1393" s="46" t="s">
        <v>590</v>
      </c>
      <c r="B1393" s="25" t="s">
        <v>49</v>
      </c>
      <c r="C1393" s="31">
        <v>3224928</v>
      </c>
      <c r="D1393" s="27" t="str">
        <f t="shared" si="349"/>
        <v>N/A</v>
      </c>
      <c r="E1393" s="31">
        <v>2701164</v>
      </c>
      <c r="F1393" s="27" t="str">
        <f t="shared" si="350"/>
        <v>N/A</v>
      </c>
      <c r="G1393" s="31">
        <v>2719373</v>
      </c>
      <c r="H1393" s="27" t="str">
        <f t="shared" si="351"/>
        <v>N/A</v>
      </c>
      <c r="I1393" s="28">
        <v>-16.2</v>
      </c>
      <c r="J1393" s="28">
        <v>0.67410000000000003</v>
      </c>
      <c r="K1393" s="29" t="s">
        <v>1193</v>
      </c>
      <c r="L1393" s="30" t="str">
        <f t="shared" si="352"/>
        <v>Yes</v>
      </c>
    </row>
    <row r="1394" spans="1:12">
      <c r="A1394" s="46" t="s">
        <v>592</v>
      </c>
      <c r="B1394" s="25" t="s">
        <v>49</v>
      </c>
      <c r="C1394" s="26">
        <v>3580</v>
      </c>
      <c r="D1394" s="27" t="str">
        <f t="shared" si="349"/>
        <v>N/A</v>
      </c>
      <c r="E1394" s="26">
        <v>3414</v>
      </c>
      <c r="F1394" s="27" t="str">
        <f t="shared" si="350"/>
        <v>N/A</v>
      </c>
      <c r="G1394" s="26">
        <v>3584</v>
      </c>
      <c r="H1394" s="27" t="str">
        <f t="shared" si="351"/>
        <v>N/A</v>
      </c>
      <c r="I1394" s="28">
        <v>-4.6399999999999997</v>
      </c>
      <c r="J1394" s="28">
        <v>4.9790000000000001</v>
      </c>
      <c r="K1394" s="29" t="s">
        <v>1193</v>
      </c>
      <c r="L1394" s="30" t="str">
        <f t="shared" si="352"/>
        <v>Yes</v>
      </c>
    </row>
    <row r="1395" spans="1:12">
      <c r="A1395" s="46" t="s">
        <v>591</v>
      </c>
      <c r="B1395" s="25" t="s">
        <v>49</v>
      </c>
      <c r="C1395" s="31">
        <v>900.81787709000002</v>
      </c>
      <c r="D1395" s="27" t="str">
        <f t="shared" si="349"/>
        <v>N/A</v>
      </c>
      <c r="E1395" s="31">
        <v>791.20210896000003</v>
      </c>
      <c r="F1395" s="27" t="str">
        <f t="shared" si="350"/>
        <v>N/A</v>
      </c>
      <c r="G1395" s="31">
        <v>758.75362723000001</v>
      </c>
      <c r="H1395" s="27" t="str">
        <f t="shared" si="351"/>
        <v>N/A</v>
      </c>
      <c r="I1395" s="28">
        <v>-12.2</v>
      </c>
      <c r="J1395" s="28">
        <v>-4.0999999999999996</v>
      </c>
      <c r="K1395" s="29" t="s">
        <v>1193</v>
      </c>
      <c r="L1395" s="30" t="str">
        <f t="shared" si="352"/>
        <v>Yes</v>
      </c>
    </row>
    <row r="1396" spans="1:12">
      <c r="A1396" s="46" t="s">
        <v>581</v>
      </c>
      <c r="B1396" s="25" t="s">
        <v>49</v>
      </c>
      <c r="C1396" s="31">
        <v>6239932</v>
      </c>
      <c r="D1396" s="27" t="str">
        <f t="shared" si="349"/>
        <v>N/A</v>
      </c>
      <c r="E1396" s="31">
        <v>6045922</v>
      </c>
      <c r="F1396" s="27" t="str">
        <f t="shared" si="350"/>
        <v>N/A</v>
      </c>
      <c r="G1396" s="31">
        <v>7276096</v>
      </c>
      <c r="H1396" s="27" t="str">
        <f t="shared" si="351"/>
        <v>N/A</v>
      </c>
      <c r="I1396" s="28">
        <v>-3.11</v>
      </c>
      <c r="J1396" s="28">
        <v>20.350000000000001</v>
      </c>
      <c r="K1396" s="29" t="s">
        <v>1193</v>
      </c>
      <c r="L1396" s="30" t="str">
        <f t="shared" si="352"/>
        <v>Yes</v>
      </c>
    </row>
    <row r="1397" spans="1:12">
      <c r="A1397" s="46" t="s">
        <v>582</v>
      </c>
      <c r="B1397" s="25" t="s">
        <v>49</v>
      </c>
      <c r="C1397" s="26">
        <v>3804</v>
      </c>
      <c r="D1397" s="27" t="str">
        <f t="shared" si="349"/>
        <v>N/A</v>
      </c>
      <c r="E1397" s="26">
        <v>3650</v>
      </c>
      <c r="F1397" s="27" t="str">
        <f t="shared" si="350"/>
        <v>N/A</v>
      </c>
      <c r="G1397" s="26">
        <v>3989</v>
      </c>
      <c r="H1397" s="27" t="str">
        <f t="shared" si="351"/>
        <v>N/A</v>
      </c>
      <c r="I1397" s="28">
        <v>-4.05</v>
      </c>
      <c r="J1397" s="28">
        <v>9.2880000000000003</v>
      </c>
      <c r="K1397" s="29" t="s">
        <v>1193</v>
      </c>
      <c r="L1397" s="30" t="str">
        <f t="shared" si="352"/>
        <v>Yes</v>
      </c>
    </row>
    <row r="1398" spans="1:12">
      <c r="A1398" s="46" t="s">
        <v>583</v>
      </c>
      <c r="B1398" s="25" t="s">
        <v>49</v>
      </c>
      <c r="C1398" s="31">
        <v>1640.3606729999999</v>
      </c>
      <c r="D1398" s="27" t="str">
        <f t="shared" si="349"/>
        <v>N/A</v>
      </c>
      <c r="E1398" s="31">
        <v>1656.4169863</v>
      </c>
      <c r="F1398" s="27" t="str">
        <f t="shared" si="350"/>
        <v>N/A</v>
      </c>
      <c r="G1398" s="31">
        <v>1824.0401102999999</v>
      </c>
      <c r="H1398" s="27" t="str">
        <f t="shared" si="351"/>
        <v>N/A</v>
      </c>
      <c r="I1398" s="28">
        <v>0.9788</v>
      </c>
      <c r="J1398" s="28">
        <v>10.119999999999999</v>
      </c>
      <c r="K1398" s="29" t="s">
        <v>1193</v>
      </c>
      <c r="L1398" s="30" t="str">
        <f t="shared" si="352"/>
        <v>Yes</v>
      </c>
    </row>
    <row r="1399" spans="1:12" ht="12.75" customHeight="1">
      <c r="A1399" s="46" t="s">
        <v>849</v>
      </c>
      <c r="B1399" s="25" t="s">
        <v>49</v>
      </c>
      <c r="C1399" s="31">
        <v>106969945</v>
      </c>
      <c r="D1399" s="27" t="str">
        <f t="shared" si="349"/>
        <v>N/A</v>
      </c>
      <c r="E1399" s="31">
        <v>114970808</v>
      </c>
      <c r="F1399" s="27" t="str">
        <f t="shared" si="350"/>
        <v>N/A</v>
      </c>
      <c r="G1399" s="31">
        <v>114680582</v>
      </c>
      <c r="H1399" s="27" t="str">
        <f t="shared" si="351"/>
        <v>N/A</v>
      </c>
      <c r="I1399" s="28">
        <v>7.48</v>
      </c>
      <c r="J1399" s="28">
        <v>-0.252</v>
      </c>
      <c r="K1399" s="29" t="s">
        <v>1193</v>
      </c>
      <c r="L1399" s="30" t="str">
        <f t="shared" si="352"/>
        <v>Yes</v>
      </c>
    </row>
    <row r="1400" spans="1:12">
      <c r="A1400" s="46" t="s">
        <v>584</v>
      </c>
      <c r="B1400" s="25" t="s">
        <v>49</v>
      </c>
      <c r="C1400" s="26">
        <v>3962</v>
      </c>
      <c r="D1400" s="27" t="str">
        <f t="shared" si="349"/>
        <v>N/A</v>
      </c>
      <c r="E1400" s="26">
        <v>3973</v>
      </c>
      <c r="F1400" s="27" t="str">
        <f t="shared" si="350"/>
        <v>N/A</v>
      </c>
      <c r="G1400" s="26">
        <v>4235</v>
      </c>
      <c r="H1400" s="27" t="str">
        <f t="shared" si="351"/>
        <v>N/A</v>
      </c>
      <c r="I1400" s="28">
        <v>0.27760000000000001</v>
      </c>
      <c r="J1400" s="28">
        <v>6.5949999999999998</v>
      </c>
      <c r="K1400" s="29" t="s">
        <v>1193</v>
      </c>
      <c r="L1400" s="30" t="str">
        <f t="shared" si="352"/>
        <v>Yes</v>
      </c>
    </row>
    <row r="1401" spans="1:12">
      <c r="A1401" s="46" t="s">
        <v>585</v>
      </c>
      <c r="B1401" s="25" t="s">
        <v>49</v>
      </c>
      <c r="C1401" s="31">
        <v>26998.976526999999</v>
      </c>
      <c r="D1401" s="27" t="str">
        <f t="shared" si="349"/>
        <v>N/A</v>
      </c>
      <c r="E1401" s="31">
        <v>28938.033727999999</v>
      </c>
      <c r="F1401" s="27" t="str">
        <f t="shared" si="350"/>
        <v>N/A</v>
      </c>
      <c r="G1401" s="31">
        <v>27079.240141999999</v>
      </c>
      <c r="H1401" s="27" t="str">
        <f t="shared" si="351"/>
        <v>N/A</v>
      </c>
      <c r="I1401" s="28">
        <v>7.1820000000000004</v>
      </c>
      <c r="J1401" s="28">
        <v>-6.42</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108744285</v>
      </c>
      <c r="D1403" s="27" t="str">
        <f t="shared" ref="D1403:D1426" si="353">IF($B1403="N/A","N/A",IF(C1403&gt;10,"No",IF(C1403&lt;-10,"No","Yes")))</f>
        <v>N/A</v>
      </c>
      <c r="E1403" s="53">
        <v>116771896</v>
      </c>
      <c r="F1403" s="27" t="str">
        <f t="shared" ref="F1403:F1426" si="354">IF($B1403="N/A","N/A",IF(E1403&gt;10,"No",IF(E1403&lt;-10,"No","Yes")))</f>
        <v>N/A</v>
      </c>
      <c r="G1403" s="53">
        <v>116553367</v>
      </c>
      <c r="H1403" s="27" t="str">
        <f t="shared" ref="H1403:H1426" si="355">IF($B1403="N/A","N/A",IF(G1403&gt;10,"No",IF(G1403&lt;-10,"No","Yes")))</f>
        <v>N/A</v>
      </c>
      <c r="I1403" s="28">
        <v>7.3819999999999997</v>
      </c>
      <c r="J1403" s="28">
        <v>-0.187</v>
      </c>
      <c r="K1403" s="29" t="s">
        <v>1193</v>
      </c>
      <c r="L1403" s="30" t="str">
        <f t="shared" ref="L1403:L1426" si="356">IF(J1403="Div by 0", "N/A", IF(K1403="N/A","N/A", IF(J1403&gt;VALUE(MID(K1403,1,2)), "No", IF(J1403&lt;-1*VALUE(MID(K1403,1,2)), "No", "Yes"))))</f>
        <v>Yes</v>
      </c>
    </row>
    <row r="1404" spans="1:12">
      <c r="A1404" s="49" t="s">
        <v>455</v>
      </c>
      <c r="B1404" s="25" t="s">
        <v>49</v>
      </c>
      <c r="C1404" s="37">
        <v>4221</v>
      </c>
      <c r="D1404" s="37" t="str">
        <f t="shared" si="353"/>
        <v>N/A</v>
      </c>
      <c r="E1404" s="37">
        <v>4274</v>
      </c>
      <c r="F1404" s="37" t="str">
        <f t="shared" si="354"/>
        <v>N/A</v>
      </c>
      <c r="G1404" s="37">
        <v>4547</v>
      </c>
      <c r="H1404" s="27" t="str">
        <f t="shared" si="355"/>
        <v>N/A</v>
      </c>
      <c r="I1404" s="28">
        <v>1.256</v>
      </c>
      <c r="J1404" s="28">
        <v>6.3869999999999996</v>
      </c>
      <c r="K1404" s="29" t="s">
        <v>1193</v>
      </c>
      <c r="L1404" s="30" t="str">
        <f t="shared" si="356"/>
        <v>Yes</v>
      </c>
    </row>
    <row r="1405" spans="1:12" ht="12.75" customHeight="1">
      <c r="A1405" s="49" t="s">
        <v>753</v>
      </c>
      <c r="B1405" s="25" t="s">
        <v>49</v>
      </c>
      <c r="C1405" s="53">
        <v>25762.683013999998</v>
      </c>
      <c r="D1405" s="27" t="str">
        <f t="shared" si="353"/>
        <v>N/A</v>
      </c>
      <c r="E1405" s="53">
        <v>27321.454375000001</v>
      </c>
      <c r="F1405" s="27" t="str">
        <f t="shared" si="354"/>
        <v>N/A</v>
      </c>
      <c r="G1405" s="53">
        <v>25633.025511</v>
      </c>
      <c r="H1405" s="27" t="str">
        <f t="shared" si="355"/>
        <v>N/A</v>
      </c>
      <c r="I1405" s="28">
        <v>6.0510000000000002</v>
      </c>
      <c r="J1405" s="28">
        <v>-6.18</v>
      </c>
      <c r="K1405" s="29" t="s">
        <v>1193</v>
      </c>
      <c r="L1405" s="30" t="str">
        <f t="shared" si="356"/>
        <v>Yes</v>
      </c>
    </row>
    <row r="1406" spans="1:12">
      <c r="A1406" s="48" t="s">
        <v>524</v>
      </c>
      <c r="B1406" s="25" t="s">
        <v>49</v>
      </c>
      <c r="C1406" s="53">
        <v>11486.597441</v>
      </c>
      <c r="D1406" s="27" t="str">
        <f t="shared" si="353"/>
        <v>N/A</v>
      </c>
      <c r="E1406" s="53">
        <v>12490.941176</v>
      </c>
      <c r="F1406" s="27" t="str">
        <f t="shared" si="354"/>
        <v>N/A</v>
      </c>
      <c r="G1406" s="53">
        <v>12412.531953</v>
      </c>
      <c r="H1406" s="27" t="str">
        <f t="shared" si="355"/>
        <v>N/A</v>
      </c>
      <c r="I1406" s="28">
        <v>8.7439999999999998</v>
      </c>
      <c r="J1406" s="28">
        <v>-0.628</v>
      </c>
      <c r="K1406" s="29" t="s">
        <v>1193</v>
      </c>
      <c r="L1406" s="30" t="str">
        <f t="shared" si="356"/>
        <v>Yes</v>
      </c>
    </row>
    <row r="1407" spans="1:12">
      <c r="A1407" s="48" t="s">
        <v>527</v>
      </c>
      <c r="B1407" s="25" t="s">
        <v>49</v>
      </c>
      <c r="C1407" s="53">
        <v>31925.489613999998</v>
      </c>
      <c r="D1407" s="27" t="str">
        <f t="shared" si="353"/>
        <v>N/A</v>
      </c>
      <c r="E1407" s="53">
        <v>34154.992414</v>
      </c>
      <c r="F1407" s="27" t="str">
        <f t="shared" si="354"/>
        <v>N/A</v>
      </c>
      <c r="G1407" s="53">
        <v>31577.546519</v>
      </c>
      <c r="H1407" s="27" t="str">
        <f t="shared" si="355"/>
        <v>N/A</v>
      </c>
      <c r="I1407" s="28">
        <v>6.9829999999999997</v>
      </c>
      <c r="J1407" s="28">
        <v>-7.55</v>
      </c>
      <c r="K1407" s="29" t="s">
        <v>1193</v>
      </c>
      <c r="L1407" s="30" t="str">
        <f t="shared" si="356"/>
        <v>Yes</v>
      </c>
    </row>
    <row r="1408" spans="1:12">
      <c r="A1408" s="48" t="s">
        <v>530</v>
      </c>
      <c r="B1408" s="25" t="s">
        <v>49</v>
      </c>
      <c r="C1408" s="53">
        <v>1652.5748031000001</v>
      </c>
      <c r="D1408" s="27" t="str">
        <f t="shared" si="353"/>
        <v>N/A</v>
      </c>
      <c r="E1408" s="53">
        <v>1311.1187500000001</v>
      </c>
      <c r="F1408" s="27" t="str">
        <f t="shared" si="354"/>
        <v>N/A</v>
      </c>
      <c r="G1408" s="53">
        <v>1494.14</v>
      </c>
      <c r="H1408" s="27" t="str">
        <f t="shared" si="355"/>
        <v>N/A</v>
      </c>
      <c r="I1408" s="28">
        <v>-20.7</v>
      </c>
      <c r="J1408" s="28">
        <v>13.96</v>
      </c>
      <c r="K1408" s="29" t="s">
        <v>1193</v>
      </c>
      <c r="L1408" s="30" t="str">
        <f t="shared" si="356"/>
        <v>Yes</v>
      </c>
    </row>
    <row r="1409" spans="1:12">
      <c r="A1409" s="48" t="s">
        <v>532</v>
      </c>
      <c r="B1409" s="25" t="s">
        <v>49</v>
      </c>
      <c r="C1409" s="53">
        <v>755.88888888999998</v>
      </c>
      <c r="D1409" s="27" t="str">
        <f t="shared" si="353"/>
        <v>N/A</v>
      </c>
      <c r="E1409" s="53">
        <v>1134.9777778</v>
      </c>
      <c r="F1409" s="27" t="str">
        <f t="shared" si="354"/>
        <v>N/A</v>
      </c>
      <c r="G1409" s="53">
        <v>955.17499999999995</v>
      </c>
      <c r="H1409" s="27" t="str">
        <f t="shared" si="355"/>
        <v>N/A</v>
      </c>
      <c r="I1409" s="28">
        <v>50.15</v>
      </c>
      <c r="J1409" s="28">
        <v>-15.8</v>
      </c>
      <c r="K1409" s="29" t="s">
        <v>1193</v>
      </c>
      <c r="L1409" s="30" t="str">
        <f t="shared" si="356"/>
        <v>Yes</v>
      </c>
    </row>
    <row r="1410" spans="1:12" ht="12.75" customHeight="1">
      <c r="A1410" s="46" t="s">
        <v>456</v>
      </c>
      <c r="B1410" s="25" t="s">
        <v>49</v>
      </c>
      <c r="C1410" s="27">
        <v>5.7147112181999997</v>
      </c>
      <c r="D1410" s="27" t="str">
        <f t="shared" si="353"/>
        <v>N/A</v>
      </c>
      <c r="E1410" s="27">
        <v>5.778799351</v>
      </c>
      <c r="F1410" s="27" t="str">
        <f t="shared" si="354"/>
        <v>N/A</v>
      </c>
      <c r="G1410" s="27">
        <v>5.7543122540000002</v>
      </c>
      <c r="H1410" s="27" t="str">
        <f t="shared" si="355"/>
        <v>N/A</v>
      </c>
      <c r="I1410" s="28">
        <v>1.121</v>
      </c>
      <c r="J1410" s="28">
        <v>-0.42399999999999999</v>
      </c>
      <c r="K1410" s="29" t="s">
        <v>1193</v>
      </c>
      <c r="L1410" s="30" t="str">
        <f t="shared" si="356"/>
        <v>Yes</v>
      </c>
    </row>
    <row r="1411" spans="1:12">
      <c r="A1411" s="48" t="s">
        <v>524</v>
      </c>
      <c r="B1411" s="25" t="s">
        <v>49</v>
      </c>
      <c r="C1411" s="27">
        <v>27.415002697999999</v>
      </c>
      <c r="D1411" s="27" t="str">
        <f t="shared" si="353"/>
        <v>N/A</v>
      </c>
      <c r="E1411" s="27">
        <v>27.891339429999999</v>
      </c>
      <c r="F1411" s="27" t="str">
        <f t="shared" si="354"/>
        <v>N/A</v>
      </c>
      <c r="G1411" s="27">
        <v>29.198423127000002</v>
      </c>
      <c r="H1411" s="27" t="str">
        <f t="shared" si="355"/>
        <v>N/A</v>
      </c>
      <c r="I1411" s="28">
        <v>1.738</v>
      </c>
      <c r="J1411" s="28">
        <v>4.6859999999999999</v>
      </c>
      <c r="K1411" s="29" t="s">
        <v>1193</v>
      </c>
      <c r="L1411" s="30" t="str">
        <f t="shared" si="356"/>
        <v>Yes</v>
      </c>
    </row>
    <row r="1412" spans="1:12">
      <c r="A1412" s="48" t="s">
        <v>527</v>
      </c>
      <c r="B1412" s="25" t="s">
        <v>49</v>
      </c>
      <c r="C1412" s="27">
        <v>34.571982218000002</v>
      </c>
      <c r="D1412" s="27" t="str">
        <f t="shared" si="353"/>
        <v>N/A</v>
      </c>
      <c r="E1412" s="27">
        <v>33.647763844000004</v>
      </c>
      <c r="F1412" s="27" t="str">
        <f t="shared" si="354"/>
        <v>N/A</v>
      </c>
      <c r="G1412" s="27">
        <v>34.422057264000003</v>
      </c>
      <c r="H1412" s="27" t="str">
        <f t="shared" si="355"/>
        <v>N/A</v>
      </c>
      <c r="I1412" s="28">
        <v>-2.67</v>
      </c>
      <c r="J1412" s="28">
        <v>2.3010000000000002</v>
      </c>
      <c r="K1412" s="29" t="s">
        <v>1193</v>
      </c>
      <c r="L1412" s="30" t="str">
        <f t="shared" si="356"/>
        <v>Yes</v>
      </c>
    </row>
    <row r="1413" spans="1:12">
      <c r="A1413" s="48" t="s">
        <v>530</v>
      </c>
      <c r="B1413" s="25" t="s">
        <v>49</v>
      </c>
      <c r="C1413" s="27">
        <v>0.25167951490000001</v>
      </c>
      <c r="D1413" s="27" t="str">
        <f t="shared" si="353"/>
        <v>N/A</v>
      </c>
      <c r="E1413" s="27">
        <v>0.31633056539999999</v>
      </c>
      <c r="F1413" s="27" t="str">
        <f t="shared" si="354"/>
        <v>N/A</v>
      </c>
      <c r="G1413" s="27">
        <v>0.27589758679999998</v>
      </c>
      <c r="H1413" s="27" t="str">
        <f t="shared" si="355"/>
        <v>N/A</v>
      </c>
      <c r="I1413" s="28">
        <v>25.69</v>
      </c>
      <c r="J1413" s="28">
        <v>-12.8</v>
      </c>
      <c r="K1413" s="29" t="s">
        <v>1193</v>
      </c>
      <c r="L1413" s="30" t="str">
        <f t="shared" si="356"/>
        <v>Yes</v>
      </c>
    </row>
    <row r="1414" spans="1:12">
      <c r="A1414" s="48" t="s">
        <v>532</v>
      </c>
      <c r="B1414" s="25" t="s">
        <v>49</v>
      </c>
      <c r="C1414" s="27">
        <v>0.41201245190000002</v>
      </c>
      <c r="D1414" s="27" t="str">
        <f t="shared" si="353"/>
        <v>N/A</v>
      </c>
      <c r="E1414" s="27">
        <v>0.42249554030000003</v>
      </c>
      <c r="F1414" s="27" t="str">
        <f t="shared" si="354"/>
        <v>N/A</v>
      </c>
      <c r="G1414" s="27">
        <v>0.350385424</v>
      </c>
      <c r="H1414" s="27" t="str">
        <f t="shared" si="355"/>
        <v>N/A</v>
      </c>
      <c r="I1414" s="28">
        <v>2.544</v>
      </c>
      <c r="J1414" s="28">
        <v>-17.100000000000001</v>
      </c>
      <c r="K1414" s="29" t="s">
        <v>1193</v>
      </c>
      <c r="L1414" s="30" t="str">
        <f t="shared" si="356"/>
        <v>Yes</v>
      </c>
    </row>
    <row r="1415" spans="1:12" ht="25.5" customHeight="1">
      <c r="A1415" s="49" t="s">
        <v>745</v>
      </c>
      <c r="B1415" s="25" t="s">
        <v>49</v>
      </c>
      <c r="C1415" s="53">
        <v>106969945</v>
      </c>
      <c r="D1415" s="27" t="str">
        <f t="shared" si="353"/>
        <v>N/A</v>
      </c>
      <c r="E1415" s="53">
        <v>114970808</v>
      </c>
      <c r="F1415" s="27" t="str">
        <f t="shared" si="354"/>
        <v>N/A</v>
      </c>
      <c r="G1415" s="53">
        <v>114680582</v>
      </c>
      <c r="H1415" s="27" t="str">
        <f t="shared" si="355"/>
        <v>N/A</v>
      </c>
      <c r="I1415" s="28">
        <v>7.48</v>
      </c>
      <c r="J1415" s="28">
        <v>-0.252</v>
      </c>
      <c r="K1415" s="29" t="s">
        <v>1193</v>
      </c>
      <c r="L1415" s="30" t="str">
        <f t="shared" si="356"/>
        <v>Yes</v>
      </c>
    </row>
    <row r="1416" spans="1:12" ht="12.75" customHeight="1">
      <c r="A1416" s="49" t="s">
        <v>457</v>
      </c>
      <c r="B1416" s="25" t="s">
        <v>49</v>
      </c>
      <c r="C1416" s="37">
        <v>3962</v>
      </c>
      <c r="D1416" s="37" t="str">
        <f t="shared" si="353"/>
        <v>N/A</v>
      </c>
      <c r="E1416" s="37">
        <v>3973</v>
      </c>
      <c r="F1416" s="37" t="str">
        <f t="shared" si="354"/>
        <v>N/A</v>
      </c>
      <c r="G1416" s="37">
        <v>4235</v>
      </c>
      <c r="H1416" s="27" t="str">
        <f t="shared" si="355"/>
        <v>N/A</v>
      </c>
      <c r="I1416" s="28">
        <v>0.27760000000000001</v>
      </c>
      <c r="J1416" s="28">
        <v>6.5949999999999998</v>
      </c>
      <c r="K1416" s="29" t="s">
        <v>1193</v>
      </c>
      <c r="L1416" s="30" t="str">
        <f t="shared" si="356"/>
        <v>Yes</v>
      </c>
    </row>
    <row r="1417" spans="1:12" ht="25.5">
      <c r="A1417" s="49" t="s">
        <v>754</v>
      </c>
      <c r="B1417" s="25" t="s">
        <v>49</v>
      </c>
      <c r="C1417" s="53">
        <v>26998.976526999999</v>
      </c>
      <c r="D1417" s="27" t="str">
        <f t="shared" si="353"/>
        <v>N/A</v>
      </c>
      <c r="E1417" s="53">
        <v>28938.033727999999</v>
      </c>
      <c r="F1417" s="27" t="str">
        <f t="shared" si="354"/>
        <v>N/A</v>
      </c>
      <c r="G1417" s="53">
        <v>27079.240141999999</v>
      </c>
      <c r="H1417" s="27" t="str">
        <f t="shared" si="355"/>
        <v>N/A</v>
      </c>
      <c r="I1417" s="28">
        <v>7.1820000000000004</v>
      </c>
      <c r="J1417" s="28">
        <v>-6.42</v>
      </c>
      <c r="K1417" s="29" t="s">
        <v>1193</v>
      </c>
      <c r="L1417" s="30" t="str">
        <f t="shared" si="356"/>
        <v>Yes</v>
      </c>
    </row>
    <row r="1418" spans="1:12">
      <c r="A1418" s="48" t="s">
        <v>586</v>
      </c>
      <c r="B1418" s="25" t="s">
        <v>49</v>
      </c>
      <c r="C1418" s="53">
        <v>11356.716683000001</v>
      </c>
      <c r="D1418" s="27" t="str">
        <f t="shared" si="353"/>
        <v>N/A</v>
      </c>
      <c r="E1418" s="53">
        <v>12330.42345</v>
      </c>
      <c r="F1418" s="27" t="str">
        <f t="shared" si="354"/>
        <v>N/A</v>
      </c>
      <c r="G1418" s="53">
        <v>12181.066847</v>
      </c>
      <c r="H1418" s="27" t="str">
        <f t="shared" si="355"/>
        <v>N/A</v>
      </c>
      <c r="I1418" s="28">
        <v>8.5739999999999998</v>
      </c>
      <c r="J1418" s="28">
        <v>-1.21</v>
      </c>
      <c r="K1418" s="29" t="s">
        <v>1193</v>
      </c>
      <c r="L1418" s="30" t="str">
        <f t="shared" si="356"/>
        <v>Yes</v>
      </c>
    </row>
    <row r="1419" spans="1:12">
      <c r="A1419" s="48" t="s">
        <v>587</v>
      </c>
      <c r="B1419" s="25" t="s">
        <v>49</v>
      </c>
      <c r="C1419" s="53">
        <v>32382.952171000001</v>
      </c>
      <c r="D1419" s="27" t="str">
        <f t="shared" si="353"/>
        <v>N/A</v>
      </c>
      <c r="E1419" s="53">
        <v>34785.042871999998</v>
      </c>
      <c r="F1419" s="27" t="str">
        <f t="shared" si="354"/>
        <v>N/A</v>
      </c>
      <c r="G1419" s="53">
        <v>32389.011203999999</v>
      </c>
      <c r="H1419" s="27" t="str">
        <f t="shared" si="355"/>
        <v>N/A</v>
      </c>
      <c r="I1419" s="28">
        <v>7.4180000000000001</v>
      </c>
      <c r="J1419" s="28">
        <v>-6.89</v>
      </c>
      <c r="K1419" s="29" t="s">
        <v>1193</v>
      </c>
      <c r="L1419" s="30" t="str">
        <f t="shared" si="356"/>
        <v>Yes</v>
      </c>
    </row>
    <row r="1420" spans="1:12">
      <c r="A1420" s="48" t="s">
        <v>588</v>
      </c>
      <c r="B1420" s="25" t="s">
        <v>49</v>
      </c>
      <c r="C1420" s="53">
        <v>648</v>
      </c>
      <c r="D1420" s="27" t="str">
        <f t="shared" si="353"/>
        <v>N/A</v>
      </c>
      <c r="E1420" s="53">
        <v>6285</v>
      </c>
      <c r="F1420" s="27" t="str">
        <f t="shared" si="354"/>
        <v>N/A</v>
      </c>
      <c r="G1420" s="53">
        <v>4101.3333333</v>
      </c>
      <c r="H1420" s="27" t="str">
        <f t="shared" si="355"/>
        <v>N/A</v>
      </c>
      <c r="I1420" s="28">
        <v>869.9</v>
      </c>
      <c r="J1420" s="28">
        <v>-34.700000000000003</v>
      </c>
      <c r="K1420" s="29" t="s">
        <v>1193</v>
      </c>
      <c r="L1420" s="30" t="str">
        <f t="shared" si="356"/>
        <v>No</v>
      </c>
    </row>
    <row r="1421" spans="1:12">
      <c r="A1421" s="48" t="s">
        <v>589</v>
      </c>
      <c r="B1421" s="25" t="s">
        <v>49</v>
      </c>
      <c r="C1421" s="53" t="s">
        <v>1207</v>
      </c>
      <c r="D1421" s="27" t="str">
        <f t="shared" si="353"/>
        <v>N/A</v>
      </c>
      <c r="E1421" s="53" t="s">
        <v>1207</v>
      </c>
      <c r="F1421" s="27" t="str">
        <f t="shared" si="354"/>
        <v>N/A</v>
      </c>
      <c r="G1421" s="53">
        <v>566</v>
      </c>
      <c r="H1421" s="27" t="str">
        <f t="shared" si="355"/>
        <v>N/A</v>
      </c>
      <c r="I1421" s="28" t="s">
        <v>1207</v>
      </c>
      <c r="J1421" s="28" t="s">
        <v>1207</v>
      </c>
      <c r="K1421" s="29" t="s">
        <v>1193</v>
      </c>
      <c r="L1421" s="30" t="str">
        <f t="shared" si="356"/>
        <v>N/A</v>
      </c>
    </row>
    <row r="1422" spans="1:12" ht="25.5">
      <c r="A1422" s="46" t="s">
        <v>458</v>
      </c>
      <c r="B1422" s="25" t="s">
        <v>49</v>
      </c>
      <c r="C1422" s="27">
        <v>5.3640572960000004</v>
      </c>
      <c r="D1422" s="27" t="str">
        <f t="shared" si="353"/>
        <v>N/A</v>
      </c>
      <c r="E1422" s="27">
        <v>5.3718226068000003</v>
      </c>
      <c r="F1422" s="27" t="str">
        <f t="shared" si="354"/>
        <v>N/A</v>
      </c>
      <c r="G1422" s="27">
        <v>5.3594705071000002</v>
      </c>
      <c r="H1422" s="27" t="str">
        <f t="shared" si="355"/>
        <v>N/A</v>
      </c>
      <c r="I1422" s="28">
        <v>0.14480000000000001</v>
      </c>
      <c r="J1422" s="28">
        <v>-0.23</v>
      </c>
      <c r="K1422" s="29" t="s">
        <v>1193</v>
      </c>
      <c r="L1422" s="30" t="str">
        <f t="shared" si="356"/>
        <v>Yes</v>
      </c>
    </row>
    <row r="1423" spans="1:12">
      <c r="A1423" s="48" t="s">
        <v>524</v>
      </c>
      <c r="B1423" s="25" t="s">
        <v>49</v>
      </c>
      <c r="C1423" s="27">
        <v>27.334052886999999</v>
      </c>
      <c r="D1423" s="27" t="str">
        <f t="shared" si="353"/>
        <v>N/A</v>
      </c>
      <c r="E1423" s="27">
        <v>27.756858525999998</v>
      </c>
      <c r="F1423" s="27" t="str">
        <f t="shared" si="354"/>
        <v>N/A</v>
      </c>
      <c r="G1423" s="27">
        <v>29.093298292</v>
      </c>
      <c r="H1423" s="27" t="str">
        <f t="shared" si="355"/>
        <v>N/A</v>
      </c>
      <c r="I1423" s="28">
        <v>1.5469999999999999</v>
      </c>
      <c r="J1423" s="28">
        <v>4.8150000000000004</v>
      </c>
      <c r="K1423" s="29" t="s">
        <v>1193</v>
      </c>
      <c r="L1423" s="30" t="str">
        <f t="shared" si="356"/>
        <v>Yes</v>
      </c>
    </row>
    <row r="1424" spans="1:12">
      <c r="A1424" s="48" t="s">
        <v>527</v>
      </c>
      <c r="B1424" s="25" t="s">
        <v>49</v>
      </c>
      <c r="C1424" s="27">
        <v>33.603100421999997</v>
      </c>
      <c r="D1424" s="27" t="str">
        <f t="shared" si="353"/>
        <v>N/A</v>
      </c>
      <c r="E1424" s="27">
        <v>32.615691931999997</v>
      </c>
      <c r="F1424" s="27" t="str">
        <f t="shared" si="354"/>
        <v>N/A</v>
      </c>
      <c r="G1424" s="27">
        <v>33.128313892000001</v>
      </c>
      <c r="H1424" s="27" t="str">
        <f t="shared" si="355"/>
        <v>N/A</v>
      </c>
      <c r="I1424" s="28">
        <v>-2.94</v>
      </c>
      <c r="J1424" s="28">
        <v>1.5720000000000001</v>
      </c>
      <c r="K1424" s="29" t="s">
        <v>1193</v>
      </c>
      <c r="L1424" s="30" t="str">
        <f t="shared" si="356"/>
        <v>Yes</v>
      </c>
    </row>
    <row r="1425" spans="1:13">
      <c r="A1425" s="48" t="s">
        <v>530</v>
      </c>
      <c r="B1425" s="25" t="s">
        <v>49</v>
      </c>
      <c r="C1425" s="27">
        <v>1.9817285E-3</v>
      </c>
      <c r="D1425" s="27" t="str">
        <f t="shared" si="353"/>
        <v>N/A</v>
      </c>
      <c r="E1425" s="27">
        <v>3.9541321000000004E-3</v>
      </c>
      <c r="F1425" s="27" t="str">
        <f t="shared" si="354"/>
        <v>N/A</v>
      </c>
      <c r="G1425" s="27">
        <v>5.5179516999999999E-3</v>
      </c>
      <c r="H1425" s="27" t="str">
        <f t="shared" si="355"/>
        <v>N/A</v>
      </c>
      <c r="I1425" s="28">
        <v>99.53</v>
      </c>
      <c r="J1425" s="28">
        <v>39.549999999999997</v>
      </c>
      <c r="K1425" s="29" t="s">
        <v>1193</v>
      </c>
      <c r="L1425" s="30" t="str">
        <f t="shared" si="356"/>
        <v>No</v>
      </c>
    </row>
    <row r="1426" spans="1:13">
      <c r="A1426" s="48" t="s">
        <v>532</v>
      </c>
      <c r="B1426" s="25" t="s">
        <v>49</v>
      </c>
      <c r="C1426" s="27">
        <v>0</v>
      </c>
      <c r="D1426" s="27" t="str">
        <f t="shared" si="353"/>
        <v>N/A</v>
      </c>
      <c r="E1426" s="27">
        <v>0</v>
      </c>
      <c r="F1426" s="27" t="str">
        <f t="shared" si="354"/>
        <v>N/A</v>
      </c>
      <c r="G1426" s="27">
        <v>8.7596355999999993E-3</v>
      </c>
      <c r="H1426" s="27" t="str">
        <f t="shared" si="355"/>
        <v>N/A</v>
      </c>
      <c r="I1426" s="28" t="s">
        <v>1207</v>
      </c>
      <c r="J1426" s="28" t="s">
        <v>1207</v>
      </c>
      <c r="K1426" s="29" t="s">
        <v>1193</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2012-03-14T18:13:25Z</dcterms:modified>
</cp:coreProperties>
</file>