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<sst xmlns="http://schemas.openxmlformats.org/spreadsheetml/2006/main" count="7580" uniqueCount="1744">
  <si>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</si>
  <si>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</si>
  <si>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</si>
  <si>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</si>
  <si>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</si>
  <si>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</si>
  <si>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</si>
  <si>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</si>
  <si>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</si>
  <si>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</si>
  <si>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</si>
  <si>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</si>
  <si>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</si>
  <si>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</si>
  <si>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</si>
  <si>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</si>
  <si>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</si>
  <si>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</si>
  <si>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</si>
  <si>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</si>
  <si>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</si>
  <si>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</si>
  <si>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</si>
  <si>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</si>
  <si>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</si>
  <si>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</si>
  <si>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</si>
  <si>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</si>
  <si>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</si>
  <si>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</si>
  <si>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</si>
  <si>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</si>
  <si>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</si>
  <si>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</si>
  <si>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</si>
  <si>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</si>
  <si>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</si>
  <si>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</si>
  <si>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</si>
  <si>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</si>
  <si>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</si>
  <si>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</si>
  <si>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</si>
  <si>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</si>
  <si>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</si>
  <si>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</si>
  <si>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</si>
  <si>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</si>
  <si>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</si>
  <si>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</si>
  <si>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</si>
  <si>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</si>
  <si>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</si>
  <si>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</si>
  <si>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</si>
  <si>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</si>
  <si>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</si>
  <si>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</si>
  <si>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</si>
  <si>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</si>
  <si>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</si>
  <si>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</si>
  <si>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</si>
  <si>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</si>
  <si>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</si>
  <si>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</si>
  <si>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</si>
  <si>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</si>
  <si>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</si>
  <si>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</si>
  <si>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</si>
  <si>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</si>
  <si>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</si>
  <si>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</si>
  <si>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</si>
  <si>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</si>
  <si>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</si>
  <si>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</si>
  <si>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</si>
  <si>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</si>
  <si>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</si>
  <si>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</si>
  <si>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</si>
  <si>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</si>
  <si>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</si>
  <si>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</si>
  <si>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</si>
  <si>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</si>
  <si>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</si>
  <si>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</si>
  <si>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</si>
  <si>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</si>
  <si>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</si>
  <si>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</si>
  <si>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</si>
  <si>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</si>
  <si>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</si>
  <si>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</si>
  <si>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</si>
  <si>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</si>
  <si>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</si>
  <si>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</si>
  <si>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</si>
  <si>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</si>
  <si>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</si>
  <si>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</si>
  <si>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</si>
  <si>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</si>
  <si>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</si>
  <si>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</si>
  <si>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</si>
  <si>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</si>
  <si>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</si>
  <si>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</si>
  <si>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</si>
  <si>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</si>
  <si>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</si>
  <si>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</si>
  <si>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</si>
  <si>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</si>
  <si>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</si>
  <si>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</si>
  <si>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</si>
  <si>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</si>
  <si>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</si>
  <si>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</si>
  <si>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</si>
  <si>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</si>
  <si>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</si>
  <si>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</si>
  <si>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</si>
  <si>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</si>
  <si>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</si>
  <si>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</si>
  <si>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</si>
  <si>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</si>
  <si>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</si>
  <si>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</si>
  <si>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</si>
  <si>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</si>
  <si>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</si>
  <si>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</si>
  <si>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</si>
  <si>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</si>
  <si>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</si>
  <si>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</si>
  <si>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</si>
  <si>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</si>
  <si>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</si>
  <si>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</si>
  <si>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</si>
  <si>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</si>
  <si>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</si>
  <si>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</si>
  <si>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</si>
  <si>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</si>
  <si>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</si>
  <si>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</si>
  <si>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</si>
  <si>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</si>
  <si>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</si>
  <si>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</si>
  <si>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</si>
  <si>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</si>
  <si>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</si>
  <si>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</si>
  <si>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</si>
  <si>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</si>
  <si>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</si>
  <si>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</si>
  <si>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</si>
  <si>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</si>
  <si>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</si>
  <si>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</si>
  <si>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</si>
  <si>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</si>
  <si>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</si>
  <si>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</si>
  <si>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</si>
  <si>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</si>
  <si>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</si>
  <si>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</si>
  <si>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</si>
  <si>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</si>
  <si>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</si>
  <si>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</si>
  <si>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</si>
  <si>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</si>
  <si>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</si>
  <si>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</si>
  <si>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</si>
  <si>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</si>
  <si>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</si>
  <si>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</si>
  <si>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</si>
  <si>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</si>
  <si>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</si>
  <si>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</si>
  <si>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</si>
  <si>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</si>
  <si>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</si>
  <si>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</si>
  <si>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</si>
  <si>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</si>
  <si>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</si>
  <si>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</si>
  <si>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</si>
  <si>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</si>
  <si>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</si>
  <si>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</si>
  <si>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</si>
  <si>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</si>
  <si>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</si>
  <si>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</si>
  <si>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</si>
  <si>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</si>
  <si>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</si>
  <si>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</si>
  <si>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</si>
  <si>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</si>
  <si>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</si>
  <si>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</si>
  <si>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</si>
  <si>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</si>
  <si>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</si>
  <si>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</si>
  <si>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</si>
  <si>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</si>
  <si>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</si>
  <si>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</si>
  <si>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</si>
  <si>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</si>
  <si>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</si>
  <si>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</si>
  <si>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</si>
  <si>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</si>
  <si>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</si>
  <si>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</si>
  <si>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</si>
  <si>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</si>
  <si>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</si>
  <si>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</si>
  <si>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</si>
  <si>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</si>
  <si>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</si>
  <si>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</si>
  <si>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</si>
  <si>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</si>
  <si>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</si>
  <si>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</si>
  <si>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</si>
  <si>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</si>
  <si>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</si>
  <si>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</si>
  <si>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</si>
  <si>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</si>
  <si>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</si>
  <si>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</si>
  <si>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</si>
  <si>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</si>
  <si>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</si>
  <si>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</si>
  <si>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</si>
  <si>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</si>
  <si>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</si>
  <si>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</si>
  <si>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</si>
  <si>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</si>
  <si>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</si>
  <si>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</si>
  <si>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</si>
  <si>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</si>
  <si>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</si>
  <si>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</si>
  <si>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</si>
  <si>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</si>
  <si>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</si>
  <si>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</si>
  <si>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</si>
  <si>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</si>
  <si>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</si>
  <si>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</si>
  <si>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</si>
  <si>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</si>
  <si>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</si>
  <si>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</si>
  <si>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</si>
  <si>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</si>
  <si>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</si>
  <si>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</si>
  <si>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</si>
  <si>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</si>
  <si>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</si>
  <si>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</si>
  <si>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</si>
  <si>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</si>
  <si>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</si>
  <si>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</si>
  <si>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</si>
  <si>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</si>
  <si>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</si>
  <si>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</si>
  <si>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</si>
  <si>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</si>
  <si>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</si>
  <si>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</si>
  <si>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</si>
  <si>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</si>
  <si>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</si>
  <si>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</si>
  <si>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</si>
  <si>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</si>
  <si>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</si>
  <si>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</si>
  <si>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</si>
  <si>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</si>
  <si>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</si>
  <si>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</si>
  <si>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</si>
  <si>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</si>
  <si>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</si>
  <si>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</si>
  <si>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</si>
  <si>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</si>
  <si>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</si>
  <si>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</si>
  <si>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</si>
  <si>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</si>
  <si>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</si>
  <si>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</si>
  <si>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</si>
  <si>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</si>
  <si>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</si>
  <si>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</si>
  <si>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</si>
  <si>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</si>
  <si>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</si>
  <si>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</si>
  <si>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</si>
  <si>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</si>
  <si>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</si>
  <si>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</si>
  <si>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</si>
  <si>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</si>
  <si>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</si>
  <si>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</si>
  <si>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</si>
  <si>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</si>
  <si>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</si>
  <si>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</si>
  <si>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</si>
  <si>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</si>
  <si>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</si>
  <si>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</si>
  <si>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</si>
  <si>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</si>
  <si>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</si>
  <si>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</si>
  <si>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</si>
  <si>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</si>
  <si>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</si>
  <si>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</si>
  <si>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</si>
  <si>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</si>
  <si>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</si>
  <si>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</si>
  <si>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</si>
  <si>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</si>
  <si>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</si>
  <si>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</si>
  <si>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</si>
  <si>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</si>
  <si>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</si>
  <si>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</si>
  <si>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</si>
  <si>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</si>
  <si>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</si>
  <si>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</si>
  <si>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</si>
  <si>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</si>
  <si>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</si>
  <si>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</si>
  <si>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</si>
  <si>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</si>
  <si>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</si>
  <si>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</si>
  <si>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</si>
  <si>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</si>
  <si>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</si>
  <si>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</si>
  <si>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</si>
  <si>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</si>
  <si>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</si>
  <si>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</si>
  <si>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</si>
  <si>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</si>
  <si>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</si>
  <si>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</si>
  <si>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</si>
  <si>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</si>
  <si>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</si>
  <si>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</si>
  <si>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</si>
  <si>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</si>
  <si>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</si>
  <si>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</si>
  <si>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</si>
  <si>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</si>
  <si>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</si>
  <si>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</si>
  <si>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</si>
  <si>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</si>
  <si>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</si>
  <si>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</si>
  <si>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</si>
  <si>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</si>
  <si>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</si>
  <si>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</si>
  <si>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</si>
  <si>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</si>
  <si>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</si>
  <si>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</si>
  <si>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</si>
  <si>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</si>
  <si>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</si>
  <si>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</si>
  <si>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</si>
  <si>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</si>
  <si>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</si>
  <si>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</si>
  <si>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</si>
  <si>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</si>
  <si>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</si>
  <si>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</si>
  <si>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</si>
  <si>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</si>
  <si>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</si>
  <si>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</si>
  <si>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</si>
  <si>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</si>
  <si>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</si>
  <si>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</si>
  <si>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</si>
  <si>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</si>
  <si>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</si>
  <si>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</si>
  <si>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</si>
  <si>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</si>
  <si>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</si>
  <si>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</si>
  <si>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</si>
  <si>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</si>
  <si>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</si>
  <si>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</si>
  <si>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</si>
  <si>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</si>
  <si>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</si>
  <si>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</si>
  <si>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</si>
  <si>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</si>
  <si>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</si>
  <si>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</si>
  <si>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</si>
  <si>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</si>
  <si>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</si>
  <si>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</si>
  <si>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</si>
  <si>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</si>
  <si>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</si>
  <si>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</si>
  <si>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</si>
  <si>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</si>
  <si>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</si>
  <si>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</si>
  <si>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</si>
  <si>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</si>
  <si>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</si>
  <si>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</si>
  <si>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</si>
  <si>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</si>
  <si>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</si>
  <si>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</si>
  <si>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</si>
  <si>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</si>
  <si>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</si>
  <si>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</si>
  <si>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</si>
  <si>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</si>
  <si>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</si>
  <si>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</si>
  <si>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</si>
  <si>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</si>
  <si>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</si>
  <si>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</si>
  <si>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</si>
  <si>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</si>
  <si>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</si>
  <si>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</si>
  <si>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</si>
  <si>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</si>
  <si>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</si>
  <si>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</si>
  <si>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</si>
  <si>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</si>
  <si>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</si>
  <si>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</si>
  <si>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</si>
  <si>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</si>
  <si>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</si>
  <si>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</si>
  <si>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</si>
  <si>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</si>
  <si>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</si>
  <si>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</si>
  <si>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</si>
  <si>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</si>
  <si>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</si>
  <si>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</si>
  <si>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</si>
  <si>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</si>
  <si>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</si>
  <si>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</si>
  <si>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</si>
  <si>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</si>
  <si>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</si>
  <si>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</si>
  <si>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</si>
  <si>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</si>
  <si>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</si>
  <si>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</si>
  <si>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</si>
  <si>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</si>
  <si>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</si>
  <si>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</si>
  <si>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</si>
  <si>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</si>
  <si>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</si>
  <si>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</si>
  <si>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</si>
  <si>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</si>
  <si>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</si>
  <si>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</si>
  <si>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</si>
  <si>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</si>
  <si>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</si>
  <si>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</si>
  <si>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</si>
  <si>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</si>
  <si>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</si>
  <si>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</si>
  <si>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</si>
  <si>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</si>
  <si>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</si>
  <si>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</si>
  <si>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</si>
  <si>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</si>
  <si>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</si>
  <si>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</si>
  <si>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</si>
  <si>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</si>
  <si>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</si>
  <si>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</si>
  <si>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</si>
  <si>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</si>
  <si>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</si>
  <si>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</si>
  <si>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</si>
  <si>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</si>
  <si>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</si>
  <si>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</si>
  <si>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</si>
  <si>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</si>
  <si>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</si>
  <si>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</si>
  <si>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</si>
  <si>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</si>
  <si>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</si>
  <si>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</si>
  <si>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</si>
  <si>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</si>
  <si>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</si>
  <si>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</si>
  <si>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</si>
  <si>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</si>
  <si>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</si>
  <si>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</si>
  <si>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</si>
  <si>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</si>
  <si>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</si>
  <si>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</si>
  <si>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</si>
  <si>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</si>
  <si>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</si>
  <si>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</si>
  <si>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</si>
  <si>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</si>
  <si>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</si>
  <si>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</si>
  <si>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</si>
  <si>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</si>
  <si>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</si>
  <si>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</si>
  <si>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</si>
  <si>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</si>
  <si>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</si>
  <si>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</si>
  <si>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</si>
  <si>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</si>
  <si>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</si>
  <si>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</si>
  <si>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</si>
  <si>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</si>
  <si>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</si>
  <si>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</si>
  <si>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</si>
  <si>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</si>
  <si>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</si>
  <si>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</si>
  <si>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</si>
  <si>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</si>
  <si>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</si>
  <si>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</si>
  <si>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</si>
  <si>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</si>
  <si>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</si>
  <si>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</si>
  <si>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</si>
  <si>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</si>
  <si>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</si>
  <si>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</si>
  <si>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</si>
  <si>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</si>
  <si>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</si>
  <si>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</si>
  <si>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</si>
  <si>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</si>
  <si>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</si>
  <si>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</si>
  <si>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</si>
  <si>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</si>
  <si>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</si>
  <si>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</si>
  <si>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</si>
  <si>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</si>
  <si>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</si>
  <si>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</si>
  <si>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</si>
  <si>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</si>
  <si>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</si>
  <si>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</si>
  <si>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</si>
  <si>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</si>
  <si>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</si>
  <si>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</si>
  <si>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</si>
  <si>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</si>
  <si>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</si>
  <si>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</si>
  <si>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</si>
  <si>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</si>
  <si>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</si>
  <si>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</si>
  <si>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</si>
  <si>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</si>
  <si>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</si>
  <si>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</si>
  <si>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</si>
  <si>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</si>
  <si>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</si>
  <si>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</si>
  <si>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</si>
  <si>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</si>
  <si>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</si>
  <si>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</si>
  <si>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</si>
  <si>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</si>
  <si>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</si>
  <si>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</si>
  <si>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</si>
  <si>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</si>
  <si>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</si>
  <si>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</si>
  <si>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</si>
  <si>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</si>
  <si>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</si>
  <si>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</si>
  <si>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</si>
  <si>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</si>
  <si>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</si>
  <si>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</si>
  <si>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</si>
  <si>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</si>
  <si>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</si>
  <si>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</si>
  <si>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</si>
  <si>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</si>
  <si>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</si>
  <si>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</si>
  <si>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</si>
  <si>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</si>
  <si>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</si>
  <si>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</si>
  <si>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</si>
  <si>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</si>
  <si>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</si>
  <si>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</si>
  <si>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</si>
  <si>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</si>
  <si>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</si>
  <si>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</si>
  <si>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</si>
  <si>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</si>
  <si>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</si>
  <si>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</si>
  <si>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</si>
  <si>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</si>
  <si>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</si>
  <si>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</si>
  <si>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</si>
  <si>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</si>
  <si>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</si>
  <si>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</si>
  <si>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</si>
  <si>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</si>
  <si>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</si>
  <si>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</si>
  <si>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</si>
  <si>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</si>
  <si>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</si>
  <si>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</si>
  <si>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</si>
  <si>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</si>
  <si>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</si>
  <si>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</si>
  <si>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</si>
  <si>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</si>
  <si>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</si>
  <si>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</si>
  <si>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</si>
  <si>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</si>
  <si>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</si>
  <si>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</si>
  <si>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</si>
  <si>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</si>
  <si>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</si>
  <si>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</si>
  <si>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</si>
  <si>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</si>
  <si>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</si>
  <si>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</si>
  <si>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</si>
  <si>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</si>
  <si>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</si>
  <si>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</si>
  <si>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</si>
  <si>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</si>
  <si>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</si>
  <si>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</si>
  <si>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</si>
  <si>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</si>
  <si>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</si>
  <si>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</si>
  <si>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</si>
  <si>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</si>
  <si>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</si>
  <si>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</si>
  <si>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</si>
  <si>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</si>
  <si>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</si>
  <si>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</si>
  <si>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</si>
  <si>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</si>
  <si>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</si>
  <si>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</si>
  <si>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</si>
  <si>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</si>
  <si>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</si>
  <si>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</si>
  <si>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</si>
  <si>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</si>
  <si>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</si>
  <si>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</si>
  <si>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</si>
  <si>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</si>
  <si>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</si>
  <si>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</si>
  <si>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</si>
  <si>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</si>
  <si>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</si>
  <si>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</si>
  <si>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</si>
  <si>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</si>
  <si>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</si>
  <si>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</si>
  <si>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</si>
  <si>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</si>
  <si>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</si>
  <si>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</si>
  <si>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</si>
  <si>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</si>
  <si>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</si>
  <si>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</si>
  <si>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</si>
  <si>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</si>
  <si>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</si>
  <si>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</si>
  <si>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</si>
  <si>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</si>
  <si>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</si>
  <si>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</si>
  <si>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</si>
  <si>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</si>
  <si>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</si>
  <si>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</si>
  <si>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</si>
  <si>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</si>
  <si>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</si>
  <si>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</si>
  <si>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</si>
  <si>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</si>
  <si>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</si>
  <si>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</si>
  <si>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</si>
  <si>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</si>
  <si>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</si>
  <si>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</si>
  <si>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</si>
  <si>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</si>
  <si>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</si>
  <si>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</si>
  <si>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</si>
  <si>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</si>
  <si>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</si>
  <si>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</si>
  <si>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</si>
  <si>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</si>
  <si>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</si>
  <si>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</si>
  <si>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</si>
  <si>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</si>
  <si>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</si>
  <si>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</si>
  <si>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</si>
  <si>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</si>
  <si>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</si>
  <si>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</si>
  <si>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</si>
  <si>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</si>
  <si>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</si>
  <si>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</si>
  <si>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</si>
  <si>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</si>
  <si>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</si>
  <si>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</si>
  <si>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</si>
  <si>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</si>
  <si>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</si>
  <si>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</si>
  <si>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</si>
  <si>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</si>
  <si>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</si>
  <si>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</si>
  <si>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</si>
  <si>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</si>
  <si>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</si>
  <si>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</si>
  <si>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</si>
  <si>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</si>
  <si>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</si>
  <si>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</si>
  <si>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</si>
  <si>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</si>
  <si>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</si>
  <si>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</si>
  <si>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</si>
  <si>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</si>
  <si>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</si>
  <si>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</si>
  <si>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</si>
  <si>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</si>
  <si>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</si>
  <si>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</si>
  <si>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</si>
  <si>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</si>
  <si>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</si>
  <si>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</si>
  <si>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</si>
  <si>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</si>
  <si>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</si>
  <si>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</si>
  <si>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</si>
  <si>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</si>
  <si>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</si>
  <si>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</si>
  <si>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</si>
  <si>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</si>
  <si>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</si>
  <si>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</si>
  <si>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</si>
  <si>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</si>
  <si>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</si>
  <si>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</si>
  <si>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</si>
  <si>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</si>
  <si>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</si>
  <si>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</si>
  <si>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</si>
  <si>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</si>
  <si>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</si>
  <si>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</si>
  <si>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</si>
  <si>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</si>
  <si>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</si>
  <si>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</si>
  <si>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</si>
  <si>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</si>
  <si>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</si>
  <si>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</si>
  <si>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</si>
  <si>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</si>
  <si>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</si>
  <si>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</si>
  <si>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</si>
  <si>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</si>
  <si>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</si>
  <si>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</si>
  <si>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</si>
  <si>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</si>
  <si>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</si>
  <si>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</si>
  <si>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</si>
  <si>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</si>
  <si>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</si>
  <si>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</si>
  <si>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</si>
  <si>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</si>
  <si>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</si>
  <si>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</si>
  <si>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</si>
  <si>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</si>
  <si>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</si>
  <si>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</si>
  <si>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</si>
  <si>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</si>
  <si>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</si>
  <si>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</si>
  <si>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</si>
  <si>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</si>
  <si>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</si>
  <si>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</si>
  <si>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</si>
  <si>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</si>
  <si>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</si>
  <si>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</si>
  <si>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</si>
  <si>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</si>
  <si>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</si>
  <si>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</si>
  <si>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</si>
  <si>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</si>
  <si>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</si>
  <si>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</si>
  <si>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</si>
  <si>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</si>
  <si>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</si>
  <si>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</si>
  <si>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</si>
  <si>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</si>
  <si>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</si>
  <si>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</si>
  <si>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</si>
  <si>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</si>
  <si>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</si>
  <si>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</si>
  <si>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</si>
  <si>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</si>
  <si>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</si>
  <si>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</si>
  <si>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</si>
  <si>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</si>
  <si>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</si>
  <si>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</si>
  <si>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</si>
  <si>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</si>
  <si>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</si>
  <si>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</si>
  <si>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</si>
  <si>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</si>
  <si>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</si>
  <si>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</si>
  <si>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</si>
  <si>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</si>
  <si>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</si>
  <si>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</si>
  <si>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</si>
  <si>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</si>
  <si>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</si>
  <si>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</si>
  <si>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</si>
  <si>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</si>
  <si>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</si>
  <si>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</si>
  <si>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</si>
  <si>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</si>
  <si>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</si>
  <si>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</si>
  <si>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</si>
  <si>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</si>
  <si>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</si>
  <si>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</si>
  <si>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</si>
  <si>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</si>
  <si>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</si>
  <si>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</si>
  <si>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</si>
  <si>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</si>
  <si>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</si>
  <si>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</si>
  <si>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</si>
  <si>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</si>
  <si>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</si>
  <si>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</si>
  <si>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</si>
  <si>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</si>
  <si>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</si>
  <si>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</si>
  <si>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</si>
  <si>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</si>
  <si>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</si>
  <si>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</si>
  <si>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</si>
  <si>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</si>
  <si>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</si>
  <si>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</si>
  <si>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</si>
  <si>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</si>
  <si>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</si>
  <si>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</si>
  <si>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</si>
  <si>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</si>
  <si>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</si>
  <si>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</si>
  <si>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</si>
  <si>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</si>
  <si>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</si>
  <si>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</si>
  <si>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</si>
  <si>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</si>
  <si>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</si>
  <si>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</si>
  <si>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</si>
  <si>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</si>
  <si>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</si>
  <si>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</si>
  <si>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</si>
  <si>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</si>
  <si>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</si>
  <si>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</si>
  <si>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</si>
  <si>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</si>
  <si>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</si>
  <si>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</si>
  <si>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</si>
  <si>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</si>
  <si>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</si>
  <si>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</si>
  <si>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</si>
  <si>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</si>
  <si>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</si>
  <si>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</si>
  <si>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</si>
  <si>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</si>
  <si>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</si>
  <si>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</si>
  <si>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</si>
  <si>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</si>
  <si>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</si>
  <si>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</si>
  <si>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</si>
  <si>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</si>
  <si>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</si>
  <si>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</si>
  <si>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</si>
  <si>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</si>
  <si>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</si>
  <si>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</si>
  <si>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</si>
  <si>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</si>
  <si>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</si>
  <si>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</si>
  <si>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</si>
  <si>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</si>
  <si>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</si>
  <si>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</si>
  <si>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</si>
  <si>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</si>
  <si>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</si>
  <si>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</si>
  <si>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</si>
  <si>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</si>
  <si>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</si>
  <si>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</si>
  <si>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</si>
  <si>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</si>
  <si>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</si>
  <si>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</si>
  <si>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</si>
  <si>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</si>
  <si>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</si>
  <si>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</si>
  <si>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</si>
  <si>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</si>
  <si>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</si>
  <si>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</si>
  <si>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</si>
  <si>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</si>
  <si>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</si>
  <si>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</si>
  <si>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</si>
  <si>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</si>
  <si>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</si>
  <si>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</si>
  <si>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</si>
  <si>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</si>
  <si>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</si>
  <si>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</si>
  <si>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</si>
  <si>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</si>
  <si>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</si>
  <si>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</si>
  <si>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</si>
  <si>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</si>
  <si>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</si>
  <si>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</si>
  <si>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</si>
  <si>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</si>
  <si>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</si>
  <si>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</si>
  <si>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</si>
  <si>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</si>
  <si>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</si>
  <si>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</si>
  <si>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</si>
  <si>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</si>
  <si>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</si>
  <si>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</si>
  <si>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</si>
  <si>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</si>
  <si>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</si>
  <si>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</si>
  <si>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</si>
  <si>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</si>
  <si>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</si>
  <si>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</si>
  <si>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</si>
  <si>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</si>
  <si>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</si>
  <si>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</si>
  <si>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</si>
  <si>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</si>
  <si>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</si>
  <si>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</si>
  <si>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</si>
  <si>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</si>
  <si>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</si>
  <si>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</si>
  <si>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</si>
  <si>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</si>
  <si>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</si>
  <si>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</si>
  <si>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</si>
  <si>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</si>
  <si>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</si>
  <si>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</si>
  <si>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</si>
  <si>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</si>
  <si>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</si>
  <si>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</si>
  <si>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</si>
  <si>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</si>
  <si>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</si>
  <si>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</si>
  <si>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</si>
  <si>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</si>
  <si>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</si>
  <si>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</si>
  <si>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</si>
  <si>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</si>
  <si>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</si>
  <si>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</si>
  <si>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</si>
  <si>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</si>
  <si>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</si>
  <si>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</si>
  <si>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</si>
  <si>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</si>
  <si>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</si>
  <si>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</si>
  <si>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</si>
  <si>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</si>
  <si>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</si>
  <si>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</si>
  <si>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</si>
  <si>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</si>
  <si>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</si>
  <si>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</si>
  <si>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</si>
  <si>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</si>
  <si>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</si>
  <si>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</si>
  <si>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</si>
  <si>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</si>
  <si>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</si>
  <si>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</si>
  <si>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</si>
  <si>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</si>
  <si>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</si>
  <si>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</si>
  <si>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</si>
  <si>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</si>
  <si>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</si>
  <si>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</si>
  <si>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</si>
  <si>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</si>
  <si>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</si>
  <si>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</si>
  <si>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</si>
  <si>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</si>
  <si>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</si>
  <si>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</si>
  <si>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</si>
  <si>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</si>
  <si>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</si>
  <si>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</si>
  <si>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</si>
  <si>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</si>
  <si>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</si>
  <si>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</si>
  <si>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</si>
  <si>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</si>
  <si>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</si>
  <si>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</si>
  <si>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</si>
  <si>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</si>
  <si>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</si>
  <si>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</si>
  <si>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</si>
  <si>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</si>
  <si>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</si>
  <si>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</si>
  <si>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</si>
  <si>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</si>
  <si>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</si>
  <si>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</si>
  <si>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</si>
  <si>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</si>
  <si>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</si>
  <si>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</si>
  <si>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</si>
  <si>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</si>
  <si>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</si>
  <si>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</si>
  <si>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</si>
  <si>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</si>
  <si>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</si>
  <si>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</si>
  <si>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</si>
  <si>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</si>
  <si>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</si>
  <si>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</si>
  <si>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</si>
  <si>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</si>
  <si>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</si>
  <si>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</si>
  <si>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</si>
  <si>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</si>
  <si>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</si>
  <si>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</si>
  <si>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</si>
  <si>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</si>
  <si>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</si>
  <si>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</si>
  <si>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</si>
  <si>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</si>
  <si>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</si>
  <si>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</si>
  <si>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</si>
  <si>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</si>
  <si>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</si>
  <si>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</si>
  <si>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</si>
  <si>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</si>
  <si>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</si>
  <si>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</si>
  <si>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</si>
  <si>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</si>
  <si>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</si>
  <si>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</si>
  <si>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</si>
  <si>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</si>
  <si>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</si>
  <si>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</si>
  <si>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</si>
  <si>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</si>
  <si>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</si>
  <si>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</si>
  <si>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</si>
  <si>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</si>
  <si>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</si>
  <si>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</si>
  <si>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</si>
  <si>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</si>
  <si>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</si>
  <si>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</si>
  <si>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</si>
  <si>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</si>
  <si>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</si>
  <si>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</si>
  <si>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</si>
  <si>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</si>
  <si>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</si>
  <si>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</si>
  <si>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</si>
  <si>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</si>
  <si>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</si>
  <si>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</si>
  <si>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</si>
  <si>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</si>
  <si>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</si>
  <si>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</si>
  <si>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</si>
  <si>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</si>
  <si>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</si>
  <si>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</si>
  <si>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</si>
  <si>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</si>
  <si>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</si>
  <si>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</si>
  <si>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</si>
  <si>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</si>
  <si>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</si>
  <si>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</si>
  <si>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</si>
  <si>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</si>
  <si>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</si>
  <si>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</si>
  <si>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</si>
  <si>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</si>
  <si>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</si>
  <si>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</si>
  <si>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</si>
  <si>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</si>
  <si>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</si>
  <si>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</si>
  <si>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</si>
  <si>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</si>
  <si>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</si>
  <si>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</si>
  <si>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</si>
  <si>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</si>
  <si>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</si>
  <si>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</si>
  <si>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</si>
  <si>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</si>
  <si>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</si>
  <si>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</si>
  <si>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</si>
  <si>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</si>
  <si>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</si>
  <si>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</si>
  <si>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</si>
  <si>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</si>
  <si>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</si>
  <si>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</si>
  <si>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</si>
  <si>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</si>
  <si>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</si>
  <si>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</si>
  <si>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</si>
  <si>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</si>
  <si>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</si>
  <si>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</si>
  <si>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</si>
  <si>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</si>
  <si>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</si>
  <si>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</si>
  <si>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</si>
  <si>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</si>
  <si>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</si>
  <si>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</si>
  <si>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</si>
  <si>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</si>
  <si>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</si>
  <si>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</si>
  <si>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</si>
  <si>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</si>
  <si>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</si>
  <si>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</si>
  <si>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</si>
  <si>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</si>
  <si>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</si>
  <si>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</si>
  <si>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</si>
  <si>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</si>
  <si>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</si>
  <si>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</si>
  <si>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</si>
  <si>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</si>
  <si>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</si>
  <si>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</si>
  <si>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</si>
  <si>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</si>
  <si>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</si>
  <si>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</si>
  <si>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</si>
  <si>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</si>
  <si>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</si>
  <si>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</si>
  <si>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</si>
  <si>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</si>
  <si>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</si>
  <si>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</si>
  <si>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</si>
  <si>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</si>
  <si>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</si>
  <si>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</si>
  <si>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</si>
  <si>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</si>
  <si>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</si>
  <si>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</si>
  <si>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</si>
  <si>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</si>
  <si>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</si>
  <si>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</si>
  <si>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</si>
  <si>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</si>
  <si>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</si>
  <si>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</si>
  <si>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</si>
  <si>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</si>
  <si>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</si>
  <si>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</si>
  <si>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</si>
  <si>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</si>
  <si>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</si>
  <si>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</si>
  <si>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</si>
  <si>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</si>
  <si>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</si>
  <si>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</si>
  <si>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</si>
  <si>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</si>
  <si>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</si>
  <si>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</si>
  <si>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</si>
  <si>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</si>
  <si>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</si>
  <si>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</si>
  <si>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</si>
  <si>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</si>
  <si>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</si>
  <si>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</si>
  <si>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</si>
  <si>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</si>
  <si>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</si>
  <si>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</si>
  <si>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</si>
  <si>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</si>
  <si>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</si>
  <si>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</si>
  <si>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</si>
  <si>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</si>
  <si>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</si>
  <si>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</si>
  <si>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</si>
  <si>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</si>
  <si>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</si>
  <si>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</si>
  <si>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</si>
  <si>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</si>
  <si>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</si>
  <si>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</si>
  <si>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</si>
  <si>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</si>
  <si>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</si>
  <si>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</si>
  <si>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</si>
  <si>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</si>
  <si>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</si>
  <si>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</si>
  <si>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</si>
  <si>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</si>
  <si>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</si>
  <si>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</si>
  <si>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</si>
  <si>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</si>
  <si>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</si>
  <si>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</si>
  <si>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</si>
  <si>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</si>
  <si>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</si>
  <si>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</si>
  <si>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</si>
  <si>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</si>
  <si>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</si>
  <si>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</si>
  <si>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</si>
  <si>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</si>
  <si>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</si>
  <si>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</si>
  <si>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</si>
  <si>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</si>
  <si>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</si>
  <si>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</si>
  <si>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</si>
  <si>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</si>
  <si>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</si>
  <si>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</si>
  <si>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</si>
  <si>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</si>
  <si>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</si>
  <si>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</si>
  <si>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</si>
  <si>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</si>
  <si>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</si>
  <si>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</si>
  <si>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</si>
  <si>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</si>
  <si>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</si>
  <si>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</si>
  <si>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</si>
  <si>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</si>
  <si>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</si>
  <si>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</si>
  <si>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</si>
  <si>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</si>
  <si>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</si>
  <si>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</si>
  <si>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</si>
  <si>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</si>
  <si>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</si>
  <si>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</si>
  <si>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</si>
  <si>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</si>
  <si>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</si>
  <si>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</si>
  <si>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</si>
  <si>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</si>
  <si>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</si>
  <si>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</si>
  <si>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</si>
  <si>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</si>
  <si>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</si>
  <si>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</si>
  <si>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</si>
  <si>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</si>
  <si>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</si>
  <si>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</si>
  <si>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</si>
  <si>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</si>
  <si>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</si>
  <si>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</si>
  <si>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</si>
  <si>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</si>
  <si>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</si>
  <si>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</si>
  <si>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</si>
  <si>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</si>
  <si>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</si>
  <si>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</si>
  <si>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</si>
  <si>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</si>
  <si>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</si>
  <si>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</si>
  <si>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</si>
  <si>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</si>
  <si>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</si>
  <si>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</si>
  <si>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</si>
  <si>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</si>
  <si>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</si>
  <si>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</si>
  <si>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</si>
  <si>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</si>
  <si>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</si>
  <si>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</si>
  <si>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</si>
  <si>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</si>
  <si>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</si>
  <si>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</si>
  <si>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</si>
  <si>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</si>
  <si>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</si>
  <si>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</si>
  <si>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</si>
  <si>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</si>
  <si>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</si>
  <si>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</si>
  <si>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</si>
  <si>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</si>
  <si>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</si>
  <si>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</si>
  <si>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</si>
  <si>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</si>
  <si>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</si>
  <si>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</si>
  <si>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</si>
  <si>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</si>
  <si>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</si>
  <si>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</si>
  <si>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</si>
  <si>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</si>
  <si>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</si>
  <si>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</si>
  <si>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</si>
  <si>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</si>
  <si>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</si>
  <si>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</si>
  <si>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</si>
  <si>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</si>
  <si>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</si>
  <si>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</si>
  <si>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</si>
  <si>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</si>
  <si>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</si>
  <si>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</si>
  <si>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</si>
  <si>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</si>
  <si>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</si>
  <si>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</si>
  <si>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</si>
  <si>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</si>
  <si>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</si>
  <si>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</si>
  <si>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</si>
  <si>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</si>
  <si>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</si>
  <si>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</si>
  <si>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</si>
  <si>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</si>
  <si>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</si>
  <si>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</si>
  <si>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</si>
  <si>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</si>
  <si>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</si>
  <si>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</si>
  <si>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</si>
  <si>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</si>
  <si>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</si>
  <si>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</si>
  <si>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</si>
  <si>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</si>
  <si>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</si>
  <si>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</si>
  <si>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</si>
  <si>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</si>
  <si>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</si>
  <si>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</si>
  <si>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</si>
  <si>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</si>
  <si>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</si>
  <si>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</si>
  <si>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</si>
  <si>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</si>
  <si>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</si>
  <si>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</si>
  <si>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</si>
  <si>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</si>
  <si>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</si>
  <si>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</si>
  <si>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</si>
  <si>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</si>
  <si>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</si>
  <si>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</si>
  <si>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</si>
  <si>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</si>
  <si>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</si>
  <si>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</si>
  <si>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</si>
  <si>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</si>
  <si>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</si>
  <si>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</si>
  <si>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</si>
  <si>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</si>
  <si>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</si>
  <si>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</si>
  <si>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</si>
  <si>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</si>
  <si>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</si>
  <si>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</si>
  <si>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</si>
  <si>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</si>
  <si>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</si>
  <si>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</si>
  <si>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</si>
  <si>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</si>
  <si>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</si>
  <si>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</si>
  <si>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</si>
  <si>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</si>
  <si>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</si>
  <si>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</si>
  <si>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</si>
  <si>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</si>
  <si>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</si>
  <si>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</si>
  <si>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</si>
  <si>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</si>
  <si>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</si>
  <si>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</si>
  <si>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</si>
  <si>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</si>
  <si>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</si>
  <si>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</si>
  <si>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</si>
  <si>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</si>
  <si>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</si>
  <si>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</si>
  <si>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</si>
  <si>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</si>
  <si>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</si>
  <si>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</si>
  <si>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</si>
  <si>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</si>
  <si>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</si>
  <si>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</si>
  <si>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</si>
  <si>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</si>
  <si>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</si>
  <si>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</si>
  <si>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</si>
  <si>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</si>
  <si>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</si>
  <si>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</si>
  <si>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</si>
  <si>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</si>
  <si>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</si>
  <si>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</si>
  <si>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</si>
  <si>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</si>
  <si>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</si>
  <si>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</si>
  <si>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Wisconsin</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</si>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</sst>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2767</v>
      </c>
      <c r="F6" s="9" t="str">
        <f>IF($B6="N/A","N/A",IF(E6&lt;0,"No","Yes"))</f>
        <v>N/A</v>
      </c>
      <c r="G6" s="35">
        <v>3234</v>
      </c>
      <c r="H6" s="9" t="str">
        <f>IF($B6="N/A","N/A",IF(G6&lt;0,"No","Yes"))</f>
        <v>N/A</v>
      </c>
      <c r="I6" s="10" t="s">
        <v>217</v>
      </c>
      <c r="J6" s="10">
        <v>16.88</v>
      </c>
      <c r="K6" s="9" t="str">
        <f t="shared" ref="K6:K11" si="0">IF(J6="Div by 0", "N/A", IF(J6="N/A","N/A", IF(J6&gt;30, "No", IF(J6&lt;-30, "No", "Yes"))))</f>
        <v>Yes</v>
      </c>
    </row>
    <row r="7" spans="1:11" x14ac:dyDescent="0.2">
      <c r="A7" s="78" t="s">
        <v>445</v>
      </c>
      <c r="B7" s="97" t="s">
        <v>217</v>
      </c>
      <c r="C7" s="9" t="s">
        <v>217</v>
      </c>
      <c r="D7" s="9" t="str">
        <f t="shared" ref="D7:D11" si="1">IF($B7="N/A","N/A",IF(C7&lt;0,"No","Yes"))</f>
        <v>N/A</v>
      </c>
      <c r="E7" s="9">
        <v>5.6740151789000004</v>
      </c>
      <c r="F7" s="9" t="str">
        <f t="shared" ref="F7:F11" si="2">IF($B7="N/A","N/A",IF(E7&lt;0,"No","Yes"))</f>
        <v>N/A</v>
      </c>
      <c r="G7" s="9">
        <v>9.3692022263000005</v>
      </c>
      <c r="H7" s="9" t="str">
        <f t="shared" ref="H7:H11" si="3">IF($B7="N/A","N/A",IF(G7&lt;0,"No","Yes"))</f>
        <v>N/A</v>
      </c>
      <c r="I7" s="10" t="s">
        <v>217</v>
      </c>
      <c r="J7" s="10">
        <v>65.12</v>
      </c>
      <c r="K7" s="9" t="str">
        <f t="shared" si="0"/>
        <v>No</v>
      </c>
    </row>
    <row r="8" spans="1:11" x14ac:dyDescent="0.2">
      <c r="A8" s="78" t="s">
        <v>446</v>
      </c>
      <c r="B8" s="97" t="s">
        <v>217</v>
      </c>
      <c r="C8" s="9" t="s">
        <v>217</v>
      </c>
      <c r="D8" s="9" t="str">
        <f t="shared" si="1"/>
        <v>N/A</v>
      </c>
      <c r="E8" s="9">
        <v>33.682688833</v>
      </c>
      <c r="F8" s="9" t="str">
        <f t="shared" si="2"/>
        <v>N/A</v>
      </c>
      <c r="G8" s="9">
        <v>14.996907854</v>
      </c>
      <c r="H8" s="9" t="str">
        <f t="shared" si="3"/>
        <v>N/A</v>
      </c>
      <c r="I8" s="10" t="s">
        <v>217</v>
      </c>
      <c r="J8" s="10">
        <v>-55.5</v>
      </c>
      <c r="K8" s="9" t="str">
        <f t="shared" si="0"/>
        <v>No</v>
      </c>
    </row>
    <row r="9" spans="1:11" x14ac:dyDescent="0.2">
      <c r="A9" s="78" t="s">
        <v>447</v>
      </c>
      <c r="B9" s="97" t="s">
        <v>217</v>
      </c>
      <c r="C9" s="9" t="s">
        <v>217</v>
      </c>
      <c r="D9" s="9" t="str">
        <f t="shared" si="1"/>
        <v>N/A</v>
      </c>
      <c r="E9" s="9">
        <v>43.079147091000003</v>
      </c>
      <c r="F9" s="9" t="str">
        <f t="shared" si="2"/>
        <v>N/A</v>
      </c>
      <c r="G9" s="9">
        <v>66.728509586000001</v>
      </c>
      <c r="H9" s="9" t="str">
        <f t="shared" si="3"/>
        <v>N/A</v>
      </c>
      <c r="I9" s="10" t="s">
        <v>217</v>
      </c>
      <c r="J9" s="10">
        <v>54.9</v>
      </c>
      <c r="K9" s="9" t="str">
        <f t="shared" si="0"/>
        <v>No</v>
      </c>
    </row>
    <row r="10" spans="1:11" x14ac:dyDescent="0.2">
      <c r="A10" s="78" t="s">
        <v>448</v>
      </c>
      <c r="B10" s="97" t="s">
        <v>217</v>
      </c>
      <c r="C10" s="9" t="s">
        <v>217</v>
      </c>
      <c r="D10" s="9" t="str">
        <f t="shared" si="1"/>
        <v>N/A</v>
      </c>
      <c r="E10" s="9">
        <v>15.431875678000001</v>
      </c>
      <c r="F10" s="9" t="str">
        <f t="shared" si="2"/>
        <v>N/A</v>
      </c>
      <c r="G10" s="9">
        <v>6.4316635744999999</v>
      </c>
      <c r="H10" s="9" t="str">
        <f t="shared" si="3"/>
        <v>N/A</v>
      </c>
      <c r="I10" s="10" t="s">
        <v>217</v>
      </c>
      <c r="J10" s="10">
        <v>-58.3</v>
      </c>
      <c r="K10" s="9" t="str">
        <f t="shared" si="0"/>
        <v>No</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40.910733647000001</v>
      </c>
      <c r="F12" s="9" t="str">
        <f t="shared" ref="F12:F23" si="5">IF($B12="N/A","N/A",IF(E12&lt;0,"No","Yes"))</f>
        <v>N/A</v>
      </c>
      <c r="G12" s="9">
        <v>15.306122449</v>
      </c>
      <c r="H12" s="9" t="str">
        <f t="shared" ref="H12:H23" si="6">IF($B12="N/A","N/A",IF(G12&lt;0,"No","Yes"))</f>
        <v>N/A</v>
      </c>
      <c r="I12" s="10" t="s">
        <v>217</v>
      </c>
      <c r="J12" s="10">
        <v>-62.6</v>
      </c>
      <c r="K12" s="9" t="str">
        <f t="shared" ref="K12:K23" si="7">IF(J12="Div by 0", "N/A", IF(J12="N/A","N/A", IF(J12&gt;30, "No", IF(J12&lt;-30, "No", "Yes"))))</f>
        <v>No</v>
      </c>
    </row>
    <row r="13" spans="1:11" x14ac:dyDescent="0.2">
      <c r="A13" s="78" t="s">
        <v>654</v>
      </c>
      <c r="B13" s="97" t="s">
        <v>217</v>
      </c>
      <c r="C13" s="9" t="s">
        <v>217</v>
      </c>
      <c r="D13" s="9" t="str">
        <f t="shared" si="4"/>
        <v>N/A</v>
      </c>
      <c r="E13" s="9">
        <v>28.798586572000001</v>
      </c>
      <c r="F13" s="9" t="str">
        <f t="shared" si="5"/>
        <v>N/A</v>
      </c>
      <c r="G13" s="9">
        <v>41.414141413999999</v>
      </c>
      <c r="H13" s="9" t="str">
        <f t="shared" si="6"/>
        <v>N/A</v>
      </c>
      <c r="I13" s="10" t="s">
        <v>217</v>
      </c>
      <c r="J13" s="10">
        <v>43.81</v>
      </c>
      <c r="K13" s="9" t="str">
        <f t="shared" si="7"/>
        <v>No</v>
      </c>
    </row>
    <row r="14" spans="1:11" x14ac:dyDescent="0.2">
      <c r="A14" s="78" t="s">
        <v>849</v>
      </c>
      <c r="B14" s="97" t="s">
        <v>217</v>
      </c>
      <c r="C14" s="10" t="s">
        <v>217</v>
      </c>
      <c r="D14" s="9" t="str">
        <f t="shared" si="4"/>
        <v>N/A</v>
      </c>
      <c r="E14" s="10">
        <v>5.1656441718000004</v>
      </c>
      <c r="F14" s="9" t="str">
        <f t="shared" si="5"/>
        <v>N/A</v>
      </c>
      <c r="G14" s="10">
        <v>16.590243902000001</v>
      </c>
      <c r="H14" s="9" t="str">
        <f t="shared" si="6"/>
        <v>N/A</v>
      </c>
      <c r="I14" s="10" t="s">
        <v>217</v>
      </c>
      <c r="J14" s="10">
        <v>221.2</v>
      </c>
      <c r="K14" s="9" t="str">
        <f t="shared" si="7"/>
        <v>No</v>
      </c>
    </row>
    <row r="15" spans="1:11" x14ac:dyDescent="0.2">
      <c r="A15" s="78" t="s">
        <v>656</v>
      </c>
      <c r="B15" s="97" t="s">
        <v>217</v>
      </c>
      <c r="C15" s="9" t="s">
        <v>217</v>
      </c>
      <c r="D15" s="9" t="str">
        <f t="shared" si="4"/>
        <v>N/A</v>
      </c>
      <c r="E15" s="9">
        <v>14.166967834999999</v>
      </c>
      <c r="F15" s="9" t="str">
        <f t="shared" si="5"/>
        <v>N/A</v>
      </c>
      <c r="G15" s="9">
        <v>19.109461967000001</v>
      </c>
      <c r="H15" s="9" t="str">
        <f t="shared" si="6"/>
        <v>N/A</v>
      </c>
      <c r="I15" s="10" t="s">
        <v>217</v>
      </c>
      <c r="J15" s="10">
        <v>34.89</v>
      </c>
      <c r="K15" s="9" t="str">
        <f t="shared" si="7"/>
        <v>No</v>
      </c>
    </row>
    <row r="16" spans="1:11" x14ac:dyDescent="0.2">
      <c r="A16" s="78" t="s">
        <v>371</v>
      </c>
      <c r="B16" s="97" t="s">
        <v>217</v>
      </c>
      <c r="C16" s="9" t="s">
        <v>217</v>
      </c>
      <c r="D16" s="9" t="str">
        <f t="shared" si="4"/>
        <v>N/A</v>
      </c>
      <c r="E16" s="9">
        <v>42.857142856999999</v>
      </c>
      <c r="F16" s="9" t="str">
        <f t="shared" si="5"/>
        <v>N/A</v>
      </c>
      <c r="G16" s="9">
        <v>50.970873785999999</v>
      </c>
      <c r="H16" s="9" t="str">
        <f t="shared" si="6"/>
        <v>N/A</v>
      </c>
      <c r="I16" s="10" t="s">
        <v>217</v>
      </c>
      <c r="J16" s="10">
        <v>18.93</v>
      </c>
      <c r="K16" s="9" t="str">
        <f t="shared" si="7"/>
        <v>Yes</v>
      </c>
    </row>
    <row r="17" spans="1:11" x14ac:dyDescent="0.2">
      <c r="A17" s="78" t="s">
        <v>850</v>
      </c>
      <c r="B17" s="97" t="s">
        <v>217</v>
      </c>
      <c r="C17" s="10" t="s">
        <v>217</v>
      </c>
      <c r="D17" s="9" t="str">
        <f t="shared" si="4"/>
        <v>N/A</v>
      </c>
      <c r="E17" s="10">
        <v>5.6488095237999998</v>
      </c>
      <c r="F17" s="9" t="str">
        <f t="shared" si="5"/>
        <v>N/A</v>
      </c>
      <c r="G17" s="10">
        <v>4.6031746032000003</v>
      </c>
      <c r="H17" s="9" t="str">
        <f t="shared" si="6"/>
        <v>N/A</v>
      </c>
      <c r="I17" s="10" t="s">
        <v>217</v>
      </c>
      <c r="J17" s="10">
        <v>-18.5</v>
      </c>
      <c r="K17" s="9" t="str">
        <f t="shared" si="7"/>
        <v>Yes</v>
      </c>
    </row>
    <row r="18" spans="1:11" x14ac:dyDescent="0.2">
      <c r="A18" s="78" t="s">
        <v>657</v>
      </c>
      <c r="B18" s="97" t="s">
        <v>217</v>
      </c>
      <c r="C18" s="9" t="s">
        <v>217</v>
      </c>
      <c r="D18" s="9" t="str">
        <f t="shared" si="4"/>
        <v>N/A</v>
      </c>
      <c r="E18" s="9">
        <v>0.18070112029999999</v>
      </c>
      <c r="F18" s="9" t="str">
        <f t="shared" si="5"/>
        <v>N/A</v>
      </c>
      <c r="G18" s="9">
        <v>0.43290043290000002</v>
      </c>
      <c r="H18" s="9" t="str">
        <f t="shared" si="6"/>
        <v>N/A</v>
      </c>
      <c r="I18" s="10" t="s">
        <v>217</v>
      </c>
      <c r="J18" s="10">
        <v>139.6</v>
      </c>
      <c r="K18" s="9" t="str">
        <f t="shared" si="7"/>
        <v>No</v>
      </c>
    </row>
    <row r="19" spans="1:11" x14ac:dyDescent="0.2">
      <c r="A19" s="78" t="s">
        <v>209</v>
      </c>
      <c r="B19" s="97" t="s">
        <v>217</v>
      </c>
      <c r="C19" s="9" t="s">
        <v>217</v>
      </c>
      <c r="D19" s="9" t="str">
        <f t="shared" si="4"/>
        <v>N/A</v>
      </c>
      <c r="E19" s="9">
        <v>60</v>
      </c>
      <c r="F19" s="9" t="str">
        <f t="shared" si="5"/>
        <v>N/A</v>
      </c>
      <c r="G19" s="9">
        <v>78.571428570999998</v>
      </c>
      <c r="H19" s="9" t="str">
        <f t="shared" si="6"/>
        <v>N/A</v>
      </c>
      <c r="I19" s="10" t="s">
        <v>217</v>
      </c>
      <c r="J19" s="10">
        <v>30.95</v>
      </c>
      <c r="K19" s="9" t="str">
        <f t="shared" si="7"/>
        <v>No</v>
      </c>
    </row>
    <row r="20" spans="1:11" x14ac:dyDescent="0.2">
      <c r="A20" s="78" t="s">
        <v>851</v>
      </c>
      <c r="B20" s="97" t="s">
        <v>217</v>
      </c>
      <c r="C20" s="10" t="s">
        <v>217</v>
      </c>
      <c r="D20" s="9" t="str">
        <f t="shared" si="4"/>
        <v>N/A</v>
      </c>
      <c r="E20" s="10">
        <v>8</v>
      </c>
      <c r="F20" s="9" t="str">
        <f t="shared" si="5"/>
        <v>N/A</v>
      </c>
      <c r="G20" s="10">
        <v>15.545454545</v>
      </c>
      <c r="H20" s="9" t="str">
        <f t="shared" si="6"/>
        <v>N/A</v>
      </c>
      <c r="I20" s="10" t="s">
        <v>217</v>
      </c>
      <c r="J20" s="10">
        <v>94.32</v>
      </c>
      <c r="K20" s="9" t="str">
        <f t="shared" si="7"/>
        <v>No</v>
      </c>
    </row>
    <row r="21" spans="1:11" x14ac:dyDescent="0.2">
      <c r="A21" s="78" t="s">
        <v>658</v>
      </c>
      <c r="B21" s="97" t="s">
        <v>217</v>
      </c>
      <c r="C21" s="9" t="s">
        <v>217</v>
      </c>
      <c r="D21" s="9" t="str">
        <f t="shared" si="4"/>
        <v>N/A</v>
      </c>
      <c r="E21" s="9">
        <v>44.741597398000003</v>
      </c>
      <c r="F21" s="9" t="str">
        <f t="shared" si="5"/>
        <v>N/A</v>
      </c>
      <c r="G21" s="9">
        <v>65.151515152000002</v>
      </c>
      <c r="H21" s="9" t="str">
        <f t="shared" si="6"/>
        <v>N/A</v>
      </c>
      <c r="I21" s="10" t="s">
        <v>217</v>
      </c>
      <c r="J21" s="10">
        <v>45.62</v>
      </c>
      <c r="K21" s="9" t="str">
        <f t="shared" si="7"/>
        <v>No</v>
      </c>
    </row>
    <row r="22" spans="1:11" x14ac:dyDescent="0.2">
      <c r="A22" s="78" t="s">
        <v>1721</v>
      </c>
      <c r="B22" s="97" t="s">
        <v>217</v>
      </c>
      <c r="C22" s="9" t="s">
        <v>217</v>
      </c>
      <c r="D22" s="9" t="str">
        <f t="shared" si="4"/>
        <v>N/A</v>
      </c>
      <c r="E22" s="9">
        <v>85.702746364999996</v>
      </c>
      <c r="F22" s="9" t="str">
        <f t="shared" si="5"/>
        <v>N/A</v>
      </c>
      <c r="G22" s="9">
        <v>96.013289037000007</v>
      </c>
      <c r="H22" s="9" t="str">
        <f t="shared" si="6"/>
        <v>N/A</v>
      </c>
      <c r="I22" s="10" t="s">
        <v>217</v>
      </c>
      <c r="J22" s="10">
        <v>12.03</v>
      </c>
      <c r="K22" s="9" t="str">
        <f t="shared" si="7"/>
        <v>Yes</v>
      </c>
    </row>
    <row r="23" spans="1:11" x14ac:dyDescent="0.2">
      <c r="A23" s="78" t="s">
        <v>852</v>
      </c>
      <c r="B23" s="97" t="s">
        <v>217</v>
      </c>
      <c r="C23" s="10" t="s">
        <v>217</v>
      </c>
      <c r="D23" s="9" t="str">
        <f t="shared" si="4"/>
        <v>N/A</v>
      </c>
      <c r="E23" s="10">
        <v>6.6503298774999999</v>
      </c>
      <c r="F23" s="9" t="str">
        <f t="shared" si="5"/>
        <v>N/A</v>
      </c>
      <c r="G23" s="10">
        <v>5.2362827483999999</v>
      </c>
      <c r="H23" s="9" t="str">
        <f t="shared" si="6"/>
        <v>N/A</v>
      </c>
      <c r="I23" s="10" t="s">
        <v>217</v>
      </c>
      <c r="J23" s="10">
        <v>-21.3</v>
      </c>
      <c r="K23" s="9" t="str">
        <f t="shared" si="7"/>
        <v>Yes</v>
      </c>
    </row>
    <row r="24" spans="1:11" x14ac:dyDescent="0.2">
      <c r="A24" s="78" t="s">
        <v>15</v>
      </c>
      <c r="B24" s="97" t="s">
        <v>217</v>
      </c>
      <c r="C24" s="9" t="s">
        <v>217</v>
      </c>
      <c r="D24" s="9" t="str">
        <f>IF($B24="N/A","N/A",IF(C24&lt;0,"No","Yes"))</f>
        <v>N/A</v>
      </c>
      <c r="E24" s="9">
        <v>7.2280448100000005E-2</v>
      </c>
      <c r="F24" s="9" t="str">
        <f>IF($B24="N/A","N/A",IF(E24&lt;0,"No","Yes"))</f>
        <v>N/A</v>
      </c>
      <c r="G24" s="9">
        <v>0.52566481139999999</v>
      </c>
      <c r="H24" s="9" t="str">
        <f>IF($B24="N/A","N/A",IF(G24&lt;0,"No","Yes"))</f>
        <v>N/A</v>
      </c>
      <c r="I24" s="10" t="s">
        <v>217</v>
      </c>
      <c r="J24" s="10">
        <v>627.29999999999995</v>
      </c>
      <c r="K24" s="9" t="str">
        <f t="shared" ref="K24:K30" si="8">IF(J24="Div by 0", "N/A", IF(J24="N/A","N/A", IF(J24&gt;30, "No", IF(J24&lt;-30, "No", "Yes"))))</f>
        <v>No</v>
      </c>
    </row>
    <row r="25" spans="1:11" x14ac:dyDescent="0.2">
      <c r="A25" s="78" t="s">
        <v>163</v>
      </c>
      <c r="B25" s="97" t="s">
        <v>217</v>
      </c>
      <c r="C25" s="9" t="s">
        <v>217</v>
      </c>
      <c r="D25" s="9" t="str">
        <f>IF($B25="N/A","N/A",IF(C25&lt;0,"No","Yes"))</f>
        <v>N/A</v>
      </c>
      <c r="E25" s="9">
        <v>64.076617275000004</v>
      </c>
      <c r="F25" s="9" t="str">
        <f>IF($B25="N/A","N/A",IF(E25&lt;0,"No","Yes"))</f>
        <v>N/A</v>
      </c>
      <c r="G25" s="9">
        <v>100</v>
      </c>
      <c r="H25" s="9" t="str">
        <f>IF($B25="N/A","N/A",IF(G25&lt;0,"No","Yes"))</f>
        <v>N/A</v>
      </c>
      <c r="I25" s="10" t="s">
        <v>217</v>
      </c>
      <c r="J25" s="10">
        <v>56.06</v>
      </c>
      <c r="K25" s="9" t="str">
        <f t="shared" si="8"/>
        <v>No</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64.040477050999996</v>
      </c>
      <c r="F27" s="9" t="str">
        <f t="shared" ref="F27:F30" si="10">IF($B27="N/A","N/A",IF(E27&lt;0,"No","Yes"))</f>
        <v>N/A</v>
      </c>
      <c r="G27" s="9">
        <v>99.288806432000001</v>
      </c>
      <c r="H27" s="9" t="str">
        <f t="shared" ref="H27:H30" si="11">IF($B27="N/A","N/A",IF(G27&lt;0,"No","Yes"))</f>
        <v>N/A</v>
      </c>
      <c r="I27" s="10" t="s">
        <v>217</v>
      </c>
      <c r="J27" s="10">
        <v>55.04</v>
      </c>
      <c r="K27" s="9" t="str">
        <f t="shared" si="8"/>
        <v>No</v>
      </c>
    </row>
    <row r="28" spans="1:11" x14ac:dyDescent="0.2">
      <c r="A28" s="28" t="s">
        <v>373</v>
      </c>
      <c r="B28" s="97" t="s">
        <v>217</v>
      </c>
      <c r="C28" s="9" t="s">
        <v>217</v>
      </c>
      <c r="D28" s="9" t="str">
        <f t="shared" si="9"/>
        <v>N/A</v>
      </c>
      <c r="E28" s="9">
        <v>50.849295265999999</v>
      </c>
      <c r="F28" s="9" t="str">
        <f t="shared" si="10"/>
        <v>N/A</v>
      </c>
      <c r="G28" s="9">
        <v>82.653061223999998</v>
      </c>
      <c r="H28" s="9" t="str">
        <f t="shared" si="11"/>
        <v>N/A</v>
      </c>
      <c r="I28" s="10" t="s">
        <v>217</v>
      </c>
      <c r="J28" s="10">
        <v>62.55</v>
      </c>
      <c r="K28" s="9" t="str">
        <f t="shared" si="8"/>
        <v>No</v>
      </c>
    </row>
    <row r="29" spans="1:11" x14ac:dyDescent="0.2">
      <c r="A29" s="28" t="s">
        <v>375</v>
      </c>
      <c r="B29" s="97" t="s">
        <v>217</v>
      </c>
      <c r="C29" s="9" t="s">
        <v>217</v>
      </c>
      <c r="D29" s="9" t="str">
        <f t="shared" si="9"/>
        <v>N/A</v>
      </c>
      <c r="E29" s="9">
        <v>8.7459342247999992</v>
      </c>
      <c r="F29" s="9" t="str">
        <f t="shared" si="10"/>
        <v>N/A</v>
      </c>
      <c r="G29" s="9">
        <v>9.8021026591999991</v>
      </c>
      <c r="H29" s="9" t="str">
        <f t="shared" si="11"/>
        <v>N/A</v>
      </c>
      <c r="I29" s="10" t="s">
        <v>217</v>
      </c>
      <c r="J29" s="10">
        <v>12.08</v>
      </c>
      <c r="K29" s="9" t="str">
        <f t="shared" si="8"/>
        <v>Yes</v>
      </c>
    </row>
    <row r="30" spans="1:11" x14ac:dyDescent="0.2">
      <c r="A30" s="28" t="s">
        <v>376</v>
      </c>
      <c r="B30" s="97" t="s">
        <v>217</v>
      </c>
      <c r="C30" s="9" t="s">
        <v>217</v>
      </c>
      <c r="D30" s="9" t="str">
        <f t="shared" si="9"/>
        <v>N/A</v>
      </c>
      <c r="E30" s="9">
        <v>3.61402241E-2</v>
      </c>
      <c r="F30" s="9" t="str">
        <f t="shared" si="10"/>
        <v>N/A</v>
      </c>
      <c r="G30" s="9">
        <v>0.30921459489999997</v>
      </c>
      <c r="H30" s="9" t="str">
        <f t="shared" si="11"/>
        <v>N/A</v>
      </c>
      <c r="I30" s="10" t="s">
        <v>217</v>
      </c>
      <c r="J30" s="10">
        <v>755.6</v>
      </c>
      <c r="K30" s="9" t="str">
        <f t="shared" si="8"/>
        <v>No</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6</v>
      </c>
      <c r="D6" s="9" t="s">
        <v>217</v>
      </c>
      <c r="E6" s="26">
        <v>7</v>
      </c>
      <c r="F6" s="9" t="s">
        <v>217</v>
      </c>
      <c r="G6" s="26">
        <v>7</v>
      </c>
      <c r="H6" s="9" t="s">
        <v>217</v>
      </c>
      <c r="I6" s="10" t="s">
        <v>217</v>
      </c>
      <c r="J6" s="10" t="s">
        <v>217</v>
      </c>
      <c r="K6" s="9" t="s">
        <v>217</v>
      </c>
    </row>
    <row r="7" spans="1:11" x14ac:dyDescent="0.2">
      <c r="A7" s="81" t="s">
        <v>12</v>
      </c>
      <c r="B7" s="29" t="s">
        <v>217</v>
      </c>
      <c r="C7" s="91">
        <v>32014135</v>
      </c>
      <c r="D7" s="31" t="str">
        <f>IF($B7="N/A","N/A",IF(C7&gt;15,"No",IF(C7&lt;-15,"No","Yes")))</f>
        <v>N/A</v>
      </c>
      <c r="E7" s="30">
        <v>41218744</v>
      </c>
      <c r="F7" s="31" t="str">
        <f>IF($B7="N/A","N/A",IF(E7&gt;15,"No",IF(E7&lt;-15,"No","Yes")))</f>
        <v>N/A</v>
      </c>
      <c r="G7" s="30">
        <v>43376495</v>
      </c>
      <c r="H7" s="31" t="str">
        <f>IF($B7="N/A","N/A",IF(G7&gt;15,"No",IF(G7&lt;-15,"No","Yes")))</f>
        <v>N/A</v>
      </c>
      <c r="I7" s="32">
        <v>28.75</v>
      </c>
      <c r="J7" s="32">
        <v>5.2350000000000003</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38.148022333</v>
      </c>
      <c r="H8" s="31" t="str">
        <f>IF($B8="N/A","N/A",IF(G8&gt;15,"No",IF(G8&lt;-15,"No","Yes")))</f>
        <v>N/A</v>
      </c>
      <c r="I8" s="32" t="s">
        <v>217</v>
      </c>
      <c r="J8" s="32" t="s">
        <v>217</v>
      </c>
      <c r="K8" s="31" t="str">
        <f t="shared" si="0"/>
        <v>N/A</v>
      </c>
    </row>
    <row r="9" spans="1:11" x14ac:dyDescent="0.2">
      <c r="A9" s="81" t="s">
        <v>119</v>
      </c>
      <c r="B9" s="34" t="s">
        <v>217</v>
      </c>
      <c r="C9" s="90">
        <v>27.983198671</v>
      </c>
      <c r="D9" s="9" t="str">
        <f>IF($B9="N/A","N/A",IF(C9&gt;15,"No",IF(C9&lt;-15,"No","Yes")))</f>
        <v>N/A</v>
      </c>
      <c r="E9" s="9">
        <v>43.134232814000001</v>
      </c>
      <c r="F9" s="9" t="str">
        <f>IF($B9="N/A","N/A",IF(E9&gt;15,"No",IF(E9&lt;-15,"No","Yes")))</f>
        <v>N/A</v>
      </c>
      <c r="G9" s="9">
        <v>42.671223204999997</v>
      </c>
      <c r="H9" s="9" t="str">
        <f>IF($B9="N/A","N/A",IF(G9&gt;15,"No",IF(G9&lt;-15,"No","Yes")))</f>
        <v>N/A</v>
      </c>
      <c r="I9" s="10">
        <v>54.14</v>
      </c>
      <c r="J9" s="10">
        <v>-1.07</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18.267977566999999</v>
      </c>
      <c r="D11" s="9" t="str">
        <f>IF($B11="N/A","N/A",IF(C11&gt;15,"No",IF(C11&lt;-15,"No","Yes")))</f>
        <v>N/A</v>
      </c>
      <c r="E11" s="9">
        <v>17.497864564</v>
      </c>
      <c r="F11" s="9" t="str">
        <f>IF($B11="N/A","N/A",IF(E11&gt;15,"No",IF(E11&lt;-15,"No","Yes")))</f>
        <v>N/A</v>
      </c>
      <c r="G11" s="9">
        <v>19.180754461999999</v>
      </c>
      <c r="H11" s="9" t="str">
        <f>IF($B11="N/A","N/A",IF(G11&gt;15,"No",IF(G11&lt;-15,"No","Yes")))</f>
        <v>N/A</v>
      </c>
      <c r="I11" s="10">
        <v>-4.22</v>
      </c>
      <c r="J11" s="10">
        <v>9.6180000000000003</v>
      </c>
      <c r="K11" s="9" t="str">
        <f t="shared" si="0"/>
        <v>Yes</v>
      </c>
    </row>
    <row r="12" spans="1:11" x14ac:dyDescent="0.2">
      <c r="A12" s="81" t="s">
        <v>854</v>
      </c>
      <c r="B12" s="92" t="s">
        <v>218</v>
      </c>
      <c r="C12" s="90" t="s">
        <v>217</v>
      </c>
      <c r="D12" s="9" t="str">
        <f>IF(OR($B12="N/A",$C12="N/A"),"N/A",IF(C12&gt;100,"No",IF(C12&lt;95,"No","Yes")))</f>
        <v>N/A</v>
      </c>
      <c r="E12" s="90">
        <v>95.950135068999998</v>
      </c>
      <c r="F12" s="9" t="str">
        <f>IF(OR($B12="N/A",$E12="N/A"),"N/A",IF(E12&gt;100,"No",IF(E12&lt;95,"No","Yes")))</f>
        <v>Yes</v>
      </c>
      <c r="G12" s="90">
        <v>96.866731575000003</v>
      </c>
      <c r="H12" s="9" t="str">
        <f>IF($B12="N/A","N/A",IF(G12&gt;100,"No",IF(G12&lt;95,"No","Yes")))</f>
        <v>Yes</v>
      </c>
      <c r="I12" s="93" t="s">
        <v>217</v>
      </c>
      <c r="J12" s="93">
        <v>0.95530000000000004</v>
      </c>
      <c r="K12" s="9" t="str">
        <f t="shared" si="0"/>
        <v>Yes</v>
      </c>
    </row>
    <row r="13" spans="1:11" x14ac:dyDescent="0.2">
      <c r="A13" s="81" t="s">
        <v>351</v>
      </c>
      <c r="B13" s="92" t="s">
        <v>217</v>
      </c>
      <c r="C13" s="90" t="s">
        <v>217</v>
      </c>
      <c r="D13" s="9" t="str">
        <f>IF($B13="N/A","N/A",IF(C13&gt;100,"No",IF(C13&lt;95,"No","Yes")))</f>
        <v>N/A</v>
      </c>
      <c r="E13" s="90">
        <v>88.629391408999993</v>
      </c>
      <c r="F13" s="9" t="str">
        <f>IF($B13="N/A","N/A",IF(E13&gt;100,"No",IF(E13&lt;95,"No","Yes")))</f>
        <v>N/A</v>
      </c>
      <c r="G13" s="90">
        <v>96.197459577999993</v>
      </c>
      <c r="H13" s="9" t="str">
        <f>IF($B13="N/A","N/A",IF(G13&gt;100,"No",IF(G13&lt;95,"No","Yes")))</f>
        <v>N/A</v>
      </c>
      <c r="I13" s="93" t="s">
        <v>217</v>
      </c>
      <c r="J13" s="93">
        <v>8.5389999999999997</v>
      </c>
      <c r="K13" s="9" t="str">
        <f t="shared" si="0"/>
        <v>Yes</v>
      </c>
    </row>
    <row r="14" spans="1:11" x14ac:dyDescent="0.2">
      <c r="A14" s="81" t="s">
        <v>352</v>
      </c>
      <c r="B14" s="92" t="s">
        <v>217</v>
      </c>
      <c r="C14" s="90" t="s">
        <v>217</v>
      </c>
      <c r="D14" s="9" t="str">
        <f t="shared" ref="D14" si="1">IF($B14="N/A","N/A",IF(C14&lt;0,"No","Yes"))</f>
        <v>N/A</v>
      </c>
      <c r="E14" s="90">
        <v>67.138369873000002</v>
      </c>
      <c r="F14" s="9" t="str">
        <f t="shared" ref="F14" si="2">IF($B14="N/A","N/A",IF(E14&lt;0,"No","Yes"))</f>
        <v>N/A</v>
      </c>
      <c r="G14" s="90">
        <v>65.957611341000003</v>
      </c>
      <c r="H14" s="9" t="str">
        <f t="shared" ref="H14" si="3">IF($B14="N/A","N/A",IF(G14&lt;0,"No","Yes"))</f>
        <v>N/A</v>
      </c>
      <c r="I14" s="93" t="s">
        <v>217</v>
      </c>
      <c r="J14" s="93">
        <v>-1.76</v>
      </c>
      <c r="K14" s="9" t="str">
        <f t="shared" si="0"/>
        <v>Yes</v>
      </c>
    </row>
    <row r="15" spans="1:11" x14ac:dyDescent="0.2">
      <c r="A15" s="81" t="s">
        <v>855</v>
      </c>
      <c r="B15" s="92" t="s">
        <v>218</v>
      </c>
      <c r="C15" s="90" t="s">
        <v>217</v>
      </c>
      <c r="D15" s="9" t="str">
        <f>IF(OR($B15="N/A",$C15="N/A"),"N/A",IF(C15&gt;100,"No",IF(C15&lt;95,"No","Yes")))</f>
        <v>N/A</v>
      </c>
      <c r="E15" s="90">
        <v>98.910406246999997</v>
      </c>
      <c r="F15" s="9" t="str">
        <f>IF(OR($B15="N/A",$E15="N/A"),"N/A",IF(E15&gt;100,"No",IF(E15&lt;95,"No","Yes")))</f>
        <v>Yes</v>
      </c>
      <c r="G15" s="90">
        <v>99.173720887000002</v>
      </c>
      <c r="H15" s="9" t="str">
        <f>IF($B15="N/A","N/A",IF(G15&gt;100,"No",IF(G15&lt;95,"No","Yes")))</f>
        <v>Yes</v>
      </c>
      <c r="I15" s="93" t="s">
        <v>217</v>
      </c>
      <c r="J15" s="93">
        <v>0.26619999999999999</v>
      </c>
      <c r="K15" s="9" t="str">
        <f t="shared" si="0"/>
        <v>Yes</v>
      </c>
    </row>
    <row r="16" spans="1:11" x14ac:dyDescent="0.2">
      <c r="A16" s="81" t="s">
        <v>335</v>
      </c>
      <c r="B16" s="34" t="s">
        <v>217</v>
      </c>
      <c r="C16" s="79">
        <v>17207221</v>
      </c>
      <c r="D16" s="9" t="str">
        <f>IF($B16="N/A","N/A",IF(C16&gt;15,"No",IF(C16&lt;-15,"No","Yes")))</f>
        <v>N/A</v>
      </c>
      <c r="E16" s="35">
        <v>16226955</v>
      </c>
      <c r="F16" s="9" t="str">
        <f>IF($B16="N/A","N/A",IF(E16&gt;15,"No",IF(E16&lt;-15,"No","Yes")))</f>
        <v>N/A</v>
      </c>
      <c r="G16" s="35">
        <v>16547275</v>
      </c>
      <c r="H16" s="9" t="str">
        <f>IF($B16="N/A","N/A",IF(G16&gt;15,"No",IF(G16&lt;-15,"No","Yes")))</f>
        <v>N/A</v>
      </c>
      <c r="I16" s="10">
        <v>-5.7</v>
      </c>
      <c r="J16" s="10">
        <v>1.974</v>
      </c>
      <c r="K16" s="9" t="str">
        <f t="shared" si="0"/>
        <v>Yes</v>
      </c>
    </row>
    <row r="17" spans="1:11" x14ac:dyDescent="0.2">
      <c r="A17" s="81" t="s">
        <v>442</v>
      </c>
      <c r="B17" s="34" t="s">
        <v>219</v>
      </c>
      <c r="C17" s="90">
        <v>9.4141232915999993</v>
      </c>
      <c r="D17" s="9" t="str">
        <f>IF($B17="N/A","N/A",IF(C17&gt;20,"No",IF(C17&lt;5,"No","Yes")))</f>
        <v>Yes</v>
      </c>
      <c r="E17" s="9">
        <v>11.141856251</v>
      </c>
      <c r="F17" s="9" t="str">
        <f>IF($B17="N/A","N/A",IF(E17&gt;20,"No",IF(E17&lt;5,"No","Yes")))</f>
        <v>Yes</v>
      </c>
      <c r="G17" s="9">
        <v>11.765381309</v>
      </c>
      <c r="H17" s="9" t="str">
        <f>IF($B17="N/A","N/A",IF(G17&gt;20,"No",IF(G17&lt;5,"No","Yes")))</f>
        <v>Yes</v>
      </c>
      <c r="I17" s="10">
        <v>18.350000000000001</v>
      </c>
      <c r="J17" s="10">
        <v>5.5960000000000001</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88.234618690999994</v>
      </c>
      <c r="H18" s="9" t="str">
        <f>IF($B18="N/A","N/A",IF(G18&gt;15,"No",IF(G18&lt;-15,"No","Yes")))</f>
        <v>N/A</v>
      </c>
      <c r="I18" s="10" t="s">
        <v>217</v>
      </c>
      <c r="J18" s="10" t="s">
        <v>217</v>
      </c>
      <c r="K18" s="9" t="str">
        <f t="shared" si="0"/>
        <v>N/A</v>
      </c>
    </row>
    <row r="19" spans="1:11" x14ac:dyDescent="0.2">
      <c r="A19" s="81" t="s">
        <v>444</v>
      </c>
      <c r="B19" s="34" t="s">
        <v>220</v>
      </c>
      <c r="C19" s="90">
        <v>9.0144248162</v>
      </c>
      <c r="D19" s="9" t="str">
        <f>IF($B19="N/A","N/A",IF(C19&gt;1,"Yes","No"))</f>
        <v>Yes</v>
      </c>
      <c r="E19" s="9">
        <v>3.4075770839000001</v>
      </c>
      <c r="F19" s="9" t="str">
        <f>IF($B19="N/A","N/A",IF(E19&gt;1,"Yes","No"))</f>
        <v>Yes</v>
      </c>
      <c r="G19" s="9">
        <v>2.7089535890000001</v>
      </c>
      <c r="H19" s="9" t="str">
        <f>IF($B19="N/A","N/A",IF(G19&gt;1,"Yes","No"))</f>
        <v>Yes</v>
      </c>
      <c r="I19" s="10">
        <v>-62.2</v>
      </c>
      <c r="J19" s="10">
        <v>-20.5</v>
      </c>
      <c r="K19" s="9" t="str">
        <f t="shared" si="0"/>
        <v>Yes</v>
      </c>
    </row>
    <row r="20" spans="1:11" x14ac:dyDescent="0.2">
      <c r="A20" s="81" t="s">
        <v>856</v>
      </c>
      <c r="B20" s="34" t="s">
        <v>217</v>
      </c>
      <c r="C20" s="83">
        <v>94.390770739999994</v>
      </c>
      <c r="D20" s="9" t="str">
        <f>IF($B20="N/A","N/A",IF(C20&gt;15,"No",IF(C20&lt;-15,"No","Yes")))</f>
        <v>N/A</v>
      </c>
      <c r="E20" s="36">
        <v>144.51328339</v>
      </c>
      <c r="F20" s="9" t="str">
        <f>IF($B20="N/A","N/A",IF(E20&gt;15,"No",IF(E20&lt;-15,"No","Yes")))</f>
        <v>N/A</v>
      </c>
      <c r="G20" s="36">
        <v>151.42361095999999</v>
      </c>
      <c r="H20" s="9" t="str">
        <f>IF($B20="N/A","N/A",IF(G20&gt;15,"No",IF(G20&lt;-15,"No","Yes")))</f>
        <v>N/A</v>
      </c>
      <c r="I20" s="10">
        <v>53.1</v>
      </c>
      <c r="J20" s="10">
        <v>4.782</v>
      </c>
      <c r="K20" s="9" t="str">
        <f t="shared" si="0"/>
        <v>Yes</v>
      </c>
    </row>
    <row r="21" spans="1:11" x14ac:dyDescent="0.2">
      <c r="A21" s="81" t="s">
        <v>34</v>
      </c>
      <c r="B21" s="34" t="s">
        <v>217</v>
      </c>
      <c r="C21" s="94">
        <v>23.624132074999999</v>
      </c>
      <c r="D21" s="9" t="str">
        <f>IF($B21="N/A","N/A",IF(C21&gt;15,"No",IF(C21&lt;-15,"No","Yes")))</f>
        <v>N/A</v>
      </c>
      <c r="E21" s="95">
        <v>29.141365024999999</v>
      </c>
      <c r="F21" s="9" t="str">
        <f>IF($B21="N/A","N/A",IF(E21&gt;15,"No",IF(E21&lt;-15,"No","Yes")))</f>
        <v>N/A</v>
      </c>
      <c r="G21" s="95">
        <v>30.450500003999998</v>
      </c>
      <c r="H21" s="9" t="str">
        <f>IF($B21="N/A","N/A",IF(G21&gt;15,"No",IF(G21&lt;-15,"No","Yes")))</f>
        <v>N/A</v>
      </c>
      <c r="I21" s="10">
        <v>23.35</v>
      </c>
      <c r="J21" s="10">
        <v>4.492</v>
      </c>
      <c r="K21" s="9" t="str">
        <f t="shared" si="0"/>
        <v>Yes</v>
      </c>
    </row>
    <row r="22" spans="1:11" x14ac:dyDescent="0.2">
      <c r="A22" s="81" t="s">
        <v>1722</v>
      </c>
      <c r="B22" s="34" t="s">
        <v>217</v>
      </c>
      <c r="C22" s="94">
        <v>1.7421397255</v>
      </c>
      <c r="D22" s="9" t="str">
        <f>IF($B22="N/A","N/A",IF(C22&gt;15,"No",IF(C22&lt;-15,"No","Yes")))</f>
        <v>N/A</v>
      </c>
      <c r="E22" s="95">
        <v>1.6291062617000001</v>
      </c>
      <c r="F22" s="9" t="str">
        <f>IF($B22="N/A","N/A",IF(E22&gt;15,"No",IF(E22&lt;-15,"No","Yes")))</f>
        <v>N/A</v>
      </c>
      <c r="G22" s="95">
        <v>3.0069633052000002</v>
      </c>
      <c r="H22" s="9" t="str">
        <f>IF($B22="N/A","N/A",IF(G22&gt;15,"No",IF(G22&lt;-15,"No","Yes")))</f>
        <v>N/A</v>
      </c>
      <c r="I22" s="10">
        <v>-6.49</v>
      </c>
      <c r="J22" s="10">
        <v>84.58</v>
      </c>
      <c r="K22" s="9" t="str">
        <f t="shared" si="0"/>
        <v>No</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192.75737527999999</v>
      </c>
      <c r="D24" s="9" t="str">
        <f>IF($B24="N/A","N/A",IF(C24&gt;300,"No",IF(C24&lt;75,"No","Yes")))</f>
        <v>Yes</v>
      </c>
      <c r="E24" s="36">
        <v>177.28353318000001</v>
      </c>
      <c r="F24" s="9" t="str">
        <f>IF($B24="N/A","N/A",IF(E24&gt;300,"No",IF(E24&lt;75,"No","Yes")))</f>
        <v>Yes</v>
      </c>
      <c r="G24" s="36">
        <v>150.33123398000001</v>
      </c>
      <c r="H24" s="9" t="str">
        <f>IF($B24="N/A","N/A",IF(G24&gt;300,"No",IF(G24&lt;75,"No","Yes")))</f>
        <v>Yes</v>
      </c>
      <c r="I24" s="10">
        <v>-8.0299999999999994</v>
      </c>
      <c r="J24" s="10">
        <v>-15.2</v>
      </c>
      <c r="K24" s="9" t="str">
        <f t="shared" si="0"/>
        <v>Yes</v>
      </c>
    </row>
    <row r="25" spans="1:11" x14ac:dyDescent="0.2">
      <c r="A25" s="81" t="s">
        <v>858</v>
      </c>
      <c r="B25" s="34" t="s">
        <v>248</v>
      </c>
      <c r="C25" s="83">
        <v>1327.1482000000001</v>
      </c>
      <c r="D25" s="9" t="str">
        <f>IF($B25="N/A","N/A",IF(C25&gt;250,"No",IF(C25&lt;20,"No","Yes")))</f>
        <v>No</v>
      </c>
      <c r="E25" s="36">
        <v>2279.2867184000002</v>
      </c>
      <c r="F25" s="9" t="str">
        <f>IF($B25="N/A","N/A",IF(E25&gt;250,"No",IF(E25&lt;20,"No","Yes")))</f>
        <v>No</v>
      </c>
      <c r="G25" s="36">
        <v>1687.2011560000001</v>
      </c>
      <c r="H25" s="9" t="str">
        <f>IF($B25="N/A","N/A",IF(G25&gt;250,"No",IF(G25&lt;20,"No","Yes")))</f>
        <v>No</v>
      </c>
      <c r="I25" s="10">
        <v>71.739999999999995</v>
      </c>
      <c r="J25" s="10">
        <v>-26</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63792</v>
      </c>
      <c r="D27" s="34" t="s">
        <v>217</v>
      </c>
      <c r="E27" s="35">
        <v>15132</v>
      </c>
      <c r="F27" s="34" t="s">
        <v>217</v>
      </c>
      <c r="G27" s="35">
        <v>16747</v>
      </c>
      <c r="H27" s="9" t="str">
        <f>IF($B27="N/A","N/A",IF(G27&gt;15,"No",IF(G27&lt;-15,"No","Yes")))</f>
        <v>N/A</v>
      </c>
      <c r="I27" s="10">
        <v>-76.3</v>
      </c>
      <c r="J27" s="10">
        <v>10.67</v>
      </c>
      <c r="K27" s="9" t="str">
        <f t="shared" si="0"/>
        <v>Yes</v>
      </c>
    </row>
    <row r="28" spans="1:11" x14ac:dyDescent="0.2">
      <c r="A28" s="81" t="s">
        <v>350</v>
      </c>
      <c r="B28" s="34" t="s">
        <v>217</v>
      </c>
      <c r="C28" s="79" t="s">
        <v>217</v>
      </c>
      <c r="D28" s="34" t="s">
        <v>217</v>
      </c>
      <c r="E28" s="35" t="s">
        <v>217</v>
      </c>
      <c r="F28" s="34" t="s">
        <v>217</v>
      </c>
      <c r="G28" s="8">
        <v>3.8608467600000002E-2</v>
      </c>
      <c r="H28" s="9" t="str">
        <f>IF($B28="N/A","N/A",IF(G28&gt;15,"No",IF(G28&lt;-15,"No","Yes")))</f>
        <v>N/A</v>
      </c>
      <c r="I28" s="10" t="s">
        <v>217</v>
      </c>
      <c r="J28" s="10" t="s">
        <v>217</v>
      </c>
      <c r="K28" s="9" t="str">
        <f t="shared" si="0"/>
        <v>N/A</v>
      </c>
    </row>
    <row r="29" spans="1:11" ht="25.5" x14ac:dyDescent="0.2">
      <c r="A29" s="81" t="s">
        <v>835</v>
      </c>
      <c r="B29" s="34" t="s">
        <v>217</v>
      </c>
      <c r="C29" s="36">
        <v>125.82698456999999</v>
      </c>
      <c r="D29" s="34" t="s">
        <v>217</v>
      </c>
      <c r="E29" s="36">
        <v>336.95215437000002</v>
      </c>
      <c r="F29" s="34" t="s">
        <v>217</v>
      </c>
      <c r="G29" s="36">
        <v>318.36316951999999</v>
      </c>
      <c r="H29" s="34" t="s">
        <v>217</v>
      </c>
      <c r="I29" s="10">
        <v>167.8</v>
      </c>
      <c r="J29" s="10">
        <v>-5.52</v>
      </c>
      <c r="K29" s="9" t="str">
        <f t="shared" si="0"/>
        <v>Yes</v>
      </c>
    </row>
    <row r="30" spans="1:11" x14ac:dyDescent="0.2">
      <c r="A30" s="81" t="s">
        <v>27</v>
      </c>
      <c r="B30" s="34" t="s">
        <v>221</v>
      </c>
      <c r="C30" s="35">
        <v>0</v>
      </c>
      <c r="D30" s="9" t="str">
        <f>IF($B30="N/A","N/A",IF(C30="N/A","N/A",IF(C30=0,"Yes","No")))</f>
        <v>Yes</v>
      </c>
      <c r="E30" s="35">
        <v>11</v>
      </c>
      <c r="F30" s="9" t="str">
        <f>IF($B30="N/A","N/A",IF(E30="N/A","N/A",IF(E30=0,"Yes","No")))</f>
        <v>No</v>
      </c>
      <c r="G30" s="35">
        <v>11</v>
      </c>
      <c r="H30" s="9" t="str">
        <f>IF($B30="N/A","N/A",IF(G30=0,"Yes","No"))</f>
        <v>No</v>
      </c>
      <c r="I30" s="10" t="s">
        <v>1743</v>
      </c>
      <c r="J30" s="10">
        <v>-33.299999999999997</v>
      </c>
      <c r="K30" s="9" t="str">
        <f t="shared" si="0"/>
        <v>No</v>
      </c>
    </row>
    <row r="31" spans="1:11" x14ac:dyDescent="0.2">
      <c r="A31" s="81" t="s">
        <v>210</v>
      </c>
      <c r="B31" s="96" t="s">
        <v>217</v>
      </c>
      <c r="C31" s="79" t="s">
        <v>217</v>
      </c>
      <c r="D31" s="9" t="str">
        <f t="shared" ref="D31:F50" si="4">IF($B31="N/A","N/A",IF(C31&lt;0,"No","Yes"))</f>
        <v>N/A</v>
      </c>
      <c r="E31" s="79">
        <v>6830548</v>
      </c>
      <c r="F31" s="9" t="str">
        <f t="shared" si="4"/>
        <v>N/A</v>
      </c>
      <c r="G31" s="79">
        <v>7572191</v>
      </c>
      <c r="H31" s="9" t="str">
        <f t="shared" ref="H31:H50" si="5">IF($B31="N/A","N/A",IF(G31&lt;0,"No","Yes"))</f>
        <v>N/A</v>
      </c>
      <c r="I31" s="10" t="s">
        <v>217</v>
      </c>
      <c r="J31" s="10">
        <v>10.86</v>
      </c>
      <c r="K31" s="9" t="str">
        <f t="shared" si="0"/>
        <v>Yes</v>
      </c>
    </row>
    <row r="32" spans="1:11" ht="25.5" x14ac:dyDescent="0.2">
      <c r="A32" s="2" t="s">
        <v>659</v>
      </c>
      <c r="B32" s="96" t="s">
        <v>217</v>
      </c>
      <c r="C32" s="80" t="s">
        <v>217</v>
      </c>
      <c r="D32" s="9" t="str">
        <f t="shared" si="4"/>
        <v>N/A</v>
      </c>
      <c r="E32" s="80">
        <v>92.587666464999998</v>
      </c>
      <c r="F32" s="9" t="str">
        <f t="shared" si="4"/>
        <v>N/A</v>
      </c>
      <c r="G32" s="80">
        <v>99.430521495999997</v>
      </c>
      <c r="H32" s="9" t="str">
        <f t="shared" si="5"/>
        <v>N/A</v>
      </c>
      <c r="I32" s="10" t="s">
        <v>217</v>
      </c>
      <c r="J32" s="10">
        <v>7.391</v>
      </c>
      <c r="K32" s="9" t="str">
        <f t="shared" si="0"/>
        <v>Yes</v>
      </c>
    </row>
    <row r="33" spans="1:11" x14ac:dyDescent="0.2">
      <c r="A33" s="2" t="s">
        <v>660</v>
      </c>
      <c r="B33" s="96" t="s">
        <v>217</v>
      </c>
      <c r="C33" s="80" t="s">
        <v>217</v>
      </c>
      <c r="D33" s="9" t="str">
        <f t="shared" si="4"/>
        <v>N/A</v>
      </c>
      <c r="E33" s="80">
        <v>3.7925068384</v>
      </c>
      <c r="F33" s="9" t="str">
        <f t="shared" si="4"/>
        <v>N/A</v>
      </c>
      <c r="G33" s="80">
        <v>0</v>
      </c>
      <c r="H33" s="9" t="str">
        <f t="shared" si="5"/>
        <v>N/A</v>
      </c>
      <c r="I33" s="10" t="s">
        <v>217</v>
      </c>
      <c r="J33" s="10">
        <v>-100</v>
      </c>
      <c r="K33" s="9" t="str">
        <f t="shared" si="0"/>
        <v>No</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3.6198266962000001</v>
      </c>
      <c r="F35" s="9" t="str">
        <f t="shared" si="4"/>
        <v>N/A</v>
      </c>
      <c r="G35" s="80">
        <v>0.56947850359999996</v>
      </c>
      <c r="H35" s="9" t="str">
        <f t="shared" si="5"/>
        <v>N/A</v>
      </c>
      <c r="I35" s="10" t="s">
        <v>217</v>
      </c>
      <c r="J35" s="10">
        <v>-84.3</v>
      </c>
      <c r="K35" s="9" t="str">
        <f t="shared" si="0"/>
        <v>No</v>
      </c>
    </row>
    <row r="36" spans="1:11" x14ac:dyDescent="0.2">
      <c r="A36" s="2" t="s">
        <v>353</v>
      </c>
      <c r="B36" s="96" t="s">
        <v>217</v>
      </c>
      <c r="C36" s="79" t="s">
        <v>217</v>
      </c>
      <c r="D36" s="9" t="str">
        <f t="shared" si="4"/>
        <v>N/A</v>
      </c>
      <c r="E36" s="79">
        <v>381852</v>
      </c>
      <c r="F36" s="9" t="str">
        <f t="shared" si="4"/>
        <v>N/A</v>
      </c>
      <c r="G36" s="79">
        <v>747748</v>
      </c>
      <c r="H36" s="9" t="str">
        <f t="shared" si="5"/>
        <v>N/A</v>
      </c>
      <c r="I36" s="10" t="s">
        <v>217</v>
      </c>
      <c r="J36" s="10">
        <v>95.82</v>
      </c>
      <c r="K36" s="9" t="str">
        <f t="shared" si="0"/>
        <v>No</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3.0786796979000002</v>
      </c>
      <c r="F38" s="9" t="str">
        <f t="shared" si="4"/>
        <v>N/A</v>
      </c>
      <c r="G38" s="80">
        <v>1.6263500538</v>
      </c>
      <c r="H38" s="9" t="str">
        <f t="shared" si="5"/>
        <v>N/A</v>
      </c>
      <c r="I38" s="10" t="s">
        <v>217</v>
      </c>
      <c r="J38" s="10">
        <v>-47.2</v>
      </c>
      <c r="K38" s="9" t="str">
        <f t="shared" si="0"/>
        <v>No</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53.697767722000002</v>
      </c>
      <c r="F40" s="9" t="str">
        <f t="shared" si="4"/>
        <v>N/A</v>
      </c>
      <c r="G40" s="80">
        <v>34.382171534000001</v>
      </c>
      <c r="H40" s="9" t="str">
        <f t="shared" si="5"/>
        <v>N/A</v>
      </c>
      <c r="I40" s="10" t="s">
        <v>217</v>
      </c>
      <c r="J40" s="10">
        <v>-36</v>
      </c>
      <c r="K40" s="9" t="str">
        <f t="shared" si="0"/>
        <v>No</v>
      </c>
    </row>
    <row r="41" spans="1:11" x14ac:dyDescent="0.2">
      <c r="A41" s="2" t="s">
        <v>667</v>
      </c>
      <c r="B41" s="96" t="s">
        <v>217</v>
      </c>
      <c r="C41" s="80" t="s">
        <v>217</v>
      </c>
      <c r="D41" s="9" t="str">
        <f t="shared" si="4"/>
        <v>N/A</v>
      </c>
      <c r="E41" s="80">
        <v>15.5523606</v>
      </c>
      <c r="F41" s="9" t="str">
        <f t="shared" si="4"/>
        <v>N/A</v>
      </c>
      <c r="G41" s="80">
        <v>49.655498911000002</v>
      </c>
      <c r="H41" s="9" t="str">
        <f t="shared" si="5"/>
        <v>N/A</v>
      </c>
      <c r="I41" s="10" t="s">
        <v>217</v>
      </c>
      <c r="J41" s="10">
        <v>219.3</v>
      </c>
      <c r="K41" s="9" t="str">
        <f t="shared" si="0"/>
        <v>No</v>
      </c>
    </row>
    <row r="42" spans="1:11" x14ac:dyDescent="0.2">
      <c r="A42" s="2" t="s">
        <v>668</v>
      </c>
      <c r="B42" s="96" t="s">
        <v>217</v>
      </c>
      <c r="C42" s="80" t="s">
        <v>217</v>
      </c>
      <c r="D42" s="9" t="str">
        <f t="shared" si="4"/>
        <v>N/A</v>
      </c>
      <c r="E42" s="80">
        <v>72.328808019999997</v>
      </c>
      <c r="F42" s="9" t="str">
        <f t="shared" si="4"/>
        <v>N/A</v>
      </c>
      <c r="G42" s="80">
        <v>85.664020499000003</v>
      </c>
      <c r="H42" s="9" t="str">
        <f t="shared" si="5"/>
        <v>N/A</v>
      </c>
      <c r="I42" s="10" t="s">
        <v>217</v>
      </c>
      <c r="J42" s="10">
        <v>18.440000000000001</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27.67119198</v>
      </c>
      <c r="F45" s="9" t="str">
        <f t="shared" si="4"/>
        <v>N/A</v>
      </c>
      <c r="G45" s="80">
        <v>14.335979501000001</v>
      </c>
      <c r="H45" s="9" t="str">
        <f t="shared" si="5"/>
        <v>N/A</v>
      </c>
      <c r="I45" s="10" t="s">
        <v>217</v>
      </c>
      <c r="J45" s="10">
        <v>-48.2</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8958579</v>
      </c>
      <c r="D51" s="34" t="s">
        <v>217</v>
      </c>
      <c r="E51" s="35">
        <v>17779389</v>
      </c>
      <c r="F51" s="34" t="s">
        <v>217</v>
      </c>
      <c r="G51" s="35">
        <v>18509281</v>
      </c>
      <c r="H51" s="34" t="s">
        <v>217</v>
      </c>
      <c r="I51" s="10">
        <v>98.46</v>
      </c>
      <c r="J51" s="10">
        <v>4.1050000000000004</v>
      </c>
      <c r="K51" s="9" t="str">
        <f t="shared" si="0"/>
        <v>Yes</v>
      </c>
    </row>
    <row r="52" spans="1:11" x14ac:dyDescent="0.2">
      <c r="A52" s="2" t="s">
        <v>356</v>
      </c>
      <c r="B52" s="34" t="s">
        <v>217</v>
      </c>
      <c r="C52" s="80">
        <v>10.147948687</v>
      </c>
      <c r="D52" s="9" t="str">
        <f t="shared" ref="D52:D54" si="6">IF($B52="N/A","N/A",IF(C52&gt;15,"No",IF(C52&lt;-15,"No","Yes")))</f>
        <v>N/A</v>
      </c>
      <c r="E52" s="8">
        <v>54.768085675000002</v>
      </c>
      <c r="F52" s="9" t="str">
        <f t="shared" ref="F52:F54" si="7">IF($B52="N/A","N/A",IF(E52&gt;15,"No",IF(E52&lt;-15,"No","Yes")))</f>
        <v>N/A</v>
      </c>
      <c r="G52" s="8">
        <v>68.365562120000007</v>
      </c>
      <c r="H52" s="9" t="str">
        <f t="shared" ref="H52:H54" si="8">IF($B52="N/A","N/A",IF(G52&gt;15,"No",IF(G52&lt;-15,"No","Yes")))</f>
        <v>N/A</v>
      </c>
      <c r="I52" s="10">
        <v>439.7</v>
      </c>
      <c r="J52" s="10">
        <v>24.83</v>
      </c>
      <c r="K52" s="9" t="str">
        <f t="shared" si="0"/>
        <v>Yes</v>
      </c>
    </row>
    <row r="53" spans="1:11" x14ac:dyDescent="0.2">
      <c r="A53" s="2" t="s">
        <v>357</v>
      </c>
      <c r="B53" s="34" t="s">
        <v>217</v>
      </c>
      <c r="C53" s="80">
        <v>2.8774429516</v>
      </c>
      <c r="D53" s="9" t="str">
        <f t="shared" si="6"/>
        <v>N/A</v>
      </c>
      <c r="E53" s="8">
        <v>17.546879703999998</v>
      </c>
      <c r="F53" s="9" t="str">
        <f t="shared" si="7"/>
        <v>N/A</v>
      </c>
      <c r="G53" s="8">
        <v>12.271070929</v>
      </c>
      <c r="H53" s="9" t="str">
        <f t="shared" si="8"/>
        <v>N/A</v>
      </c>
      <c r="I53" s="10">
        <v>509.8</v>
      </c>
      <c r="J53" s="10">
        <v>-30.1</v>
      </c>
      <c r="K53" s="9" t="str">
        <f t="shared" si="0"/>
        <v>No</v>
      </c>
    </row>
    <row r="54" spans="1:11" x14ac:dyDescent="0.2">
      <c r="A54" s="2" t="s">
        <v>358</v>
      </c>
      <c r="B54" s="34" t="s">
        <v>217</v>
      </c>
      <c r="C54" s="80" t="s">
        <v>217</v>
      </c>
      <c r="D54" s="9" t="str">
        <f t="shared" si="6"/>
        <v>N/A</v>
      </c>
      <c r="E54" s="8" t="s">
        <v>217</v>
      </c>
      <c r="F54" s="9" t="str">
        <f t="shared" si="7"/>
        <v>N/A</v>
      </c>
      <c r="G54" s="8">
        <v>19.363285909999998</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15587312</v>
      </c>
      <c r="D6" s="9" t="str">
        <f>IF($B6="N/A","N/A",IF(C6&gt;15,"No",IF(C6&lt;-15,"No","Yes")))</f>
        <v>N/A</v>
      </c>
      <c r="E6" s="35">
        <v>14418971</v>
      </c>
      <c r="F6" s="9" t="str">
        <f>IF($B6="N/A","N/A",IF(E6&gt;15,"No",IF(E6&lt;-15,"No","Yes")))</f>
        <v>N/A</v>
      </c>
      <c r="G6" s="35">
        <v>14600425</v>
      </c>
      <c r="H6" s="9" t="str">
        <f>IF($B6="N/A","N/A",IF(G6&gt;15,"No",IF(G6&lt;-15,"No","Yes")))</f>
        <v>N/A</v>
      </c>
      <c r="I6" s="10">
        <v>-7.5</v>
      </c>
      <c r="J6" s="10">
        <v>1.258</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1.8481826758</v>
      </c>
      <c r="D9" s="9" t="str">
        <f t="shared" ref="D9:D15" si="1">IF($B9="N/A","N/A",IF(C9&gt;15,"No",IF(C9&lt;-15,"No","Yes")))</f>
        <v>N/A</v>
      </c>
      <c r="E9" s="8">
        <v>3.4256397352999999</v>
      </c>
      <c r="F9" s="9" t="str">
        <f t="shared" ref="F9:F15" si="2">IF($B9="N/A","N/A",IF(E9&gt;15,"No",IF(E9&lt;-15,"No","Yes")))</f>
        <v>N/A</v>
      </c>
      <c r="G9" s="8">
        <v>2.8811832532000001</v>
      </c>
      <c r="H9" s="9" t="str">
        <f t="shared" ref="H9:H15" si="3">IF($B9="N/A","N/A",IF(G9&gt;15,"No",IF(G9&lt;-15,"No","Yes")))</f>
        <v>N/A</v>
      </c>
      <c r="I9" s="10">
        <v>85.35</v>
      </c>
      <c r="J9" s="10">
        <v>-15.9</v>
      </c>
      <c r="K9" s="9" t="str">
        <f t="shared" si="0"/>
        <v>Yes</v>
      </c>
    </row>
    <row r="10" spans="1:11" x14ac:dyDescent="0.2">
      <c r="A10" s="81" t="s">
        <v>36</v>
      </c>
      <c r="B10" s="34" t="s">
        <v>217</v>
      </c>
      <c r="C10" s="80">
        <v>2.0462548920999999</v>
      </c>
      <c r="D10" s="9" t="str">
        <f t="shared" si="1"/>
        <v>N/A</v>
      </c>
      <c r="E10" s="8">
        <v>4.0772658699999999E-2</v>
      </c>
      <c r="F10" s="9" t="str">
        <f t="shared" si="2"/>
        <v>N/A</v>
      </c>
      <c r="G10" s="8">
        <v>4.93815789E-2</v>
      </c>
      <c r="H10" s="9" t="str">
        <f t="shared" si="3"/>
        <v>N/A</v>
      </c>
      <c r="I10" s="10">
        <v>-98</v>
      </c>
      <c r="J10" s="10">
        <v>21.11</v>
      </c>
      <c r="K10" s="9" t="str">
        <f t="shared" si="0"/>
        <v>Yes</v>
      </c>
    </row>
    <row r="11" spans="1:11" x14ac:dyDescent="0.2">
      <c r="A11" s="81" t="s">
        <v>37</v>
      </c>
      <c r="B11" s="34" t="s">
        <v>217</v>
      </c>
      <c r="C11" s="80">
        <v>5.9652901410999997</v>
      </c>
      <c r="D11" s="9" t="str">
        <f t="shared" si="1"/>
        <v>N/A</v>
      </c>
      <c r="E11" s="8">
        <v>8.5984201536999993</v>
      </c>
      <c r="F11" s="9" t="str">
        <f t="shared" si="2"/>
        <v>N/A</v>
      </c>
      <c r="G11" s="8">
        <v>8.8210683929999991</v>
      </c>
      <c r="H11" s="9" t="str">
        <f t="shared" si="3"/>
        <v>N/A</v>
      </c>
      <c r="I11" s="10">
        <v>44.14</v>
      </c>
      <c r="J11" s="10">
        <v>2.589</v>
      </c>
      <c r="K11" s="9" t="str">
        <f t="shared" si="0"/>
        <v>Yes</v>
      </c>
    </row>
    <row r="12" spans="1:11" x14ac:dyDescent="0.2">
      <c r="A12" s="81" t="s">
        <v>38</v>
      </c>
      <c r="B12" s="34" t="s">
        <v>217</v>
      </c>
      <c r="C12" s="80">
        <v>1.7944876728000001</v>
      </c>
      <c r="D12" s="9" t="str">
        <f t="shared" si="1"/>
        <v>N/A</v>
      </c>
      <c r="E12" s="8">
        <v>3.5641319070000002</v>
      </c>
      <c r="F12" s="9" t="str">
        <f t="shared" si="2"/>
        <v>N/A</v>
      </c>
      <c r="G12" s="8">
        <v>2.9496893046000001</v>
      </c>
      <c r="H12" s="9" t="str">
        <f t="shared" si="3"/>
        <v>N/A</v>
      </c>
      <c r="I12" s="10">
        <v>98.62</v>
      </c>
      <c r="J12" s="10">
        <v>-17.2</v>
      </c>
      <c r="K12" s="9" t="str">
        <f t="shared" si="0"/>
        <v>Yes</v>
      </c>
    </row>
    <row r="13" spans="1:11" x14ac:dyDescent="0.2">
      <c r="A13" s="81" t="s">
        <v>860</v>
      </c>
      <c r="B13" s="34" t="s">
        <v>217</v>
      </c>
      <c r="C13" s="80" t="s">
        <v>1743</v>
      </c>
      <c r="D13" s="9" t="str">
        <f t="shared" si="1"/>
        <v>N/A</v>
      </c>
      <c r="E13" s="8">
        <v>99.935228092000003</v>
      </c>
      <c r="F13" s="9" t="str">
        <f t="shared" si="2"/>
        <v>N/A</v>
      </c>
      <c r="G13" s="8">
        <v>99.938894930000004</v>
      </c>
      <c r="H13" s="9" t="str">
        <f t="shared" si="3"/>
        <v>N/A</v>
      </c>
      <c r="I13" s="10" t="s">
        <v>1743</v>
      </c>
      <c r="J13" s="10">
        <v>3.7000000000000002E-3</v>
      </c>
      <c r="K13" s="9" t="str">
        <f t="shared" si="0"/>
        <v>Yes</v>
      </c>
    </row>
    <row r="14" spans="1:11" x14ac:dyDescent="0.2">
      <c r="A14" s="81" t="s">
        <v>861</v>
      </c>
      <c r="B14" s="34" t="s">
        <v>217</v>
      </c>
      <c r="C14" s="80">
        <v>5.6338788059000002</v>
      </c>
      <c r="D14" s="9" t="str">
        <f t="shared" si="1"/>
        <v>N/A</v>
      </c>
      <c r="E14" s="8">
        <v>77.369775847</v>
      </c>
      <c r="F14" s="9" t="str">
        <f t="shared" si="2"/>
        <v>N/A</v>
      </c>
      <c r="G14" s="8">
        <v>68.820469736999996</v>
      </c>
      <c r="H14" s="9" t="str">
        <f t="shared" si="3"/>
        <v>N/A</v>
      </c>
      <c r="I14" s="10">
        <v>1273</v>
      </c>
      <c r="J14" s="10">
        <v>-11</v>
      </c>
      <c r="K14" s="9" t="str">
        <f t="shared" si="0"/>
        <v>Yes</v>
      </c>
    </row>
    <row r="15" spans="1:11" x14ac:dyDescent="0.2">
      <c r="A15" s="81" t="s">
        <v>165</v>
      </c>
      <c r="B15" s="34" t="s">
        <v>217</v>
      </c>
      <c r="C15" s="80">
        <v>58.215021294000003</v>
      </c>
      <c r="D15" s="9" t="str">
        <f t="shared" si="1"/>
        <v>N/A</v>
      </c>
      <c r="E15" s="8">
        <v>49.213081848999998</v>
      </c>
      <c r="F15" s="9" t="str">
        <f t="shared" si="2"/>
        <v>N/A</v>
      </c>
      <c r="G15" s="8">
        <v>52.096757457000002</v>
      </c>
      <c r="H15" s="9" t="str">
        <f t="shared" si="3"/>
        <v>N/A</v>
      </c>
      <c r="I15" s="10">
        <v>-15.5</v>
      </c>
      <c r="J15" s="10">
        <v>5.86</v>
      </c>
      <c r="K15" s="9" t="str">
        <f t="shared" si="0"/>
        <v>Yes</v>
      </c>
    </row>
    <row r="16" spans="1:11" x14ac:dyDescent="0.2">
      <c r="A16" s="81" t="s">
        <v>166</v>
      </c>
      <c r="B16" s="34" t="s">
        <v>250</v>
      </c>
      <c r="C16" s="80">
        <v>95.941769819000001</v>
      </c>
      <c r="D16" s="9" t="str">
        <f>IF($B16="N/A","N/A",IF(C16&gt;95,"Yes","No"))</f>
        <v>Yes</v>
      </c>
      <c r="E16" s="8">
        <v>93.794633473000005</v>
      </c>
      <c r="F16" s="9" t="str">
        <f>IF($B16="N/A","N/A",IF(E16&gt;95,"Yes","No"))</f>
        <v>No</v>
      </c>
      <c r="G16" s="8">
        <v>94.627279685000005</v>
      </c>
      <c r="H16" s="9" t="str">
        <f>IF($B16="N/A","N/A",IF(G16&gt;95,"Yes","No"))</f>
        <v>No</v>
      </c>
      <c r="I16" s="10">
        <v>-2.2400000000000002</v>
      </c>
      <c r="J16" s="10">
        <v>0.88770000000000004</v>
      </c>
      <c r="K16" s="9" t="str">
        <f t="shared" ref="K16:K26" si="4">IF(J16="Div by 0", "N/A", IF(J16="N/A","N/A", IF(J16&gt;30, "No", IF(J16&lt;-30, "No", "Yes"))))</f>
        <v>Yes</v>
      </c>
    </row>
    <row r="17" spans="1:11" x14ac:dyDescent="0.2">
      <c r="A17" s="81" t="s">
        <v>862</v>
      </c>
      <c r="B17" s="59" t="s">
        <v>251</v>
      </c>
      <c r="C17" s="80">
        <v>36.779375430000002</v>
      </c>
      <c r="D17" s="9" t="str">
        <f>IF($B17="N/A","N/A",IF(C17&gt;90,"No",IF(C17&lt;50,"No","Yes")))</f>
        <v>No</v>
      </c>
      <c r="E17" s="8">
        <v>42.897804565999998</v>
      </c>
      <c r="F17" s="9" t="str">
        <f>IF($B17="N/A","N/A",IF(E17&gt;90,"No",IF(E17&lt;50,"No","Yes")))</f>
        <v>No</v>
      </c>
      <c r="G17" s="8">
        <v>45.348303217000002</v>
      </c>
      <c r="H17" s="9" t="str">
        <f>IF($B17="N/A","N/A",IF(G17&gt;90,"No",IF(G17&lt;50,"No","Yes")))</f>
        <v>No</v>
      </c>
      <c r="I17" s="10">
        <v>16.64</v>
      </c>
      <c r="J17" s="10">
        <v>5.7119999999999997</v>
      </c>
      <c r="K17" s="9" t="str">
        <f t="shared" si="4"/>
        <v>Yes</v>
      </c>
    </row>
    <row r="18" spans="1:11" x14ac:dyDescent="0.2">
      <c r="A18" s="81" t="s">
        <v>863</v>
      </c>
      <c r="B18" s="59" t="s">
        <v>228</v>
      </c>
      <c r="C18" s="80">
        <v>24.850057534000001</v>
      </c>
      <c r="D18" s="9" t="str">
        <f t="shared" ref="D18:D23" si="5">IF($B18="N/A","N/A",IF(C18&gt;5,"No",IF(C18&lt;=0,"No","Yes")))</f>
        <v>No</v>
      </c>
      <c r="E18" s="8">
        <v>11.123165446</v>
      </c>
      <c r="F18" s="9" t="str">
        <f t="shared" ref="F18:F23" si="6">IF($B18="N/A","N/A",IF(E18&gt;5,"No",IF(E18&lt;=0,"No","Yes")))</f>
        <v>No</v>
      </c>
      <c r="G18" s="8">
        <v>10.181854295000001</v>
      </c>
      <c r="H18" s="9" t="str">
        <f t="shared" ref="H18:H23" si="7">IF($B18="N/A","N/A",IF(G18&gt;5,"No",IF(G18&lt;=0,"No","Yes")))</f>
        <v>No</v>
      </c>
      <c r="I18" s="10">
        <v>-55.2</v>
      </c>
      <c r="J18" s="10">
        <v>-8.4600000000000009</v>
      </c>
      <c r="K18" s="9" t="str">
        <f t="shared" si="4"/>
        <v>Yes</v>
      </c>
    </row>
    <row r="19" spans="1:11" x14ac:dyDescent="0.2">
      <c r="A19" s="81" t="s">
        <v>864</v>
      </c>
      <c r="B19" s="59" t="s">
        <v>228</v>
      </c>
      <c r="C19" s="80">
        <v>2.9289078194</v>
      </c>
      <c r="D19" s="9" t="str">
        <f t="shared" si="5"/>
        <v>Yes</v>
      </c>
      <c r="E19" s="8">
        <v>3.4314168465999999</v>
      </c>
      <c r="F19" s="9" t="str">
        <f t="shared" si="6"/>
        <v>Yes</v>
      </c>
      <c r="G19" s="8">
        <v>3.3825864658000002</v>
      </c>
      <c r="H19" s="9" t="str">
        <f t="shared" si="7"/>
        <v>Yes</v>
      </c>
      <c r="I19" s="10">
        <v>17.16</v>
      </c>
      <c r="J19" s="10">
        <v>-1.42</v>
      </c>
      <c r="K19" s="9" t="str">
        <f t="shared" si="4"/>
        <v>Yes</v>
      </c>
    </row>
    <row r="20" spans="1:11" x14ac:dyDescent="0.2">
      <c r="A20" s="81" t="s">
        <v>865</v>
      </c>
      <c r="B20" s="59" t="s">
        <v>228</v>
      </c>
      <c r="C20" s="80">
        <v>0.81217338819999996</v>
      </c>
      <c r="D20" s="9" t="str">
        <f t="shared" si="5"/>
        <v>Yes</v>
      </c>
      <c r="E20" s="8">
        <v>0.51174941679999997</v>
      </c>
      <c r="F20" s="9" t="str">
        <f t="shared" si="6"/>
        <v>Yes</v>
      </c>
      <c r="G20" s="8">
        <v>0.55318937629999998</v>
      </c>
      <c r="H20" s="9" t="str">
        <f t="shared" si="7"/>
        <v>Yes</v>
      </c>
      <c r="I20" s="10">
        <v>-37</v>
      </c>
      <c r="J20" s="10">
        <v>8.0980000000000008</v>
      </c>
      <c r="K20" s="9" t="str">
        <f t="shared" si="4"/>
        <v>Yes</v>
      </c>
    </row>
    <row r="21" spans="1:11" x14ac:dyDescent="0.2">
      <c r="A21" s="81" t="s">
        <v>866</v>
      </c>
      <c r="B21" s="34" t="s">
        <v>217</v>
      </c>
      <c r="C21" s="80">
        <v>7.5728259000000006E-2</v>
      </c>
      <c r="D21" s="9" t="str">
        <f t="shared" si="5"/>
        <v>N/A</v>
      </c>
      <c r="E21" s="8">
        <v>9.1976050200000006E-2</v>
      </c>
      <c r="F21" s="9" t="str">
        <f t="shared" si="6"/>
        <v>N/A</v>
      </c>
      <c r="G21" s="8">
        <v>7.6538867900000002E-2</v>
      </c>
      <c r="H21" s="9" t="str">
        <f t="shared" si="7"/>
        <v>N/A</v>
      </c>
      <c r="I21" s="10">
        <v>21.46</v>
      </c>
      <c r="J21" s="10">
        <v>-16.8</v>
      </c>
      <c r="K21" s="9" t="str">
        <f t="shared" si="4"/>
        <v>Yes</v>
      </c>
    </row>
    <row r="22" spans="1:11" x14ac:dyDescent="0.2">
      <c r="A22" s="78" t="s">
        <v>1729</v>
      </c>
      <c r="B22" s="34" t="s">
        <v>217</v>
      </c>
      <c r="C22" s="80">
        <v>6.4924600000000002E-3</v>
      </c>
      <c r="D22" s="9" t="str">
        <f t="shared" si="5"/>
        <v>N/A</v>
      </c>
      <c r="E22" s="8">
        <v>6.6024129000000001E-3</v>
      </c>
      <c r="F22" s="9" t="str">
        <f t="shared" si="6"/>
        <v>N/A</v>
      </c>
      <c r="G22" s="8">
        <v>7.1573258999999998E-3</v>
      </c>
      <c r="H22" s="9" t="str">
        <f t="shared" si="7"/>
        <v>N/A</v>
      </c>
      <c r="I22" s="10">
        <v>1.694</v>
      </c>
      <c r="J22" s="10">
        <v>8.4049999999999994</v>
      </c>
      <c r="K22" s="9" t="str">
        <f t="shared" si="4"/>
        <v>Yes</v>
      </c>
    </row>
    <row r="23" spans="1:11" x14ac:dyDescent="0.2">
      <c r="A23" s="81" t="s">
        <v>867</v>
      </c>
      <c r="B23" s="34" t="s">
        <v>217</v>
      </c>
      <c r="C23" s="80">
        <v>0.58362211519999996</v>
      </c>
      <c r="D23" s="9" t="str">
        <f t="shared" si="5"/>
        <v>N/A</v>
      </c>
      <c r="E23" s="8">
        <v>5.4095399999999996E-4</v>
      </c>
      <c r="F23" s="9" t="str">
        <f t="shared" si="6"/>
        <v>N/A</v>
      </c>
      <c r="G23" s="8">
        <v>6.8491159999999995E-4</v>
      </c>
      <c r="H23" s="9" t="str">
        <f t="shared" si="7"/>
        <v>N/A</v>
      </c>
      <c r="I23" s="10">
        <v>-99.9</v>
      </c>
      <c r="J23" s="10">
        <v>26.61</v>
      </c>
      <c r="K23" s="9" t="str">
        <f t="shared" si="4"/>
        <v>Yes</v>
      </c>
    </row>
    <row r="24" spans="1:11" x14ac:dyDescent="0.2">
      <c r="A24" s="81" t="s">
        <v>868</v>
      </c>
      <c r="B24" s="34" t="s">
        <v>236</v>
      </c>
      <c r="C24" s="80">
        <v>2.319206801</v>
      </c>
      <c r="D24" s="9" t="str">
        <f>IF($B24="N/A","N/A",IF(C24&gt;10,"No",IF(C24&lt;1,"No","Yes")))</f>
        <v>Yes</v>
      </c>
      <c r="E24" s="8">
        <v>1.8221966047</v>
      </c>
      <c r="F24" s="9" t="str">
        <f>IF($B24="N/A","N/A",IF(E24&gt;10,"No",IF(E24&lt;1,"No","Yes")))</f>
        <v>Yes</v>
      </c>
      <c r="G24" s="8">
        <v>1.862445785</v>
      </c>
      <c r="H24" s="9" t="str">
        <f>IF($B24="N/A","N/A",IF(G24&gt;10,"No",IF(G24&lt;1,"No","Yes")))</f>
        <v>Yes</v>
      </c>
      <c r="I24" s="10">
        <v>-21.4</v>
      </c>
      <c r="J24" s="10">
        <v>2.2090000000000001</v>
      </c>
      <c r="K24" s="9" t="str">
        <f t="shared" si="4"/>
        <v>Yes</v>
      </c>
    </row>
    <row r="25" spans="1:11" x14ac:dyDescent="0.2">
      <c r="A25" s="81" t="s">
        <v>869</v>
      </c>
      <c r="B25" s="84" t="s">
        <v>243</v>
      </c>
      <c r="C25" s="80">
        <v>9.1405047899999996</v>
      </c>
      <c r="D25" s="9" t="str">
        <f>IF($B25="N/A","N/A",IF(C25&gt;10,"No",IF(C25&lt;=0,"No","Yes")))</f>
        <v>Yes</v>
      </c>
      <c r="E25" s="8">
        <v>12.423660468</v>
      </c>
      <c r="F25" s="9" t="str">
        <f>IF($B25="N/A","N/A",IF(E25&gt;10,"No",IF(E25&lt;=0,"No","Yes")))</f>
        <v>No</v>
      </c>
      <c r="G25" s="8">
        <v>9.1690755576999994</v>
      </c>
      <c r="H25" s="9" t="str">
        <f>IF($B25="N/A","N/A",IF(G25&gt;10,"No",IF(G25&lt;=0,"No","Yes")))</f>
        <v>Yes</v>
      </c>
      <c r="I25" s="10">
        <v>35.92</v>
      </c>
      <c r="J25" s="10">
        <v>-26.2</v>
      </c>
      <c r="K25" s="9" t="str">
        <f t="shared" si="4"/>
        <v>Yes</v>
      </c>
    </row>
    <row r="26" spans="1:11" x14ac:dyDescent="0.2">
      <c r="A26" s="81" t="s">
        <v>870</v>
      </c>
      <c r="B26" s="59" t="s">
        <v>252</v>
      </c>
      <c r="C26" s="80">
        <v>4.0578965764000001</v>
      </c>
      <c r="D26" s="9" t="str">
        <f>IF($B26="N/A","N/A",IF(C26&gt;=5,"No",IF(C26&lt;0,"No","Yes")))</f>
        <v>Yes</v>
      </c>
      <c r="E26" s="8">
        <v>6.2053665271999998</v>
      </c>
      <c r="F26" s="9" t="str">
        <f>IF($B26="N/A","N/A",IF(E26&gt;=5,"No",IF(E26&lt;0,"No","Yes")))</f>
        <v>No</v>
      </c>
      <c r="G26" s="8">
        <v>5.3727203146000004</v>
      </c>
      <c r="H26" s="9" t="str">
        <f>IF($B26="N/A","N/A",IF(G26&gt;=5,"No",IF(G26&lt;0,"No","Yes")))</f>
        <v>No</v>
      </c>
      <c r="I26" s="10">
        <v>52.92</v>
      </c>
      <c r="J26" s="10">
        <v>-13.4</v>
      </c>
      <c r="K26" s="9" t="str">
        <f t="shared" si="4"/>
        <v>Yes</v>
      </c>
    </row>
    <row r="27" spans="1:11" x14ac:dyDescent="0.2">
      <c r="A27" s="81" t="s">
        <v>14</v>
      </c>
      <c r="B27" s="59" t="s">
        <v>253</v>
      </c>
      <c r="C27" s="80">
        <v>0.25945461279999998</v>
      </c>
      <c r="D27" s="9" t="str">
        <f>IF($B27="N/A","N/A",IF(C27&gt;15,"No",IF(C27&lt;=0,"No","Yes")))</f>
        <v>Yes</v>
      </c>
      <c r="E27" s="8">
        <v>0.35399890880000001</v>
      </c>
      <c r="F27" s="9" t="str">
        <f>IF($B27="N/A","N/A",IF(E27&gt;15,"No",IF(E27&lt;=0,"No","Yes")))</f>
        <v>Yes</v>
      </c>
      <c r="G27" s="8">
        <v>0.36710575210000002</v>
      </c>
      <c r="H27" s="9" t="str">
        <f>IF($B27="N/A","N/A",IF(G27&gt;15,"No",IF(G27&lt;=0,"No","Yes")))</f>
        <v>Yes</v>
      </c>
      <c r="I27" s="10">
        <v>36.44</v>
      </c>
      <c r="J27" s="10">
        <v>3.7029999999999998</v>
      </c>
      <c r="K27" s="9" t="str">
        <f>IF(J27="Div by 0", "N/A", IF(J27="N/A","N/A", IF(J27&gt;30, "No", IF(J27&lt;-30, "No", "Yes"))))</f>
        <v>Yes</v>
      </c>
    </row>
    <row r="28" spans="1:11" x14ac:dyDescent="0.2">
      <c r="A28" s="81" t="s">
        <v>871</v>
      </c>
      <c r="B28" s="34" t="s">
        <v>217</v>
      </c>
      <c r="C28" s="83">
        <v>78.796399781999995</v>
      </c>
      <c r="D28" s="9" t="str">
        <f>IF($B28="N/A","N/A",IF(C28&gt;15,"No",IF(C28&lt;-15,"No","Yes")))</f>
        <v>N/A</v>
      </c>
      <c r="E28" s="36">
        <v>68.658307700999998</v>
      </c>
      <c r="F28" s="9" t="str">
        <f>IF($B28="N/A","N/A",IF(E28&gt;15,"No",IF(E28&lt;-15,"No","Yes")))</f>
        <v>N/A</v>
      </c>
      <c r="G28" s="36">
        <v>61.805723987</v>
      </c>
      <c r="H28" s="9" t="str">
        <f>IF($B28="N/A","N/A",IF(G28&gt;15,"No",IF(G28&lt;-15,"No","Yes")))</f>
        <v>N/A</v>
      </c>
      <c r="I28" s="10">
        <v>-12.9</v>
      </c>
      <c r="J28" s="10">
        <v>-9.98</v>
      </c>
      <c r="K28" s="9" t="str">
        <f>IF(J28="Div by 0", "N/A", IF(J28="N/A","N/A", IF(J28&gt;30, "No", IF(J28&lt;-30, "No", "Yes"))))</f>
        <v>Yes</v>
      </c>
    </row>
    <row r="29" spans="1:11" x14ac:dyDescent="0.2">
      <c r="A29" s="81" t="s">
        <v>377</v>
      </c>
      <c r="B29" s="34" t="s">
        <v>254</v>
      </c>
      <c r="C29" s="80">
        <v>3.1637911655000002</v>
      </c>
      <c r="D29" s="9" t="str">
        <f>IF($B29="N/A","N/A",IF(C29&gt;35,"No",IF(C29&lt;10,"No","Yes")))</f>
        <v>No</v>
      </c>
      <c r="E29" s="8">
        <v>5.7590309322</v>
      </c>
      <c r="F29" s="9" t="str">
        <f>IF($B29="N/A","N/A",IF(E29&gt;35,"No",IF(E29&lt;10,"No","Yes")))</f>
        <v>No</v>
      </c>
      <c r="G29" s="8">
        <v>6.1015826594</v>
      </c>
      <c r="H29" s="9" t="str">
        <f>IF($B29="N/A","N/A",IF(G29&gt;35,"No",IF(G29&lt;10,"No","Yes")))</f>
        <v>No</v>
      </c>
      <c r="I29" s="10">
        <v>82.03</v>
      </c>
      <c r="J29" s="10">
        <v>5.9480000000000004</v>
      </c>
      <c r="K29" s="9" t="str">
        <f t="shared" ref="K29:K54" si="8">IF(J29="Div by 0", "N/A", IF(J29="N/A","N/A", IF(J29&gt;30, "No", IF(J29&lt;-30, "No", "Yes"))))</f>
        <v>Yes</v>
      </c>
    </row>
    <row r="30" spans="1:11" x14ac:dyDescent="0.2">
      <c r="A30" s="81" t="s">
        <v>378</v>
      </c>
      <c r="B30" s="34" t="s">
        <v>255</v>
      </c>
      <c r="C30" s="80">
        <v>7.2168376432999999</v>
      </c>
      <c r="D30" s="9" t="str">
        <f>IF($B30="N/A","N/A",IF(C30&gt;20,"No",IF(C30&lt;2,"No","Yes")))</f>
        <v>Yes</v>
      </c>
      <c r="E30" s="8">
        <v>8.9273430121999997</v>
      </c>
      <c r="F30" s="9" t="str">
        <f>IF($B30="N/A","N/A",IF(E30&gt;20,"No",IF(E30&lt;2,"No","Yes")))</f>
        <v>Yes</v>
      </c>
      <c r="G30" s="8">
        <v>9.9056637050000003</v>
      </c>
      <c r="H30" s="9" t="str">
        <f>IF($B30="N/A","N/A",IF(G30&gt;20,"No",IF(G30&lt;2,"No","Yes")))</f>
        <v>Yes</v>
      </c>
      <c r="I30" s="10">
        <v>23.7</v>
      </c>
      <c r="J30" s="10">
        <v>10.96</v>
      </c>
      <c r="K30" s="9" t="str">
        <f t="shared" si="8"/>
        <v>Yes</v>
      </c>
    </row>
    <row r="31" spans="1:11" x14ac:dyDescent="0.2">
      <c r="A31" s="81" t="s">
        <v>379</v>
      </c>
      <c r="B31" s="34" t="s">
        <v>256</v>
      </c>
      <c r="C31" s="80">
        <v>3.4359355865999999</v>
      </c>
      <c r="D31" s="9" t="str">
        <f>IF($B31="N/A","N/A",IF(C31&gt;8,"No",IF(C31&lt;0.5,"No","Yes")))</f>
        <v>Yes</v>
      </c>
      <c r="E31" s="8">
        <v>4.5718727084999999</v>
      </c>
      <c r="F31" s="9" t="str">
        <f>IF($B31="N/A","N/A",IF(E31&gt;8,"No",IF(E31&lt;0.5,"No","Yes")))</f>
        <v>Yes</v>
      </c>
      <c r="G31" s="8">
        <v>5.4462798171999998</v>
      </c>
      <c r="H31" s="9" t="str">
        <f>IF($B31="N/A","N/A",IF(G31&gt;8,"No",IF(G31&lt;0.5,"No","Yes")))</f>
        <v>Yes</v>
      </c>
      <c r="I31" s="10">
        <v>33.06</v>
      </c>
      <c r="J31" s="10">
        <v>19.13</v>
      </c>
      <c r="K31" s="9" t="str">
        <f t="shared" si="8"/>
        <v>Yes</v>
      </c>
    </row>
    <row r="32" spans="1:11" x14ac:dyDescent="0.2">
      <c r="A32" s="81" t="s">
        <v>380</v>
      </c>
      <c r="B32" s="34" t="s">
        <v>257</v>
      </c>
      <c r="C32" s="80">
        <v>4.2538764862000003</v>
      </c>
      <c r="D32" s="9" t="str">
        <f>IF($B32="N/A","N/A",IF(C32&gt;25,"No",IF(C32&lt;3,"No","Yes")))</f>
        <v>Yes</v>
      </c>
      <c r="E32" s="8">
        <v>4.1163478308999997</v>
      </c>
      <c r="F32" s="9" t="str">
        <f>IF($B32="N/A","N/A",IF(E32&gt;25,"No",IF(E32&lt;3,"No","Yes")))</f>
        <v>Yes</v>
      </c>
      <c r="G32" s="8">
        <v>2.676867283</v>
      </c>
      <c r="H32" s="9" t="str">
        <f>IF($B32="N/A","N/A",IF(G32&gt;25,"No",IF(G32&lt;3,"No","Yes")))</f>
        <v>No</v>
      </c>
      <c r="I32" s="10">
        <v>-3.23</v>
      </c>
      <c r="J32" s="10">
        <v>-35</v>
      </c>
      <c r="K32" s="9" t="str">
        <f t="shared" si="8"/>
        <v>No</v>
      </c>
    </row>
    <row r="33" spans="1:11" x14ac:dyDescent="0.2">
      <c r="A33" s="81" t="s">
        <v>381</v>
      </c>
      <c r="B33" s="34" t="s">
        <v>258</v>
      </c>
      <c r="C33" s="80">
        <v>9.3409562855000008</v>
      </c>
      <c r="D33" s="9" t="str">
        <f>IF($B33="N/A","N/A",IF(C33&gt;25,"No",IF(C33&lt;2,"No","Yes")))</f>
        <v>Yes</v>
      </c>
      <c r="E33" s="8">
        <v>10.868036284</v>
      </c>
      <c r="F33" s="9" t="str">
        <f>IF($B33="N/A","N/A",IF(E33&gt;25,"No",IF(E33&lt;2,"No","Yes")))</f>
        <v>Yes</v>
      </c>
      <c r="G33" s="8">
        <v>11.251549184</v>
      </c>
      <c r="H33" s="9" t="str">
        <f>IF($B33="N/A","N/A",IF(G33&gt;25,"No",IF(G33&lt;2,"No","Yes")))</f>
        <v>Yes</v>
      </c>
      <c r="I33" s="10">
        <v>16.350000000000001</v>
      </c>
      <c r="J33" s="10">
        <v>3.5289999999999999</v>
      </c>
      <c r="K33" s="9" t="str">
        <f t="shared" si="8"/>
        <v>Yes</v>
      </c>
    </row>
    <row r="34" spans="1:11" x14ac:dyDescent="0.2">
      <c r="A34" s="81" t="s">
        <v>382</v>
      </c>
      <c r="B34" s="34" t="s">
        <v>259</v>
      </c>
      <c r="C34" s="80">
        <v>1.0306202891</v>
      </c>
      <c r="D34" s="9" t="str">
        <f>IF($B34="N/A","N/A",IF(C34&gt;25,"No",IF(C34&lt;=0,"No","Yes")))</f>
        <v>Yes</v>
      </c>
      <c r="E34" s="8">
        <v>0.12993992430000001</v>
      </c>
      <c r="F34" s="9" t="str">
        <f>IF($B34="N/A","N/A",IF(E34&gt;25,"No",IF(E34&lt;=0,"No","Yes")))</f>
        <v>Yes</v>
      </c>
      <c r="G34" s="8">
        <v>0.15552287009999999</v>
      </c>
      <c r="H34" s="9" t="str">
        <f>IF($B34="N/A","N/A",IF(G34&gt;25,"No",IF(G34&lt;=0,"No","Yes")))</f>
        <v>Yes</v>
      </c>
      <c r="I34" s="10">
        <v>-87.4</v>
      </c>
      <c r="J34" s="10">
        <v>19.690000000000001</v>
      </c>
      <c r="K34" s="9" t="str">
        <f t="shared" si="8"/>
        <v>Yes</v>
      </c>
    </row>
    <row r="35" spans="1:11" x14ac:dyDescent="0.2">
      <c r="A35" s="81" t="s">
        <v>383</v>
      </c>
      <c r="B35" s="34" t="s">
        <v>260</v>
      </c>
      <c r="C35" s="80">
        <v>11.950476131</v>
      </c>
      <c r="D35" s="9" t="str">
        <f>IF($B35="N/A","N/A",IF(C35&gt;20,"No",IF(C35&lt;4,"No","Yes")))</f>
        <v>Yes</v>
      </c>
      <c r="E35" s="8">
        <v>15.283226522</v>
      </c>
      <c r="F35" s="9" t="str">
        <f>IF($B35="N/A","N/A",IF(E35&gt;20,"No",IF(E35&lt;4,"No","Yes")))</f>
        <v>Yes</v>
      </c>
      <c r="G35" s="8">
        <v>14.382170382</v>
      </c>
      <c r="H35" s="9" t="str">
        <f>IF($B35="N/A","N/A",IF(G35&gt;20,"No",IF(G35&lt;4,"No","Yes")))</f>
        <v>Yes</v>
      </c>
      <c r="I35" s="10">
        <v>27.89</v>
      </c>
      <c r="J35" s="10">
        <v>-5.9</v>
      </c>
      <c r="K35" s="9" t="str">
        <f t="shared" si="8"/>
        <v>Yes</v>
      </c>
    </row>
    <row r="36" spans="1:11" x14ac:dyDescent="0.2">
      <c r="A36" s="81" t="s">
        <v>384</v>
      </c>
      <c r="B36" s="34" t="s">
        <v>261</v>
      </c>
      <c r="C36" s="80">
        <v>1.2830884504</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12.975341738999999</v>
      </c>
      <c r="D37" s="9" t="str">
        <f>IF($B37="N/A","N/A",IF(C37&gt;=25,"No",IF(C37&lt;0,"No","Yes")))</f>
        <v>Yes</v>
      </c>
      <c r="E37" s="8">
        <v>16.061777224</v>
      </c>
      <c r="F37" s="9" t="str">
        <f>IF($B37="N/A","N/A",IF(E37&gt;=25,"No",IF(E37&lt;0,"No","Yes")))</f>
        <v>Yes</v>
      </c>
      <c r="G37" s="8">
        <v>17.635493487000002</v>
      </c>
      <c r="H37" s="9" t="str">
        <f>IF($B37="N/A","N/A",IF(G37&gt;=25,"No",IF(G37&lt;0,"No","Yes")))</f>
        <v>Yes</v>
      </c>
      <c r="I37" s="10">
        <v>23.79</v>
      </c>
      <c r="J37" s="10">
        <v>9.798</v>
      </c>
      <c r="K37" s="9" t="str">
        <f t="shared" si="8"/>
        <v>Yes</v>
      </c>
    </row>
    <row r="38" spans="1:11" x14ac:dyDescent="0.2">
      <c r="A38" s="81" t="s">
        <v>386</v>
      </c>
      <c r="B38" s="34" t="s">
        <v>225</v>
      </c>
      <c r="C38" s="80">
        <v>5.4087837595000003</v>
      </c>
      <c r="D38" s="9" t="str">
        <f>IF($B38="N/A","N/A",IF(C38&gt;3,"Yes","No"))</f>
        <v>Yes</v>
      </c>
      <c r="E38" s="8">
        <v>6.9670505613999998</v>
      </c>
      <c r="F38" s="9" t="str">
        <f>IF($B38="N/A","N/A",IF(E38&gt;3,"Yes","No"))</f>
        <v>Yes</v>
      </c>
      <c r="G38" s="8">
        <v>6.2175929810000001</v>
      </c>
      <c r="H38" s="9" t="str">
        <f>IF($B38="N/A","N/A",IF(G38&gt;3,"Yes","No"))</f>
        <v>Yes</v>
      </c>
      <c r="I38" s="10">
        <v>28.81</v>
      </c>
      <c r="J38" s="10">
        <v>-10.8</v>
      </c>
      <c r="K38" s="9" t="str">
        <f t="shared" si="8"/>
        <v>Yes</v>
      </c>
    </row>
    <row r="39" spans="1:11" x14ac:dyDescent="0.2">
      <c r="A39" s="81" t="s">
        <v>387</v>
      </c>
      <c r="B39" s="34" t="s">
        <v>224</v>
      </c>
      <c r="C39" s="80">
        <v>8.0178865990000006</v>
      </c>
      <c r="D39" s="9" t="str">
        <f>IF($B39="N/A","N/A",IF(C39&gt;1,"Yes","No"))</f>
        <v>Yes</v>
      </c>
      <c r="E39" s="8">
        <v>7.6068673693999997</v>
      </c>
      <c r="F39" s="9" t="str">
        <f>IF($B39="N/A","N/A",IF(E39&gt;1,"Yes","No"))</f>
        <v>Yes</v>
      </c>
      <c r="G39" s="8">
        <v>6.0771244673</v>
      </c>
      <c r="H39" s="9" t="str">
        <f>IF($B39="N/A","N/A",IF(G39&gt;1,"Yes","No"))</f>
        <v>Yes</v>
      </c>
      <c r="I39" s="10">
        <v>-5.13</v>
      </c>
      <c r="J39" s="10">
        <v>-20.100000000000001</v>
      </c>
      <c r="K39" s="9" t="str">
        <f t="shared" si="8"/>
        <v>Yes</v>
      </c>
    </row>
    <row r="40" spans="1:11" x14ac:dyDescent="0.2">
      <c r="A40" s="81" t="s">
        <v>388</v>
      </c>
      <c r="B40" s="34" t="s">
        <v>217</v>
      </c>
      <c r="C40" s="80">
        <v>7.4483657E-3</v>
      </c>
      <c r="D40" s="9" t="str">
        <f>IF($B40="N/A","N/A",IF(C40&gt;15,"No",IF(C40&lt;-15,"No","Yes")))</f>
        <v>N/A</v>
      </c>
      <c r="E40" s="8">
        <v>1.02365141E-2</v>
      </c>
      <c r="F40" s="9" t="str">
        <f>IF($B40="N/A","N/A",IF(E40&gt;15,"No",IF(E40&lt;-15,"No","Yes")))</f>
        <v>N/A</v>
      </c>
      <c r="G40" s="8">
        <v>7.5271781000000003E-3</v>
      </c>
      <c r="H40" s="9" t="str">
        <f>IF($B40="N/A","N/A",IF(G40&gt;15,"No",IF(G40&lt;-15,"No","Yes")))</f>
        <v>N/A</v>
      </c>
      <c r="I40" s="10">
        <v>37.43</v>
      </c>
      <c r="J40" s="10">
        <v>-26.5</v>
      </c>
      <c r="K40" s="9" t="str">
        <f t="shared" si="8"/>
        <v>Yes</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14.324079739</v>
      </c>
      <c r="D42" s="9" t="str">
        <f>IF($B42="N/A","N/A",IF(C42&gt;0,"Yes","No"))</f>
        <v>Yes</v>
      </c>
      <c r="E42" s="8">
        <v>0.63585674729999997</v>
      </c>
      <c r="F42" s="9" t="str">
        <f>IF($B42="N/A","N/A",IF(E42&gt;0,"Yes","No"))</f>
        <v>Yes</v>
      </c>
      <c r="G42" s="8">
        <v>0.72054751829999997</v>
      </c>
      <c r="H42" s="9" t="str">
        <f>IF($B42="N/A","N/A",IF(G42&gt;0,"Yes","No"))</f>
        <v>Yes</v>
      </c>
      <c r="I42" s="10">
        <v>-95.6</v>
      </c>
      <c r="J42" s="10">
        <v>13.32</v>
      </c>
      <c r="K42" s="9" t="str">
        <f t="shared" si="8"/>
        <v>Yes</v>
      </c>
    </row>
    <row r="43" spans="1:11" x14ac:dyDescent="0.2">
      <c r="A43" s="81" t="s">
        <v>391</v>
      </c>
      <c r="B43" s="34" t="s">
        <v>263</v>
      </c>
      <c r="C43" s="80">
        <v>1.0671307535000001</v>
      </c>
      <c r="D43" s="9" t="str">
        <f>IF($B43="N/A","N/A",IF(C43&gt;0,"Yes","No"))</f>
        <v>Yes</v>
      </c>
      <c r="E43" s="8">
        <v>1.0543956292000001</v>
      </c>
      <c r="F43" s="9" t="str">
        <f>IF($B43="N/A","N/A",IF(E43&gt;0,"Yes","No"))</f>
        <v>Yes</v>
      </c>
      <c r="G43" s="8">
        <v>0.94681490440000005</v>
      </c>
      <c r="H43" s="9" t="str">
        <f>IF($B43="N/A","N/A",IF(G43&gt;0,"Yes","No"))</f>
        <v>Yes</v>
      </c>
      <c r="I43" s="10">
        <v>-1.19</v>
      </c>
      <c r="J43" s="10">
        <v>-10.199999999999999</v>
      </c>
      <c r="K43" s="9" t="str">
        <f t="shared" si="8"/>
        <v>Yes</v>
      </c>
    </row>
    <row r="44" spans="1:11" x14ac:dyDescent="0.2">
      <c r="A44" s="81" t="s">
        <v>392</v>
      </c>
      <c r="B44" s="34" t="s">
        <v>263</v>
      </c>
      <c r="C44" s="80">
        <v>0.85508649599999997</v>
      </c>
      <c r="D44" s="9" t="str">
        <f>IF($B44="N/A","N/A",IF(C44&gt;0,"Yes","No"))</f>
        <v>Yes</v>
      </c>
      <c r="E44" s="8">
        <v>0.30708848779999998</v>
      </c>
      <c r="F44" s="9" t="str">
        <f>IF($B44="N/A","N/A",IF(E44&gt;0,"Yes","No"))</f>
        <v>Yes</v>
      </c>
      <c r="G44" s="8">
        <v>0.3513664842</v>
      </c>
      <c r="H44" s="9" t="str">
        <f>IF($B44="N/A","N/A",IF(G44&gt;0,"Yes","No"))</f>
        <v>Yes</v>
      </c>
      <c r="I44" s="10">
        <v>-64.099999999999994</v>
      </c>
      <c r="J44" s="10">
        <v>14.42</v>
      </c>
      <c r="K44" s="9" t="str">
        <f t="shared" si="8"/>
        <v>Yes</v>
      </c>
    </row>
    <row r="45" spans="1:11" x14ac:dyDescent="0.2">
      <c r="A45" s="81" t="s">
        <v>393</v>
      </c>
      <c r="B45" s="34" t="s">
        <v>224</v>
      </c>
      <c r="C45" s="80">
        <v>1.2976836544999999</v>
      </c>
      <c r="D45" s="9" t="str">
        <f>IF($B45="N/A","N/A",IF(C45&gt;1,"Yes","No"))</f>
        <v>Yes</v>
      </c>
      <c r="E45" s="8">
        <v>2.3987426009999999</v>
      </c>
      <c r="F45" s="9" t="str">
        <f>IF($B45="N/A","N/A",IF(E45&gt;1,"Yes","No"))</f>
        <v>Yes</v>
      </c>
      <c r="G45" s="8">
        <v>2.3508562250999998</v>
      </c>
      <c r="H45" s="9" t="str">
        <f>IF($B45="N/A","N/A",IF(G45&gt;1,"Yes","No"))</f>
        <v>Yes</v>
      </c>
      <c r="I45" s="10">
        <v>84.85</v>
      </c>
      <c r="J45" s="10">
        <v>-2</v>
      </c>
      <c r="K45" s="9" t="str">
        <f t="shared" si="8"/>
        <v>Yes</v>
      </c>
    </row>
    <row r="46" spans="1:11" x14ac:dyDescent="0.2">
      <c r="A46" s="81" t="s">
        <v>394</v>
      </c>
      <c r="B46" s="34" t="s">
        <v>263</v>
      </c>
      <c r="C46" s="80">
        <v>0.69364749999999997</v>
      </c>
      <c r="D46" s="9" t="str">
        <f>IF($B46="N/A","N/A",IF(C46&gt;0,"Yes","No"))</f>
        <v>Yes</v>
      </c>
      <c r="E46" s="8">
        <v>0.65579575690000003</v>
      </c>
      <c r="F46" s="9" t="str">
        <f>IF($B46="N/A","N/A",IF(E46&gt;0,"Yes","No"))</f>
        <v>Yes</v>
      </c>
      <c r="G46" s="8">
        <v>0.63439934109999996</v>
      </c>
      <c r="H46" s="9" t="str">
        <f>IF($B46="N/A","N/A",IF(G46&gt;0,"Yes","No"))</f>
        <v>Yes</v>
      </c>
      <c r="I46" s="10">
        <v>-5.46</v>
      </c>
      <c r="J46" s="10">
        <v>-3.26</v>
      </c>
      <c r="K46" s="9" t="str">
        <f t="shared" si="8"/>
        <v>Yes</v>
      </c>
    </row>
    <row r="47" spans="1:11" x14ac:dyDescent="0.2">
      <c r="A47" s="81" t="s">
        <v>395</v>
      </c>
      <c r="B47" s="34" t="s">
        <v>217</v>
      </c>
      <c r="C47" s="80">
        <v>1.988797E-4</v>
      </c>
      <c r="D47" s="9" t="str">
        <f>IF($B47="N/A","N/A",IF(C47&gt;15,"No",IF(C47&lt;-15,"No","Yes")))</f>
        <v>N/A</v>
      </c>
      <c r="E47" s="8">
        <v>7.3514260000000003E-4</v>
      </c>
      <c r="F47" s="9" t="str">
        <f>IF($B47="N/A","N/A",IF(E47&gt;15,"No",IF(E47&lt;-15,"No","Yes")))</f>
        <v>N/A</v>
      </c>
      <c r="G47" s="8">
        <v>1.6848824999999999E-3</v>
      </c>
      <c r="H47" s="9" t="str">
        <f>IF($B47="N/A","N/A",IF(G47&gt;15,"No",IF(G47&lt;-15,"No","Yes")))</f>
        <v>N/A</v>
      </c>
      <c r="I47" s="10">
        <v>269.60000000000002</v>
      </c>
      <c r="J47" s="10">
        <v>129.19999999999999</v>
      </c>
      <c r="K47" s="9" t="str">
        <f t="shared" si="8"/>
        <v>No</v>
      </c>
    </row>
    <row r="48" spans="1:11" x14ac:dyDescent="0.2">
      <c r="A48" s="81" t="s">
        <v>396</v>
      </c>
      <c r="B48" s="34" t="s">
        <v>217</v>
      </c>
      <c r="C48" s="80">
        <v>6.7407388799999995E-2</v>
      </c>
      <c r="D48" s="9" t="str">
        <f>IF($B48="N/A","N/A",IF(C48&gt;15,"No",IF(C48&lt;-15,"No","Yes")))</f>
        <v>N/A</v>
      </c>
      <c r="E48" s="8">
        <v>0.19777416850000001</v>
      </c>
      <c r="F48" s="9" t="str">
        <f>IF($B48="N/A","N/A",IF(E48&gt;15,"No",IF(E48&lt;-15,"No","Yes")))</f>
        <v>N/A</v>
      </c>
      <c r="G48" s="8">
        <v>0.20430227200000001</v>
      </c>
      <c r="H48" s="9" t="str">
        <f>IF($B48="N/A","N/A",IF(G48&gt;15,"No",IF(G48&lt;-15,"No","Yes")))</f>
        <v>N/A</v>
      </c>
      <c r="I48" s="10">
        <v>193.4</v>
      </c>
      <c r="J48" s="10">
        <v>3.3010000000000002</v>
      </c>
      <c r="K48" s="9" t="str">
        <f t="shared" si="8"/>
        <v>Yes</v>
      </c>
    </row>
    <row r="49" spans="1:11" x14ac:dyDescent="0.2">
      <c r="A49" s="81" t="s">
        <v>397</v>
      </c>
      <c r="B49" s="34" t="s">
        <v>217</v>
      </c>
      <c r="C49" s="80">
        <v>0.8058733924</v>
      </c>
      <c r="D49" s="9" t="str">
        <f>IF($B49="N/A","N/A",IF(C49&gt;15,"No",IF(C49&lt;-15,"No","Yes")))</f>
        <v>N/A</v>
      </c>
      <c r="E49" s="8">
        <v>7.9825391100000004E-2</v>
      </c>
      <c r="F49" s="9" t="str">
        <f>IF($B49="N/A","N/A",IF(E49&gt;15,"No",IF(E49&lt;-15,"No","Yes")))</f>
        <v>N/A</v>
      </c>
      <c r="G49" s="8">
        <v>8.1209964800000006E-2</v>
      </c>
      <c r="H49" s="9" t="str">
        <f>IF($B49="N/A","N/A",IF(G49&gt;15,"No",IF(G49&lt;-15,"No","Yes")))</f>
        <v>N/A</v>
      </c>
      <c r="I49" s="10">
        <v>-90.1</v>
      </c>
      <c r="J49" s="10">
        <v>1.7350000000000001</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1.2035429800000001E-2</v>
      </c>
      <c r="D51" s="9" t="str">
        <f>IF($B51="N/A","N/A",IF(C51&gt;15,"No",IF(C51&lt;-15,"No","Yes")))</f>
        <v>N/A</v>
      </c>
      <c r="E51" s="8">
        <v>0.26696079769999997</v>
      </c>
      <c r="F51" s="9" t="str">
        <f>IF($B51="N/A","N/A",IF(E51&gt;15,"No",IF(E51&lt;-15,"No","Yes")))</f>
        <v>N/A</v>
      </c>
      <c r="G51" s="8">
        <v>0.24147242290000001</v>
      </c>
      <c r="H51" s="9" t="str">
        <f>IF($B51="N/A","N/A",IF(G51&gt;15,"No",IF(G51&lt;-15,"No","Yes")))</f>
        <v>N/A</v>
      </c>
      <c r="I51" s="10">
        <v>2118</v>
      </c>
      <c r="J51" s="10">
        <v>-9.5500000000000007</v>
      </c>
      <c r="K51" s="9" t="str">
        <f t="shared" si="8"/>
        <v>Yes</v>
      </c>
    </row>
    <row r="52" spans="1:11" x14ac:dyDescent="0.2">
      <c r="A52" s="81" t="s">
        <v>400</v>
      </c>
      <c r="B52" s="34" t="s">
        <v>224</v>
      </c>
      <c r="C52" s="80">
        <v>12.791814264999999</v>
      </c>
      <c r="D52" s="9" t="str">
        <f>IF($B52="N/A","N/A",IF(C52&gt;1,"Yes","No"))</f>
        <v>Yes</v>
      </c>
      <c r="E52" s="8">
        <v>13.955059622</v>
      </c>
      <c r="F52" s="9" t="str">
        <f>IF($B52="N/A","N/A",IF(E52&gt;1,"Yes","No"))</f>
        <v>Yes</v>
      </c>
      <c r="G52" s="8">
        <v>14.518330801999999</v>
      </c>
      <c r="H52" s="9" t="str">
        <f>IF($B52="N/A","N/A",IF(G52&gt;1,"Yes","No"))</f>
        <v>Yes</v>
      </c>
      <c r="I52" s="10">
        <v>9.0939999999999994</v>
      </c>
      <c r="J52" s="10">
        <v>4.0359999999999996</v>
      </c>
      <c r="K52" s="9" t="str">
        <f t="shared" si="8"/>
        <v>Yes</v>
      </c>
    </row>
    <row r="53" spans="1:11" x14ac:dyDescent="0.2">
      <c r="A53" s="81" t="s">
        <v>401</v>
      </c>
      <c r="B53" s="34" t="s">
        <v>263</v>
      </c>
      <c r="C53" s="80">
        <v>0</v>
      </c>
      <c r="D53" s="9" t="str">
        <f>IF($B53="N/A","N/A",IF(C53&gt;0,"Yes","No"))</f>
        <v>No</v>
      </c>
      <c r="E53" s="8">
        <v>0.14603677339999999</v>
      </c>
      <c r="F53" s="9" t="str">
        <f>IF($B53="N/A","N/A",IF(E53&gt;0,"Yes","No"))</f>
        <v>Yes</v>
      </c>
      <c r="G53" s="8">
        <v>9.0901463500000002E-2</v>
      </c>
      <c r="H53" s="9" t="str">
        <f>IF($B53="N/A","N/A",IF(G53&gt;0,"Yes","No"))</f>
        <v>Yes</v>
      </c>
      <c r="I53" s="10" t="s">
        <v>1743</v>
      </c>
      <c r="J53" s="10">
        <v>-37.799999999999997</v>
      </c>
      <c r="K53" s="9" t="str">
        <f t="shared" si="8"/>
        <v>No</v>
      </c>
    </row>
    <row r="54" spans="1:11" x14ac:dyDescent="0.2">
      <c r="A54" s="81" t="s">
        <v>402</v>
      </c>
      <c r="B54" s="34" t="s">
        <v>264</v>
      </c>
      <c r="C54" s="80">
        <v>0</v>
      </c>
      <c r="D54" s="9" t="str">
        <f>IF($B54="N/A","N/A",IF(C54&gt;=1,"No",IF(C54&lt;0,"No","Yes")))</f>
        <v>Yes</v>
      </c>
      <c r="E54" s="8">
        <v>0</v>
      </c>
      <c r="F54" s="9" t="str">
        <f>IF($B54="N/A","N/A",IF(E54&gt;=1,"No",IF(E54&lt;0,"No","Yes")))</f>
        <v>Yes</v>
      </c>
      <c r="G54" s="8">
        <v>7.3970450000000005E-4</v>
      </c>
      <c r="H54" s="9" t="str">
        <f>IF($B54="N/A","N/A",IF(G54&gt;=1,"No",IF(G54&lt;0,"No","Yes")))</f>
        <v>Yes</v>
      </c>
      <c r="I54" s="10" t="s">
        <v>1743</v>
      </c>
      <c r="J54" s="10" t="s">
        <v>1743</v>
      </c>
      <c r="K54" s="9" t="str">
        <f t="shared" si="8"/>
        <v>N/A</v>
      </c>
    </row>
    <row r="55" spans="1:11" x14ac:dyDescent="0.2">
      <c r="A55" s="81" t="s">
        <v>872</v>
      </c>
      <c r="B55" s="34" t="s">
        <v>217</v>
      </c>
      <c r="C55" s="83">
        <v>54.361242271999998</v>
      </c>
      <c r="D55" s="9" t="str">
        <f>IF($B55="N/A","N/A",IF(C55&gt;15,"No",IF(C55&lt;-15,"No","Yes")))</f>
        <v>N/A</v>
      </c>
      <c r="E55" s="36">
        <v>83.659495952</v>
      </c>
      <c r="F55" s="9" t="str">
        <f>IF($B55="N/A","N/A",IF(E55&gt;15,"No",IF(E55&lt;-15,"No","Yes")))</f>
        <v>N/A</v>
      </c>
      <c r="G55" s="36">
        <v>69.979997432000005</v>
      </c>
      <c r="H55" s="9" t="str">
        <f>IF($B55="N/A","N/A",IF(G55&gt;15,"No",IF(G55&lt;-15,"No","Yes")))</f>
        <v>N/A</v>
      </c>
      <c r="I55" s="10">
        <v>53.9</v>
      </c>
      <c r="J55" s="10">
        <v>-16.399999999999999</v>
      </c>
      <c r="K55" s="9" t="str">
        <f t="shared" ref="K55:K74" si="9">IF(J55="Div by 0", "N/A", IF(J55="N/A","N/A", IF(J55&gt;30, "No", IF(J55&lt;-30, "No", "Yes"))))</f>
        <v>Yes</v>
      </c>
    </row>
    <row r="56" spans="1:11" x14ac:dyDescent="0.2">
      <c r="A56" s="81" t="s">
        <v>873</v>
      </c>
      <c r="B56" s="34" t="s">
        <v>265</v>
      </c>
      <c r="C56" s="83">
        <v>78.468573456000001</v>
      </c>
      <c r="D56" s="9" t="str">
        <f>IF($B56="N/A","N/A",IF(C56&gt;90,"No",IF(C56&lt;20,"No","Yes")))</f>
        <v>Yes</v>
      </c>
      <c r="E56" s="36">
        <v>67.892328090000007</v>
      </c>
      <c r="F56" s="9" t="str">
        <f>IF($B56="N/A","N/A",IF(E56&gt;90,"No",IF(E56&lt;20,"No","Yes")))</f>
        <v>Yes</v>
      </c>
      <c r="G56" s="36">
        <v>72.919091391999999</v>
      </c>
      <c r="H56" s="9" t="str">
        <f>IF($B56="N/A","N/A",IF(G56&gt;90,"No",IF(G56&lt;20,"No","Yes")))</f>
        <v>Yes</v>
      </c>
      <c r="I56" s="10">
        <v>-13.5</v>
      </c>
      <c r="J56" s="10">
        <v>7.4039999999999999</v>
      </c>
      <c r="K56" s="9" t="str">
        <f t="shared" si="9"/>
        <v>Yes</v>
      </c>
    </row>
    <row r="57" spans="1:11" x14ac:dyDescent="0.2">
      <c r="A57" s="81" t="s">
        <v>874</v>
      </c>
      <c r="B57" s="34" t="s">
        <v>266</v>
      </c>
      <c r="C57" s="83">
        <v>36.221204166</v>
      </c>
      <c r="D57" s="9" t="str">
        <f>IF($B57="N/A","N/A",IF(C57&gt;60,"No",IF(C57&lt;10,"No","Yes")))</f>
        <v>Yes</v>
      </c>
      <c r="E57" s="36">
        <v>36.735297705000001</v>
      </c>
      <c r="F57" s="9" t="str">
        <f>IF($B57="N/A","N/A",IF(E57&gt;60,"No",IF(E57&lt;10,"No","Yes")))</f>
        <v>Yes</v>
      </c>
      <c r="G57" s="36">
        <v>36.200862356999998</v>
      </c>
      <c r="H57" s="9" t="str">
        <f>IF($B57="N/A","N/A",IF(G57&gt;60,"No",IF(G57&lt;10,"No","Yes")))</f>
        <v>Yes</v>
      </c>
      <c r="I57" s="10">
        <v>1.419</v>
      </c>
      <c r="J57" s="10">
        <v>-1.45</v>
      </c>
      <c r="K57" s="9" t="str">
        <f t="shared" si="9"/>
        <v>Yes</v>
      </c>
    </row>
    <row r="58" spans="1:11" ht="25.5" x14ac:dyDescent="0.2">
      <c r="A58" s="81" t="s">
        <v>875</v>
      </c>
      <c r="B58" s="34" t="s">
        <v>267</v>
      </c>
      <c r="C58" s="83">
        <v>24.155249547</v>
      </c>
      <c r="D58" s="9" t="str">
        <f>IF($B58="N/A","N/A",IF(C58&gt;100,"No",IF(C58&lt;10,"No","Yes")))</f>
        <v>Yes</v>
      </c>
      <c r="E58" s="36">
        <v>23.660119505000001</v>
      </c>
      <c r="F58" s="9" t="str">
        <f>IF($B58="N/A","N/A",IF(E58&gt;100,"No",IF(E58&lt;10,"No","Yes")))</f>
        <v>Yes</v>
      </c>
      <c r="G58" s="36">
        <v>23.16553862</v>
      </c>
      <c r="H58" s="9" t="str">
        <f>IF($B58="N/A","N/A",IF(G58&gt;100,"No",IF(G58&lt;10,"No","Yes")))</f>
        <v>Yes</v>
      </c>
      <c r="I58" s="10">
        <v>-2.0499999999999998</v>
      </c>
      <c r="J58" s="10">
        <v>-2.09</v>
      </c>
      <c r="K58" s="9" t="str">
        <f t="shared" si="9"/>
        <v>Yes</v>
      </c>
    </row>
    <row r="59" spans="1:11" x14ac:dyDescent="0.2">
      <c r="A59" s="81" t="s">
        <v>876</v>
      </c>
      <c r="B59" s="34" t="s">
        <v>268</v>
      </c>
      <c r="C59" s="83">
        <v>176.04843115</v>
      </c>
      <c r="D59" s="9" t="str">
        <f>IF($B59="N/A","N/A",IF(C59&gt;100,"No",IF(C59&lt;20,"No","Yes")))</f>
        <v>No</v>
      </c>
      <c r="E59" s="36">
        <v>276.76399033000001</v>
      </c>
      <c r="F59" s="9" t="str">
        <f>IF($B59="N/A","N/A",IF(E59&gt;100,"No",IF(E59&lt;20,"No","Yes")))</f>
        <v>No</v>
      </c>
      <c r="G59" s="36">
        <v>256.64909911000001</v>
      </c>
      <c r="H59" s="9" t="str">
        <f>IF($B59="N/A","N/A",IF(G59&gt;100,"No",IF(G59&lt;20,"No","Yes")))</f>
        <v>No</v>
      </c>
      <c r="I59" s="10">
        <v>57.21</v>
      </c>
      <c r="J59" s="10">
        <v>-7.27</v>
      </c>
      <c r="K59" s="9" t="str">
        <f t="shared" si="9"/>
        <v>Yes</v>
      </c>
    </row>
    <row r="60" spans="1:11" x14ac:dyDescent="0.2">
      <c r="A60" s="81" t="s">
        <v>877</v>
      </c>
      <c r="B60" s="34" t="s">
        <v>268</v>
      </c>
      <c r="C60" s="83">
        <v>63.439655385999998</v>
      </c>
      <c r="D60" s="9" t="str">
        <f>IF($B60="N/A","N/A",IF(C60&gt;100,"No",IF(C60&lt;20,"No","Yes")))</f>
        <v>Yes</v>
      </c>
      <c r="E60" s="36">
        <v>64.803643640999994</v>
      </c>
      <c r="F60" s="9" t="str">
        <f>IF($B60="N/A","N/A",IF(E60&gt;100,"No",IF(E60&lt;20,"No","Yes")))</f>
        <v>Yes</v>
      </c>
      <c r="G60" s="36">
        <v>64.184322980999994</v>
      </c>
      <c r="H60" s="9" t="str">
        <f>IF($B60="N/A","N/A",IF(G60&gt;100,"No",IF(G60&lt;20,"No","Yes")))</f>
        <v>Yes</v>
      </c>
      <c r="I60" s="10">
        <v>2.15</v>
      </c>
      <c r="J60" s="10">
        <v>-0.95599999999999996</v>
      </c>
      <c r="K60" s="9" t="str">
        <f t="shared" si="9"/>
        <v>Yes</v>
      </c>
    </row>
    <row r="61" spans="1:11" ht="25.5" x14ac:dyDescent="0.2">
      <c r="A61" s="81" t="s">
        <v>878</v>
      </c>
      <c r="B61" s="34" t="s">
        <v>217</v>
      </c>
      <c r="C61" s="83">
        <v>91.560960124000005</v>
      </c>
      <c r="D61" s="9" t="str">
        <f>IF($B61="N/A","N/A",IF(C61&gt;15,"No",IF(C61&lt;-15,"No","Yes")))</f>
        <v>N/A</v>
      </c>
      <c r="E61" s="36">
        <v>165.17421007999999</v>
      </c>
      <c r="F61" s="9" t="str">
        <f>IF($B61="N/A","N/A",IF(E61&gt;15,"No",IF(E61&lt;-15,"No","Yes")))</f>
        <v>N/A</v>
      </c>
      <c r="G61" s="36">
        <v>173.25172853999999</v>
      </c>
      <c r="H61" s="9" t="str">
        <f>IF($B61="N/A","N/A",IF(G61&gt;15,"No",IF(G61&lt;-15,"No","Yes")))</f>
        <v>N/A</v>
      </c>
      <c r="I61" s="10">
        <v>80.400000000000006</v>
      </c>
      <c r="J61" s="10">
        <v>4.8899999999999997</v>
      </c>
      <c r="K61" s="9" t="str">
        <f t="shared" si="9"/>
        <v>Yes</v>
      </c>
    </row>
    <row r="62" spans="1:11" x14ac:dyDescent="0.2">
      <c r="A62" s="81" t="s">
        <v>879</v>
      </c>
      <c r="B62" s="34" t="s">
        <v>269</v>
      </c>
      <c r="C62" s="83">
        <v>46.288109888999998</v>
      </c>
      <c r="D62" s="9" t="str">
        <f>IF($B62="N/A","N/A",IF(C62&gt;60,"No",IF(C62&lt;10,"No","Yes")))</f>
        <v>Yes</v>
      </c>
      <c r="E62" s="36">
        <v>83.380962061999995</v>
      </c>
      <c r="F62" s="9" t="str">
        <f>IF($B62="N/A","N/A",IF(E62&gt;60,"No",IF(E62&lt;10,"No","Yes")))</f>
        <v>No</v>
      </c>
      <c r="G62" s="36">
        <v>55.115545908000001</v>
      </c>
      <c r="H62" s="9" t="str">
        <f>IF($B62="N/A","N/A",IF(G62&gt;60,"No",IF(G62&lt;10,"No","Yes")))</f>
        <v>Yes</v>
      </c>
      <c r="I62" s="10">
        <v>80.13</v>
      </c>
      <c r="J62" s="10">
        <v>-33.9</v>
      </c>
      <c r="K62" s="9" t="str">
        <f t="shared" si="9"/>
        <v>No</v>
      </c>
    </row>
    <row r="63" spans="1:11" x14ac:dyDescent="0.2">
      <c r="A63" s="81" t="s">
        <v>880</v>
      </c>
      <c r="B63" s="34" t="s">
        <v>269</v>
      </c>
      <c r="C63" s="83">
        <v>12.369046845</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17.911764459</v>
      </c>
      <c r="D64" s="9" t="str">
        <f t="shared" ref="D64:D74" si="10">IF($B64="N/A","N/A",IF(C64&gt;15,"No",IF(C64&lt;-15,"No","Yes")))</f>
        <v>N/A</v>
      </c>
      <c r="E64" s="36">
        <v>90.992889289999994</v>
      </c>
      <c r="F64" s="9" t="str">
        <f>IF($B64="N/A","N/A",IF(E64&gt;15,"No",IF(E64&lt;-15,"No","Yes")))</f>
        <v>N/A</v>
      </c>
      <c r="G64" s="36">
        <v>72.423508568000003</v>
      </c>
      <c r="H64" s="9" t="str">
        <f>IF($B64="N/A","N/A",IF(G64&gt;15,"No",IF(G64&lt;-15,"No","Yes")))</f>
        <v>N/A</v>
      </c>
      <c r="I64" s="10">
        <v>408</v>
      </c>
      <c r="J64" s="10">
        <v>-20.399999999999999</v>
      </c>
      <c r="K64" s="9" t="str">
        <f t="shared" si="9"/>
        <v>Yes</v>
      </c>
    </row>
    <row r="65" spans="1:11" ht="15.75" customHeight="1" x14ac:dyDescent="0.2">
      <c r="A65" s="81" t="s">
        <v>882</v>
      </c>
      <c r="B65" s="34" t="s">
        <v>217</v>
      </c>
      <c r="C65" s="83">
        <v>59.892064136000002</v>
      </c>
      <c r="D65" s="9" t="str">
        <f t="shared" si="10"/>
        <v>N/A</v>
      </c>
      <c r="E65" s="36">
        <v>78.717494029999997</v>
      </c>
      <c r="F65" s="9" t="str">
        <f t="shared" ref="F65:F73" si="11">IF($B65="N/A","N/A",IF(E65&gt;15,"No",IF(E65&lt;-15,"No","Yes")))</f>
        <v>N/A</v>
      </c>
      <c r="G65" s="36">
        <v>77.738938856999994</v>
      </c>
      <c r="H65" s="9" t="str">
        <f t="shared" ref="H65:H86" si="12">IF($B65="N/A","N/A",IF(G65&gt;15,"No",IF(G65&lt;-15,"No","Yes")))</f>
        <v>N/A</v>
      </c>
      <c r="I65" s="10">
        <v>31.43</v>
      </c>
      <c r="J65" s="10">
        <v>-1.24</v>
      </c>
      <c r="K65" s="9" t="str">
        <f t="shared" si="9"/>
        <v>Yes</v>
      </c>
    </row>
    <row r="66" spans="1:11" ht="25.5" x14ac:dyDescent="0.2">
      <c r="A66" s="81" t="s">
        <v>883</v>
      </c>
      <c r="B66" s="34" t="s">
        <v>217</v>
      </c>
      <c r="C66" s="83">
        <v>20.102717854000002</v>
      </c>
      <c r="D66" s="9" t="str">
        <f t="shared" si="10"/>
        <v>N/A</v>
      </c>
      <c r="E66" s="36">
        <v>21.866753523</v>
      </c>
      <c r="F66" s="9" t="str">
        <f t="shared" si="11"/>
        <v>N/A</v>
      </c>
      <c r="G66" s="36">
        <v>23.971248278000001</v>
      </c>
      <c r="H66" s="9" t="str">
        <f t="shared" si="12"/>
        <v>N/A</v>
      </c>
      <c r="I66" s="10">
        <v>8.7750000000000004</v>
      </c>
      <c r="J66" s="10">
        <v>9.6240000000000006</v>
      </c>
      <c r="K66" s="9" t="str">
        <f t="shared" si="9"/>
        <v>Yes</v>
      </c>
    </row>
    <row r="67" spans="1:11" ht="25.5" x14ac:dyDescent="0.2">
      <c r="A67" s="81" t="s">
        <v>884</v>
      </c>
      <c r="B67" s="34" t="s">
        <v>217</v>
      </c>
      <c r="C67" s="83">
        <v>53.288401823999997</v>
      </c>
      <c r="D67" s="9" t="str">
        <f t="shared" si="10"/>
        <v>N/A</v>
      </c>
      <c r="E67" s="36">
        <v>77.325923825000004</v>
      </c>
      <c r="F67" s="9" t="str">
        <f t="shared" si="11"/>
        <v>N/A</v>
      </c>
      <c r="G67" s="36">
        <v>71.508398048999993</v>
      </c>
      <c r="H67" s="9" t="str">
        <f t="shared" si="12"/>
        <v>N/A</v>
      </c>
      <c r="I67" s="10">
        <v>45.11</v>
      </c>
      <c r="J67" s="10">
        <v>-7.52</v>
      </c>
      <c r="K67" s="9" t="str">
        <f t="shared" si="9"/>
        <v>Yes</v>
      </c>
    </row>
    <row r="68" spans="1:11" ht="25.5" x14ac:dyDescent="0.2">
      <c r="A68" s="81" t="s">
        <v>885</v>
      </c>
      <c r="B68" s="34" t="s">
        <v>217</v>
      </c>
      <c r="C68" s="83">
        <v>192.0651148</v>
      </c>
      <c r="D68" s="9" t="str">
        <f t="shared" si="10"/>
        <v>N/A</v>
      </c>
      <c r="E68" s="36">
        <v>197.62796234999999</v>
      </c>
      <c r="F68" s="9" t="str">
        <f t="shared" si="11"/>
        <v>N/A</v>
      </c>
      <c r="G68" s="36">
        <v>169.71765565000001</v>
      </c>
      <c r="H68" s="9" t="str">
        <f t="shared" si="12"/>
        <v>N/A</v>
      </c>
      <c r="I68" s="10">
        <v>2.8959999999999999</v>
      </c>
      <c r="J68" s="10">
        <v>-14.1</v>
      </c>
      <c r="K68" s="9" t="str">
        <f t="shared" si="9"/>
        <v>Yes</v>
      </c>
    </row>
    <row r="69" spans="1:11" ht="25.5" x14ac:dyDescent="0.2">
      <c r="A69" s="81" t="s">
        <v>886</v>
      </c>
      <c r="B69" s="34" t="s">
        <v>217</v>
      </c>
      <c r="C69" s="83">
        <v>44.609558464999999</v>
      </c>
      <c r="D69" s="9" t="str">
        <f t="shared" si="10"/>
        <v>N/A</v>
      </c>
      <c r="E69" s="36">
        <v>48.446035367</v>
      </c>
      <c r="F69" s="9" t="str">
        <f t="shared" si="11"/>
        <v>N/A</v>
      </c>
      <c r="G69" s="36">
        <v>50.299604295999998</v>
      </c>
      <c r="H69" s="9" t="str">
        <f t="shared" si="12"/>
        <v>N/A</v>
      </c>
      <c r="I69" s="10">
        <v>8.6</v>
      </c>
      <c r="J69" s="10">
        <v>3.8260000000000001</v>
      </c>
      <c r="K69" s="9" t="str">
        <f t="shared" si="9"/>
        <v>Yes</v>
      </c>
    </row>
    <row r="70" spans="1:11" ht="25.5" x14ac:dyDescent="0.2">
      <c r="A70" s="81" t="s">
        <v>887</v>
      </c>
      <c r="B70" s="34" t="s">
        <v>217</v>
      </c>
      <c r="C70" s="83">
        <v>38.243521164000001</v>
      </c>
      <c r="D70" s="9" t="str">
        <f t="shared" si="10"/>
        <v>N/A</v>
      </c>
      <c r="E70" s="36">
        <v>42.967450573999997</v>
      </c>
      <c r="F70" s="9" t="str">
        <f t="shared" si="11"/>
        <v>N/A</v>
      </c>
      <c r="G70" s="36">
        <v>43.336929509000001</v>
      </c>
      <c r="H70" s="9" t="str">
        <f t="shared" si="12"/>
        <v>N/A</v>
      </c>
      <c r="I70" s="10">
        <v>12.35</v>
      </c>
      <c r="J70" s="10">
        <v>0.8599</v>
      </c>
      <c r="K70" s="9" t="str">
        <f t="shared" si="9"/>
        <v>Yes</v>
      </c>
    </row>
    <row r="71" spans="1:11" x14ac:dyDescent="0.2">
      <c r="A71" s="81" t="s">
        <v>888</v>
      </c>
      <c r="B71" s="34" t="s">
        <v>217</v>
      </c>
      <c r="C71" s="83">
        <v>299.82109858000001</v>
      </c>
      <c r="D71" s="9" t="str">
        <f t="shared" si="10"/>
        <v>N/A</v>
      </c>
      <c r="E71" s="36">
        <v>389.87552744999999</v>
      </c>
      <c r="F71" s="9" t="str">
        <f t="shared" si="11"/>
        <v>N/A</v>
      </c>
      <c r="G71" s="36">
        <v>427.47449392999999</v>
      </c>
      <c r="H71" s="9" t="str">
        <f t="shared" si="12"/>
        <v>N/A</v>
      </c>
      <c r="I71" s="10">
        <v>30.04</v>
      </c>
      <c r="J71" s="10">
        <v>9.6440000000000001</v>
      </c>
      <c r="K71" s="9" t="str">
        <f t="shared" si="9"/>
        <v>Yes</v>
      </c>
    </row>
    <row r="72" spans="1:11" ht="25.5" x14ac:dyDescent="0.2">
      <c r="A72" s="81" t="s">
        <v>889</v>
      </c>
      <c r="B72" s="34" t="s">
        <v>217</v>
      </c>
      <c r="C72" s="83">
        <v>56.581556503000002</v>
      </c>
      <c r="D72" s="9" t="str">
        <f t="shared" si="10"/>
        <v>N/A</v>
      </c>
      <c r="E72" s="36">
        <v>2418.1381289999999</v>
      </c>
      <c r="F72" s="9" t="str">
        <f t="shared" si="11"/>
        <v>N/A</v>
      </c>
      <c r="G72" s="36">
        <v>1898.8213069999999</v>
      </c>
      <c r="H72" s="9" t="str">
        <f t="shared" si="12"/>
        <v>N/A</v>
      </c>
      <c r="I72" s="10">
        <v>4174</v>
      </c>
      <c r="J72" s="10">
        <v>-21.5</v>
      </c>
      <c r="K72" s="9" t="str">
        <f t="shared" si="9"/>
        <v>Yes</v>
      </c>
    </row>
    <row r="73" spans="1:11" x14ac:dyDescent="0.2">
      <c r="A73" s="81" t="s">
        <v>890</v>
      </c>
      <c r="B73" s="34" t="s">
        <v>217</v>
      </c>
      <c r="C73" s="83">
        <v>51.726894528000003</v>
      </c>
      <c r="D73" s="9" t="str">
        <f t="shared" si="10"/>
        <v>N/A</v>
      </c>
      <c r="E73" s="36">
        <v>55.254416114999998</v>
      </c>
      <c r="F73" s="9" t="str">
        <f t="shared" si="11"/>
        <v>N/A</v>
      </c>
      <c r="G73" s="36">
        <v>51.738401160999999</v>
      </c>
      <c r="H73" s="9" t="str">
        <f t="shared" si="12"/>
        <v>N/A</v>
      </c>
      <c r="I73" s="10">
        <v>6.82</v>
      </c>
      <c r="J73" s="10">
        <v>-6.36</v>
      </c>
      <c r="K73" s="9" t="str">
        <f t="shared" si="9"/>
        <v>Yes</v>
      </c>
    </row>
    <row r="74" spans="1:11" x14ac:dyDescent="0.2">
      <c r="A74" s="81" t="s">
        <v>891</v>
      </c>
      <c r="B74" s="34" t="s">
        <v>217</v>
      </c>
      <c r="C74" s="83" t="s">
        <v>1743</v>
      </c>
      <c r="D74" s="9" t="str">
        <f t="shared" si="10"/>
        <v>N/A</v>
      </c>
      <c r="E74" s="36">
        <v>985.92335089999995</v>
      </c>
      <c r="F74" s="9" t="str">
        <f>IF($B74="N/A","N/A",IF(E74&gt;15,"No",IF(E74&lt;-15,"No","Yes")))</f>
        <v>N/A</v>
      </c>
      <c r="G74" s="36">
        <v>978.88464436000004</v>
      </c>
      <c r="H74" s="9" t="str">
        <f t="shared" si="12"/>
        <v>N/A</v>
      </c>
      <c r="I74" s="10" t="s">
        <v>1743</v>
      </c>
      <c r="J74" s="10">
        <v>-0.71399999999999997</v>
      </c>
      <c r="K74" s="9" t="str">
        <f t="shared" si="9"/>
        <v>Yes</v>
      </c>
    </row>
    <row r="75" spans="1:11" x14ac:dyDescent="0.2">
      <c r="A75" s="81" t="s">
        <v>892</v>
      </c>
      <c r="B75" s="34" t="s">
        <v>217</v>
      </c>
      <c r="C75" s="80">
        <v>3.5938204098000002</v>
      </c>
      <c r="D75" s="9" t="str">
        <f t="shared" ref="D75:D80" si="13">IF($B75="N/A","N/A",IF(C75&gt;15,"No",IF(C75&lt;-15,"No","Yes")))</f>
        <v>N/A</v>
      </c>
      <c r="E75" s="8">
        <v>3.6294129448999999</v>
      </c>
      <c r="F75" s="9" t="str">
        <f>IF($B75="N/A","N/A",IF(E75&gt;15,"No",IF(E75&lt;-15,"No","Yes")))</f>
        <v>N/A</v>
      </c>
      <c r="G75" s="8">
        <v>3.7343091039999998</v>
      </c>
      <c r="H75" s="9" t="str">
        <f t="shared" si="12"/>
        <v>N/A</v>
      </c>
      <c r="I75" s="10">
        <v>0.99039999999999995</v>
      </c>
      <c r="J75" s="10">
        <v>2.89</v>
      </c>
      <c r="K75" s="9" t="str">
        <f t="shared" ref="K75:K80" si="14">IF(J75="Div by 0", "N/A", IF(J75="N/A","N/A", IF(J75&gt;30, "No", IF(J75&lt;-30, "No", "Yes"))))</f>
        <v>Yes</v>
      </c>
    </row>
    <row r="76" spans="1:11" x14ac:dyDescent="0.2">
      <c r="A76" s="81" t="s">
        <v>893</v>
      </c>
      <c r="B76" s="34" t="s">
        <v>217</v>
      </c>
      <c r="C76" s="80">
        <v>0.23134200429999999</v>
      </c>
      <c r="D76" s="9" t="str">
        <f t="shared" si="13"/>
        <v>N/A</v>
      </c>
      <c r="E76" s="8">
        <v>0.27742617689999999</v>
      </c>
      <c r="F76" s="9" t="str">
        <f t="shared" ref="F76:F86" si="15">IF($B76="N/A","N/A",IF(E76&gt;15,"No",IF(E76&lt;-15,"No","Yes")))</f>
        <v>N/A</v>
      </c>
      <c r="G76" s="8">
        <v>0.26751276080000003</v>
      </c>
      <c r="H76" s="9" t="str">
        <f t="shared" si="12"/>
        <v>N/A</v>
      </c>
      <c r="I76" s="10">
        <v>19.920000000000002</v>
      </c>
      <c r="J76" s="10">
        <v>-3.57</v>
      </c>
      <c r="K76" s="9" t="str">
        <f t="shared" si="14"/>
        <v>Yes</v>
      </c>
    </row>
    <row r="77" spans="1:11" x14ac:dyDescent="0.2">
      <c r="A77" s="81" t="s">
        <v>894</v>
      </c>
      <c r="B77" s="34" t="s">
        <v>217</v>
      </c>
      <c r="C77" s="80">
        <v>2.5393281406999999</v>
      </c>
      <c r="D77" s="9" t="str">
        <f t="shared" si="13"/>
        <v>N/A</v>
      </c>
      <c r="E77" s="8">
        <v>1.97887214</v>
      </c>
      <c r="F77" s="9" t="str">
        <f t="shared" si="15"/>
        <v>N/A</v>
      </c>
      <c r="G77" s="8">
        <v>2.2424689691999999</v>
      </c>
      <c r="H77" s="9" t="str">
        <f t="shared" si="12"/>
        <v>N/A</v>
      </c>
      <c r="I77" s="10">
        <v>-22.1</v>
      </c>
      <c r="J77" s="10">
        <v>13.32</v>
      </c>
      <c r="K77" s="9" t="str">
        <f t="shared" si="14"/>
        <v>Yes</v>
      </c>
    </row>
    <row r="78" spans="1:11" x14ac:dyDescent="0.2">
      <c r="A78" s="81" t="s">
        <v>895</v>
      </c>
      <c r="B78" s="34" t="s">
        <v>217</v>
      </c>
      <c r="C78" s="80">
        <v>0</v>
      </c>
      <c r="D78" s="9" t="str">
        <f t="shared" si="13"/>
        <v>N/A</v>
      </c>
      <c r="E78" s="8">
        <v>0.1767740569</v>
      </c>
      <c r="F78" s="9" t="str">
        <f t="shared" si="15"/>
        <v>N/A</v>
      </c>
      <c r="G78" s="8">
        <v>0.49622528110000003</v>
      </c>
      <c r="H78" s="9" t="str">
        <f t="shared" si="12"/>
        <v>N/A</v>
      </c>
      <c r="I78" s="10" t="s">
        <v>1743</v>
      </c>
      <c r="J78" s="10">
        <v>180.7</v>
      </c>
      <c r="K78" s="9" t="str">
        <f t="shared" si="14"/>
        <v>No</v>
      </c>
    </row>
    <row r="79" spans="1:11" ht="25.5" x14ac:dyDescent="0.2">
      <c r="A79" s="81" t="s">
        <v>896</v>
      </c>
      <c r="B79" s="34" t="s">
        <v>217</v>
      </c>
      <c r="C79" s="80">
        <v>0</v>
      </c>
      <c r="D79" s="9" t="str">
        <f t="shared" si="13"/>
        <v>N/A</v>
      </c>
      <c r="E79" s="8">
        <v>2.5697464819000002</v>
      </c>
      <c r="F79" s="9" t="str">
        <f t="shared" si="15"/>
        <v>N/A</v>
      </c>
      <c r="G79" s="8">
        <v>1.9839490974</v>
      </c>
      <c r="H79" s="9" t="str">
        <f t="shared" si="12"/>
        <v>N/A</v>
      </c>
      <c r="I79" s="10" t="s">
        <v>1743</v>
      </c>
      <c r="J79" s="10">
        <v>-22.8</v>
      </c>
      <c r="K79" s="9" t="str">
        <f t="shared" si="14"/>
        <v>Yes</v>
      </c>
    </row>
    <row r="80" spans="1:11" ht="25.5" x14ac:dyDescent="0.2">
      <c r="A80" s="81" t="s">
        <v>897</v>
      </c>
      <c r="B80" s="34" t="s">
        <v>217</v>
      </c>
      <c r="C80" s="85" t="s">
        <v>217</v>
      </c>
      <c r="D80" s="9" t="str">
        <f t="shared" si="13"/>
        <v>N/A</v>
      </c>
      <c r="E80" s="85" t="s">
        <v>217</v>
      </c>
      <c r="F80" s="9" t="str">
        <f t="shared" si="15"/>
        <v>N/A</v>
      </c>
      <c r="G80" s="85">
        <v>1.9562307262</v>
      </c>
      <c r="H80" s="9" t="str">
        <f t="shared" si="12"/>
        <v>N/A</v>
      </c>
      <c r="I80" s="10" t="s">
        <v>217</v>
      </c>
      <c r="J80" s="86" t="s">
        <v>217</v>
      </c>
      <c r="K80" s="9" t="str">
        <f t="shared" si="14"/>
        <v>N/A</v>
      </c>
    </row>
    <row r="81" spans="1:11" x14ac:dyDescent="0.2">
      <c r="A81" s="81" t="s">
        <v>898</v>
      </c>
      <c r="B81" s="34" t="s">
        <v>217</v>
      </c>
      <c r="C81" s="87">
        <v>28.601385269000001</v>
      </c>
      <c r="D81" s="9" t="str">
        <f t="shared" ref="D81:D86" si="16">IF($B81="N/A","N/A",IF(C81&gt;15,"No",IF(C81&lt;-15,"No","Yes")))</f>
        <v>N/A</v>
      </c>
      <c r="E81" s="88">
        <v>39.159899029999998</v>
      </c>
      <c r="F81" s="9" t="str">
        <f t="shared" si="15"/>
        <v>N/A</v>
      </c>
      <c r="G81" s="88">
        <v>40.544712732999997</v>
      </c>
      <c r="H81" s="9" t="str">
        <f>IF($B81="N/A","N/A",IF(G81&gt;15,"No",IF(G81&lt;-15,"No","Yes")))</f>
        <v>N/A</v>
      </c>
      <c r="I81" s="10">
        <v>36.92</v>
      </c>
      <c r="J81" s="10">
        <v>3.536</v>
      </c>
      <c r="K81" s="9" t="str">
        <f t="shared" ref="K81:K86" si="17">IF(J81="Div by 0", "N/A", IF(J81="N/A","N/A", IF(J81&gt;30, "No", IF(J81&lt;-30, "No", "Yes"))))</f>
        <v>Yes</v>
      </c>
    </row>
    <row r="82" spans="1:11" x14ac:dyDescent="0.2">
      <c r="A82" s="81" t="s">
        <v>899</v>
      </c>
      <c r="B82" s="34" t="s">
        <v>217</v>
      </c>
      <c r="C82" s="87">
        <v>33.105185800999998</v>
      </c>
      <c r="D82" s="9" t="str">
        <f t="shared" si="16"/>
        <v>N/A</v>
      </c>
      <c r="E82" s="88">
        <v>31.775161241999999</v>
      </c>
      <c r="F82" s="9" t="str">
        <f t="shared" si="15"/>
        <v>N/A</v>
      </c>
      <c r="G82" s="88">
        <v>36.597598443000003</v>
      </c>
      <c r="H82" s="9" t="str">
        <f t="shared" si="12"/>
        <v>N/A</v>
      </c>
      <c r="I82" s="10">
        <v>-4.0199999999999996</v>
      </c>
      <c r="J82" s="10">
        <v>15.18</v>
      </c>
      <c r="K82" s="9" t="str">
        <f t="shared" si="17"/>
        <v>Yes</v>
      </c>
    </row>
    <row r="83" spans="1:11" x14ac:dyDescent="0.2">
      <c r="A83" s="81" t="s">
        <v>900</v>
      </c>
      <c r="B83" s="34" t="s">
        <v>217</v>
      </c>
      <c r="C83" s="87">
        <v>39.681834604000002</v>
      </c>
      <c r="D83" s="9" t="str">
        <f t="shared" si="16"/>
        <v>N/A</v>
      </c>
      <c r="E83" s="88">
        <v>35.052493052000003</v>
      </c>
      <c r="F83" s="9" t="str">
        <f t="shared" si="15"/>
        <v>N/A</v>
      </c>
      <c r="G83" s="88">
        <v>35.410179896999999</v>
      </c>
      <c r="H83" s="9" t="str">
        <f t="shared" si="12"/>
        <v>N/A</v>
      </c>
      <c r="I83" s="10">
        <v>-11.7</v>
      </c>
      <c r="J83" s="10">
        <v>1.02</v>
      </c>
      <c r="K83" s="9" t="str">
        <f t="shared" si="17"/>
        <v>Yes</v>
      </c>
    </row>
    <row r="84" spans="1:11" x14ac:dyDescent="0.2">
      <c r="A84" s="81" t="s">
        <v>901</v>
      </c>
      <c r="B84" s="34" t="s">
        <v>217</v>
      </c>
      <c r="C84" s="87" t="s">
        <v>1743</v>
      </c>
      <c r="D84" s="9" t="str">
        <f t="shared" si="16"/>
        <v>N/A</v>
      </c>
      <c r="E84" s="88">
        <v>30.217427125</v>
      </c>
      <c r="F84" s="9" t="str">
        <f t="shared" si="15"/>
        <v>N/A</v>
      </c>
      <c r="G84" s="88">
        <v>29.716318614999999</v>
      </c>
      <c r="H84" s="9" t="str">
        <f t="shared" si="12"/>
        <v>N/A</v>
      </c>
      <c r="I84" s="10" t="s">
        <v>1743</v>
      </c>
      <c r="J84" s="10">
        <v>-1.66</v>
      </c>
      <c r="K84" s="9" t="str">
        <f t="shared" si="17"/>
        <v>Yes</v>
      </c>
    </row>
    <row r="85" spans="1:11" x14ac:dyDescent="0.2">
      <c r="A85" s="81" t="s">
        <v>902</v>
      </c>
      <c r="B85" s="34" t="s">
        <v>217</v>
      </c>
      <c r="C85" s="87" t="s">
        <v>1743</v>
      </c>
      <c r="D85" s="9" t="str">
        <f t="shared" si="16"/>
        <v>N/A</v>
      </c>
      <c r="E85" s="88">
        <v>782.63645686999996</v>
      </c>
      <c r="F85" s="9" t="str">
        <f t="shared" si="15"/>
        <v>N/A</v>
      </c>
      <c r="G85" s="88">
        <v>771.29492345000006</v>
      </c>
      <c r="H85" s="9" t="str">
        <f t="shared" si="12"/>
        <v>N/A</v>
      </c>
      <c r="I85" s="10" t="s">
        <v>1743</v>
      </c>
      <c r="J85" s="10">
        <v>-1.45</v>
      </c>
      <c r="K85" s="9" t="str">
        <f t="shared" si="17"/>
        <v>Yes</v>
      </c>
    </row>
    <row r="86" spans="1:11" ht="25.5" x14ac:dyDescent="0.2">
      <c r="A86" s="81" t="s">
        <v>903</v>
      </c>
      <c r="B86" s="34" t="s">
        <v>217</v>
      </c>
      <c r="C86" s="89" t="s">
        <v>217</v>
      </c>
      <c r="D86" s="9" t="str">
        <f t="shared" si="16"/>
        <v>N/A</v>
      </c>
      <c r="E86" s="89" t="s">
        <v>217</v>
      </c>
      <c r="F86" s="9" t="str">
        <f t="shared" si="15"/>
        <v>N/A</v>
      </c>
      <c r="G86" s="89">
        <v>774.37950689000002</v>
      </c>
      <c r="H86" s="9" t="str">
        <f t="shared" si="12"/>
        <v>N/A</v>
      </c>
      <c r="I86" s="10" t="s">
        <v>217</v>
      </c>
      <c r="J86" s="10" t="s">
        <v>217</v>
      </c>
      <c r="K86" s="9" t="str">
        <f t="shared" si="17"/>
        <v>N/A</v>
      </c>
    </row>
    <row r="87" spans="1:11" x14ac:dyDescent="0.2">
      <c r="A87" s="81" t="s">
        <v>32</v>
      </c>
      <c r="B87" s="34" t="s">
        <v>270</v>
      </c>
      <c r="C87" s="80">
        <v>97.167298634000005</v>
      </c>
      <c r="D87" s="9" t="str">
        <f>IF($B87="N/A","N/A",IF(C87&gt;60,"Yes","No"))</f>
        <v>Yes</v>
      </c>
      <c r="E87" s="8">
        <v>88.405261374000006</v>
      </c>
      <c r="F87" s="9" t="str">
        <f>IF($B87="N/A","N/A",IF(E87&gt;60,"Yes","No"))</f>
        <v>Yes</v>
      </c>
      <c r="G87" s="8">
        <v>87.972076154999996</v>
      </c>
      <c r="H87" s="9" t="str">
        <f>IF($B87="N/A","N/A",IF(G87&gt;60,"Yes","No"))</f>
        <v>Yes</v>
      </c>
      <c r="I87" s="10">
        <v>-9.02</v>
      </c>
      <c r="J87" s="10">
        <v>-0.49</v>
      </c>
      <c r="K87" s="9" t="str">
        <f t="shared" ref="K87:K105" si="18">IF(J87="Div by 0", "N/A", IF(J87="N/A","N/A", IF(J87&gt;30, "No", IF(J87&lt;-30, "No", "Yes"))))</f>
        <v>Yes</v>
      </c>
    </row>
    <row r="88" spans="1:11" x14ac:dyDescent="0.2">
      <c r="A88" s="81" t="s">
        <v>39</v>
      </c>
      <c r="B88" s="34" t="s">
        <v>271</v>
      </c>
      <c r="C88" s="80">
        <v>99.698340759000004</v>
      </c>
      <c r="D88" s="9" t="str">
        <f>IF($B88="N/A","N/A",IF(C88&gt;100,"No",IF(C88&lt;85,"No","Yes")))</f>
        <v>Yes</v>
      </c>
      <c r="E88" s="8">
        <v>99.456132707999998</v>
      </c>
      <c r="F88" s="9" t="str">
        <f>IF($B88="N/A","N/A",IF(E88&gt;100,"No",IF(E88&lt;85,"No","Yes")))</f>
        <v>Yes</v>
      </c>
      <c r="G88" s="8">
        <v>99.246118521</v>
      </c>
      <c r="H88" s="9" t="str">
        <f>IF($B88="N/A","N/A",IF(G88&gt;100,"No",IF(G88&lt;85,"No","Yes")))</f>
        <v>Yes</v>
      </c>
      <c r="I88" s="10">
        <v>-0.24299999999999999</v>
      </c>
      <c r="J88" s="10">
        <v>-0.21099999999999999</v>
      </c>
      <c r="K88" s="9" t="str">
        <f t="shared" si="18"/>
        <v>Yes</v>
      </c>
    </row>
    <row r="89" spans="1:11" x14ac:dyDescent="0.2">
      <c r="A89" s="81" t="s">
        <v>904</v>
      </c>
      <c r="B89" s="34" t="s">
        <v>217</v>
      </c>
      <c r="C89" s="80">
        <v>31.828220024</v>
      </c>
      <c r="D89" s="9" t="str">
        <f>IF($B89="N/A","N/A",IF(C89&gt;15,"No",IF(C89&lt;-15,"No","Yes")))</f>
        <v>N/A</v>
      </c>
      <c r="E89" s="8">
        <v>25.964583867999998</v>
      </c>
      <c r="F89" s="9" t="str">
        <f>IF($B89="N/A","N/A",IF(E89&gt;15,"No",IF(E89&lt;-15,"No","Yes")))</f>
        <v>N/A</v>
      </c>
      <c r="G89" s="8">
        <v>25.764524131000002</v>
      </c>
      <c r="H89" s="9" t="str">
        <f>IF($B89="N/A","N/A",IF(G89&gt;15,"No",IF(G89&lt;-15,"No","Yes")))</f>
        <v>N/A</v>
      </c>
      <c r="I89" s="10">
        <v>-18.399999999999999</v>
      </c>
      <c r="J89" s="10">
        <v>-0.77100000000000002</v>
      </c>
      <c r="K89" s="9" t="str">
        <f t="shared" si="18"/>
        <v>Yes</v>
      </c>
    </row>
    <row r="90" spans="1:11" x14ac:dyDescent="0.2">
      <c r="A90" s="81" t="s">
        <v>845</v>
      </c>
      <c r="B90" s="34" t="s">
        <v>272</v>
      </c>
      <c r="C90" s="80">
        <v>5.3826645987999999</v>
      </c>
      <c r="D90" s="9" t="str">
        <f>IF($B90="N/A","N/A",IF(C90&gt;25,"No",IF(C90&lt;5,"No","Yes")))</f>
        <v>Yes</v>
      </c>
      <c r="E90" s="8">
        <v>2.8609736357000002</v>
      </c>
      <c r="F90" s="9" t="str">
        <f>IF($B90="N/A","N/A",IF(E90&gt;25,"No",IF(E90&lt;5,"No","Yes")))</f>
        <v>No</v>
      </c>
      <c r="G90" s="8">
        <v>2.5631297688000001</v>
      </c>
      <c r="H90" s="9" t="str">
        <f>IF($B90="N/A","N/A",IF(G90&gt;25,"No",IF(G90&lt;5,"No","Yes")))</f>
        <v>No</v>
      </c>
      <c r="I90" s="10">
        <v>-46.8</v>
      </c>
      <c r="J90" s="10">
        <v>-10.4</v>
      </c>
      <c r="K90" s="9" t="str">
        <f t="shared" si="18"/>
        <v>Yes</v>
      </c>
    </row>
    <row r="91" spans="1:11" x14ac:dyDescent="0.2">
      <c r="A91" s="81" t="s">
        <v>846</v>
      </c>
      <c r="B91" s="34" t="s">
        <v>273</v>
      </c>
      <c r="C91" s="80">
        <v>55.921389271999999</v>
      </c>
      <c r="D91" s="9" t="str">
        <f>IF($B91="N/A","N/A",IF(C91&gt;70,"No",IF(C91&lt;40,"No","Yes")))</f>
        <v>Yes</v>
      </c>
      <c r="E91" s="8">
        <v>51.211429647999999</v>
      </c>
      <c r="F91" s="9" t="str">
        <f>IF($B91="N/A","N/A",IF(E91&gt;70,"No",IF(E91&lt;40,"No","Yes")))</f>
        <v>Yes</v>
      </c>
      <c r="G91" s="8">
        <v>51.135893230000001</v>
      </c>
      <c r="H91" s="9" t="str">
        <f>IF($B91="N/A","N/A",IF(G91&gt;70,"No",IF(G91&lt;40,"No","Yes")))</f>
        <v>Yes</v>
      </c>
      <c r="I91" s="10">
        <v>-8.42</v>
      </c>
      <c r="J91" s="10">
        <v>-0.14699999999999999</v>
      </c>
      <c r="K91" s="9" t="str">
        <f t="shared" si="18"/>
        <v>Yes</v>
      </c>
    </row>
    <row r="92" spans="1:11" x14ac:dyDescent="0.2">
      <c r="A92" s="81" t="s">
        <v>847</v>
      </c>
      <c r="B92" s="34" t="s">
        <v>274</v>
      </c>
      <c r="C92" s="80">
        <v>38.695946128999999</v>
      </c>
      <c r="D92" s="9" t="str">
        <f>IF($B92="N/A","N/A",IF(C92&gt;55,"No",IF(C92&lt;20,"No","Yes")))</f>
        <v>Yes</v>
      </c>
      <c r="E92" s="8">
        <v>45.927596715999996</v>
      </c>
      <c r="F92" s="9" t="str">
        <f>IF($B92="N/A","N/A",IF(E92&gt;55,"No",IF(E92&lt;20,"No","Yes")))</f>
        <v>Yes</v>
      </c>
      <c r="G92" s="8">
        <v>46.300977002000003</v>
      </c>
      <c r="H92" s="9" t="str">
        <f>IF($B92="N/A","N/A",IF(G92&gt;55,"No",IF(G92&lt;20,"No","Yes")))</f>
        <v>Yes</v>
      </c>
      <c r="I92" s="10">
        <v>18.690000000000001</v>
      </c>
      <c r="J92" s="10">
        <v>0.81299999999999994</v>
      </c>
      <c r="K92" s="9" t="str">
        <f t="shared" si="18"/>
        <v>Yes</v>
      </c>
    </row>
    <row r="93" spans="1:11" x14ac:dyDescent="0.2">
      <c r="A93" s="81" t="s">
        <v>167</v>
      </c>
      <c r="B93" s="34" t="s">
        <v>250</v>
      </c>
      <c r="C93" s="80">
        <v>97.496970613000002</v>
      </c>
      <c r="D93" s="9" t="str">
        <f>IF($B93="N/A","N/A",IF(C93&gt;95,"Yes","No"))</f>
        <v>Yes</v>
      </c>
      <c r="E93" s="8">
        <v>99.096606824000006</v>
      </c>
      <c r="F93" s="9" t="str">
        <f>IF($B93="N/A","N/A",IF(E93&gt;95,"Yes","No"))</f>
        <v>Yes</v>
      </c>
      <c r="G93" s="8">
        <v>99.216454315999997</v>
      </c>
      <c r="H93" s="9" t="str">
        <f>IF($B93="N/A","N/A",IF(G93&gt;95,"Yes","No"))</f>
        <v>Yes</v>
      </c>
      <c r="I93" s="10">
        <v>1.641</v>
      </c>
      <c r="J93" s="10">
        <v>0.12089999999999999</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t="s">
        <v>1743</v>
      </c>
      <c r="D96" s="9" t="str">
        <f>IF($B96="N/A","N/A",IF(C96&gt;15,"No",IF(C96&lt;-15,"No","Yes")))</f>
        <v>N/A</v>
      </c>
      <c r="E96" s="8">
        <v>100</v>
      </c>
      <c r="F96" s="9" t="str">
        <f>IF($B96="N/A","N/A",IF(E96&gt;15,"No",IF(E96&lt;-15,"No","Yes")))</f>
        <v>N/A</v>
      </c>
      <c r="G96" s="8">
        <v>100</v>
      </c>
      <c r="H96" s="9" t="str">
        <f>IF($B96="N/A","N/A",IF(G96&gt;15,"No",IF(G96&lt;-15,"No","Yes")))</f>
        <v>N/A</v>
      </c>
      <c r="I96" s="10" t="s">
        <v>1743</v>
      </c>
      <c r="J96" s="10">
        <v>0</v>
      </c>
      <c r="K96" s="9" t="str">
        <f t="shared" si="18"/>
        <v>Yes</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99.526727930000007</v>
      </c>
      <c r="D98" s="9" t="str">
        <f>IF($B98="N/A","N/A",IF(C98&gt;100,"No",IF(C98&lt;98,"No","Yes")))</f>
        <v>Yes</v>
      </c>
      <c r="E98" s="8">
        <v>99.737692569999993</v>
      </c>
      <c r="F98" s="9" t="str">
        <f>IF($B98="N/A","N/A",IF(E98&gt;100,"No",IF(E98&lt;98,"No","Yes")))</f>
        <v>Yes</v>
      </c>
      <c r="G98" s="8">
        <v>99.853442095000005</v>
      </c>
      <c r="H98" s="9" t="str">
        <f>IF($B98="N/A","N/A",IF(G98&gt;100,"No",IF(G98&lt;98,"No","Yes")))</f>
        <v>Yes</v>
      </c>
      <c r="I98" s="10">
        <v>0.21199999999999999</v>
      </c>
      <c r="J98" s="10">
        <v>0.11609999999999999</v>
      </c>
      <c r="K98" s="9" t="str">
        <f t="shared" si="18"/>
        <v>Yes</v>
      </c>
    </row>
    <row r="99" spans="1:11" x14ac:dyDescent="0.2">
      <c r="A99" s="81" t="s">
        <v>44</v>
      </c>
      <c r="B99" s="34" t="s">
        <v>217</v>
      </c>
      <c r="C99" s="80">
        <v>45.108390997000001</v>
      </c>
      <c r="D99" s="9" t="str">
        <f>IF($B99="N/A","N/A",IF(C99&gt;15,"No",IF(C99&lt;-15,"No","Yes")))</f>
        <v>N/A</v>
      </c>
      <c r="E99" s="8">
        <v>51.906592553999999</v>
      </c>
      <c r="F99" s="9" t="str">
        <f>IF($B99="N/A","N/A",IF(E99&gt;15,"No",IF(E99&lt;-15,"No","Yes")))</f>
        <v>N/A</v>
      </c>
      <c r="G99" s="8">
        <v>51.413507254000002</v>
      </c>
      <c r="H99" s="9" t="str">
        <f>IF($B99="N/A","N/A",IF(G99&gt;15,"No",IF(G99&lt;-15,"No","Yes")))</f>
        <v>N/A</v>
      </c>
      <c r="I99" s="10">
        <v>15.07</v>
      </c>
      <c r="J99" s="10">
        <v>-0.95</v>
      </c>
      <c r="K99" s="9" t="str">
        <f t="shared" si="18"/>
        <v>Yes</v>
      </c>
    </row>
    <row r="100" spans="1:11" x14ac:dyDescent="0.2">
      <c r="A100" s="81" t="s">
        <v>45</v>
      </c>
      <c r="B100" s="34" t="s">
        <v>217</v>
      </c>
      <c r="C100" s="80">
        <v>54.891609002999999</v>
      </c>
      <c r="D100" s="9" t="str">
        <f>IF($B100="N/A","N/A",IF(C100&gt;15,"No",IF(C100&lt;-15,"No","Yes")))</f>
        <v>N/A</v>
      </c>
      <c r="E100" s="8">
        <v>45.500234415999998</v>
      </c>
      <c r="F100" s="9" t="str">
        <f>IF($B100="N/A","N/A",IF(E100&gt;15,"No",IF(E100&lt;-15,"No","Yes")))</f>
        <v>N/A</v>
      </c>
      <c r="G100" s="8">
        <v>46.586875736000003</v>
      </c>
      <c r="H100" s="9" t="str">
        <f>IF($B100="N/A","N/A",IF(G100&gt;15,"No",IF(G100&lt;-15,"No","Yes")))</f>
        <v>N/A</v>
      </c>
      <c r="I100" s="10">
        <v>-17.100000000000001</v>
      </c>
      <c r="J100" s="10">
        <v>2.3879999999999999</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98.000382990000006</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2.5931730301</v>
      </c>
      <c r="F103" s="9" t="str">
        <f>IF($B103="N/A","N/A",IF(E103&gt;15,"No",IF(E103&lt;-15,"No","Yes")))</f>
        <v>N/A</v>
      </c>
      <c r="G103" s="8">
        <v>1.9996170101999999</v>
      </c>
      <c r="H103" s="9" t="str">
        <f>IF($B103="N/A","N/A",IF(G103&gt;15,"No",IF(G103&lt;-15,"No","Yes")))</f>
        <v>N/A</v>
      </c>
      <c r="I103" s="10" t="s">
        <v>1743</v>
      </c>
      <c r="J103" s="10">
        <v>-22.9</v>
      </c>
      <c r="K103" s="9" t="str">
        <f t="shared" si="18"/>
        <v>Yes</v>
      </c>
    </row>
    <row r="104" spans="1:11" x14ac:dyDescent="0.2">
      <c r="A104" s="81" t="s">
        <v>33</v>
      </c>
      <c r="B104" s="34" t="s">
        <v>227</v>
      </c>
      <c r="C104" s="80">
        <v>99.110645024999997</v>
      </c>
      <c r="D104" s="9" t="str">
        <f>IF($B104="N/A","N/A",IF(C104&gt;100,"No",IF(C104&lt;98,"No","Yes")))</f>
        <v>Yes</v>
      </c>
      <c r="E104" s="8">
        <v>99.997721384000002</v>
      </c>
      <c r="F104" s="9" t="str">
        <f>IF($B104="N/A","N/A",IF(E104&gt;100,"No",IF(E104&lt;98,"No","Yes")))</f>
        <v>Yes</v>
      </c>
      <c r="G104" s="8">
        <v>99.869450908000005</v>
      </c>
      <c r="H104" s="9" t="str">
        <f>IF($B104="N/A","N/A",IF(G104&gt;100,"No",IF(G104&lt;98,"No","Yes")))</f>
        <v>Yes</v>
      </c>
      <c r="I104" s="10">
        <v>0.89500000000000002</v>
      </c>
      <c r="J104" s="10">
        <v>-0.128</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98.907634594000001</v>
      </c>
      <c r="D106" s="9" t="str">
        <f>IF($B106="N/A","N/A",IF(C106&gt;15,"No",IF(C106&lt;-15,"No","Yes")))</f>
        <v>N/A</v>
      </c>
      <c r="E106" s="8">
        <v>100</v>
      </c>
      <c r="F106" s="9" t="str">
        <f>IF($B106="N/A","N/A",IF(E106&gt;15,"No",IF(E106&lt;-15,"No","Yes")))</f>
        <v>N/A</v>
      </c>
      <c r="G106" s="8">
        <v>100</v>
      </c>
      <c r="H106" s="9" t="str">
        <f>IF($B106="N/A","N/A",IF(G106&gt;15,"No",IF(G106&lt;-15,"No","Yes")))</f>
        <v>N/A</v>
      </c>
      <c r="I106" s="10">
        <v>1.1040000000000001</v>
      </c>
      <c r="J106" s="10">
        <v>0</v>
      </c>
      <c r="K106" s="9" t="str">
        <f>IF(J106="Div by 0", "N/A", IF(J106="N/A","N/A", IF(J106&gt;30, "No", IF(J106&lt;-30, "No", "Yes"))))</f>
        <v>Yes</v>
      </c>
    </row>
    <row r="107" spans="1:11" x14ac:dyDescent="0.2">
      <c r="A107" s="81" t="s">
        <v>907</v>
      </c>
      <c r="B107" s="34" t="s">
        <v>217</v>
      </c>
      <c r="C107" s="90">
        <v>72.575861700999994</v>
      </c>
      <c r="D107" s="9" t="str">
        <f t="shared" ref="D107:D130" si="19">IF($B107="N/A","N/A",IF(C107&gt;15,"No",IF(C107&lt;-15,"No","Yes")))</f>
        <v>N/A</v>
      </c>
      <c r="E107" s="9">
        <v>85.378866494999997</v>
      </c>
      <c r="F107" s="9" t="str">
        <f t="shared" ref="F107:F130" si="20">IF($B107="N/A","N/A",IF(E107&gt;15,"No",IF(E107&lt;-15,"No","Yes")))</f>
        <v>N/A</v>
      </c>
      <c r="G107" s="8">
        <v>87.453057017000006</v>
      </c>
      <c r="H107" s="9" t="str">
        <f t="shared" ref="H107:H130" si="21">IF($B107="N/A","N/A",IF(G107&gt;15,"No",IF(G107&lt;-15,"No","Yes")))</f>
        <v>N/A</v>
      </c>
      <c r="I107" s="10">
        <v>17.64</v>
      </c>
      <c r="J107" s="10">
        <v>2.4289999999999998</v>
      </c>
      <c r="K107" s="9" t="str">
        <f t="shared" ref="K107:K130" si="22">IF(J107="Div by 0", "N/A", IF(J107="N/A","N/A", IF(J107&gt;30, "No", IF(J107&lt;-30, "No", "Yes"))))</f>
        <v>Yes</v>
      </c>
    </row>
    <row r="108" spans="1:11" x14ac:dyDescent="0.2">
      <c r="A108" s="81" t="s">
        <v>908</v>
      </c>
      <c r="B108" s="34" t="s">
        <v>217</v>
      </c>
      <c r="C108" s="90">
        <v>27.424138298999999</v>
      </c>
      <c r="D108" s="34" t="s">
        <v>217</v>
      </c>
      <c r="E108" s="9">
        <v>12.07093072</v>
      </c>
      <c r="F108" s="34" t="s">
        <v>217</v>
      </c>
      <c r="G108" s="8">
        <v>10.57806194</v>
      </c>
      <c r="H108" s="34" t="s">
        <v>217</v>
      </c>
      <c r="I108" s="10">
        <v>-56</v>
      </c>
      <c r="J108" s="10">
        <v>-12.4</v>
      </c>
      <c r="K108" s="9" t="str">
        <f t="shared" si="22"/>
        <v>Yes</v>
      </c>
    </row>
    <row r="109" spans="1:11" x14ac:dyDescent="0.2">
      <c r="A109" s="81" t="s">
        <v>909</v>
      </c>
      <c r="B109" s="34" t="s">
        <v>217</v>
      </c>
      <c r="C109" s="90">
        <v>14.324079739</v>
      </c>
      <c r="D109" s="9" t="str">
        <f t="shared" si="19"/>
        <v>N/A</v>
      </c>
      <c r="E109" s="9">
        <v>0.63585674729999997</v>
      </c>
      <c r="F109" s="9" t="str">
        <f t="shared" si="20"/>
        <v>N/A</v>
      </c>
      <c r="G109" s="8">
        <v>0.72054751829999997</v>
      </c>
      <c r="H109" s="9" t="str">
        <f t="shared" si="21"/>
        <v>N/A</v>
      </c>
      <c r="I109" s="10">
        <v>-95.6</v>
      </c>
      <c r="J109" s="10">
        <v>13.32</v>
      </c>
      <c r="K109" s="9" t="str">
        <f t="shared" si="22"/>
        <v>Yes</v>
      </c>
    </row>
    <row r="110" spans="1:11" x14ac:dyDescent="0.2">
      <c r="A110" s="81" t="s">
        <v>910</v>
      </c>
      <c r="B110" s="34" t="s">
        <v>217</v>
      </c>
      <c r="C110" s="90">
        <v>0.80528316879999995</v>
      </c>
      <c r="D110" s="9" t="str">
        <f t="shared" si="19"/>
        <v>N/A</v>
      </c>
      <c r="E110" s="9">
        <v>7.9825391100000004E-2</v>
      </c>
      <c r="F110" s="9" t="str">
        <f t="shared" si="20"/>
        <v>N/A</v>
      </c>
      <c r="G110" s="8">
        <v>8.1209964800000006E-2</v>
      </c>
      <c r="H110" s="9" t="str">
        <f t="shared" si="21"/>
        <v>N/A</v>
      </c>
      <c r="I110" s="10">
        <v>-90.1</v>
      </c>
      <c r="J110" s="10">
        <v>1.7350000000000001</v>
      </c>
      <c r="K110" s="9" t="str">
        <f t="shared" si="22"/>
        <v>Yes</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1.0304342404</v>
      </c>
      <c r="D112" s="9" t="str">
        <f t="shared" si="19"/>
        <v>N/A</v>
      </c>
      <c r="E112" s="9">
        <v>0.12993992430000001</v>
      </c>
      <c r="F112" s="9" t="str">
        <f t="shared" si="20"/>
        <v>N/A</v>
      </c>
      <c r="G112" s="8">
        <v>0.15552287009999999</v>
      </c>
      <c r="H112" s="9" t="str">
        <f t="shared" si="21"/>
        <v>N/A</v>
      </c>
      <c r="I112" s="10">
        <v>-87.4</v>
      </c>
      <c r="J112" s="10">
        <v>19.690000000000001</v>
      </c>
      <c r="K112" s="9" t="str">
        <f t="shared" si="22"/>
        <v>Yes</v>
      </c>
    </row>
    <row r="113" spans="1:11" x14ac:dyDescent="0.2">
      <c r="A113" s="81" t="s">
        <v>913</v>
      </c>
      <c r="B113" s="34" t="s">
        <v>217</v>
      </c>
      <c r="C113" s="90">
        <v>1.2009767899999999E-2</v>
      </c>
      <c r="D113" s="9" t="str">
        <f t="shared" si="19"/>
        <v>N/A</v>
      </c>
      <c r="E113" s="9">
        <v>1.77959995E-2</v>
      </c>
      <c r="F113" s="9" t="str">
        <f t="shared" si="20"/>
        <v>N/A</v>
      </c>
      <c r="G113" s="8">
        <v>5.7642157700000002E-2</v>
      </c>
      <c r="H113" s="9" t="str">
        <f t="shared" si="21"/>
        <v>N/A</v>
      </c>
      <c r="I113" s="10">
        <v>48.18</v>
      </c>
      <c r="J113" s="10">
        <v>223.9</v>
      </c>
      <c r="K113" s="9" t="str">
        <f t="shared" si="22"/>
        <v>No</v>
      </c>
    </row>
    <row r="114" spans="1:11" x14ac:dyDescent="0.2">
      <c r="A114" s="81" t="s">
        <v>914</v>
      </c>
      <c r="B114" s="34" t="s">
        <v>217</v>
      </c>
      <c r="C114" s="90">
        <v>0.62331465490000004</v>
      </c>
      <c r="D114" s="9" t="str">
        <f t="shared" si="19"/>
        <v>N/A</v>
      </c>
      <c r="E114" s="9">
        <v>0.21356586399999999</v>
      </c>
      <c r="F114" s="9" t="str">
        <f t="shared" si="20"/>
        <v>N/A</v>
      </c>
      <c r="G114" s="8">
        <v>0.22973303859999999</v>
      </c>
      <c r="H114" s="9" t="str">
        <f t="shared" si="21"/>
        <v>N/A</v>
      </c>
      <c r="I114" s="10">
        <v>-65.7</v>
      </c>
      <c r="J114" s="10">
        <v>7.57</v>
      </c>
      <c r="K114" s="9" t="str">
        <f t="shared" si="22"/>
        <v>Yes</v>
      </c>
    </row>
    <row r="115" spans="1:11" x14ac:dyDescent="0.2">
      <c r="A115" s="81" t="s">
        <v>915</v>
      </c>
      <c r="B115" s="34" t="s">
        <v>217</v>
      </c>
      <c r="C115" s="90">
        <v>0.47922310150000003</v>
      </c>
      <c r="D115" s="9" t="str">
        <f t="shared" si="19"/>
        <v>N/A</v>
      </c>
      <c r="E115" s="9">
        <v>0.52659097519999998</v>
      </c>
      <c r="F115" s="9" t="str">
        <f t="shared" si="20"/>
        <v>N/A</v>
      </c>
      <c r="G115" s="8">
        <v>0.45806200850000001</v>
      </c>
      <c r="H115" s="9" t="str">
        <f t="shared" si="21"/>
        <v>N/A</v>
      </c>
      <c r="I115" s="10">
        <v>9.8840000000000003</v>
      </c>
      <c r="J115" s="10">
        <v>-13</v>
      </c>
      <c r="K115" s="9" t="str">
        <f t="shared" si="22"/>
        <v>Yes</v>
      </c>
    </row>
    <row r="116" spans="1:11" x14ac:dyDescent="0.2">
      <c r="A116" s="81" t="s">
        <v>916</v>
      </c>
      <c r="B116" s="34" t="s">
        <v>217</v>
      </c>
      <c r="C116" s="90">
        <v>6.2054316998000001</v>
      </c>
      <c r="D116" s="9" t="str">
        <f t="shared" si="19"/>
        <v>N/A</v>
      </c>
      <c r="E116" s="9">
        <v>5.9501402701000004</v>
      </c>
      <c r="F116" s="9" t="str">
        <f t="shared" si="20"/>
        <v>N/A</v>
      </c>
      <c r="G116" s="8">
        <v>4.8185446657000002</v>
      </c>
      <c r="H116" s="9" t="str">
        <f t="shared" si="21"/>
        <v>N/A</v>
      </c>
      <c r="I116" s="10">
        <v>-4.1100000000000003</v>
      </c>
      <c r="J116" s="10">
        <v>-19</v>
      </c>
      <c r="K116" s="9" t="str">
        <f t="shared" si="22"/>
        <v>Yes</v>
      </c>
    </row>
    <row r="117" spans="1:11" x14ac:dyDescent="0.2">
      <c r="A117" s="81" t="s">
        <v>917</v>
      </c>
      <c r="B117" s="34" t="s">
        <v>217</v>
      </c>
      <c r="C117" s="90">
        <v>0.69006766529999997</v>
      </c>
      <c r="D117" s="9" t="str">
        <f t="shared" si="19"/>
        <v>N/A</v>
      </c>
      <c r="E117" s="9">
        <v>0.64779934709999998</v>
      </c>
      <c r="F117" s="9" t="str">
        <f t="shared" si="20"/>
        <v>N/A</v>
      </c>
      <c r="G117" s="8">
        <v>0.62555028359999998</v>
      </c>
      <c r="H117" s="9" t="str">
        <f t="shared" si="21"/>
        <v>N/A</v>
      </c>
      <c r="I117" s="10">
        <v>-6.13</v>
      </c>
      <c r="J117" s="10">
        <v>-3.43</v>
      </c>
      <c r="K117" s="9" t="str">
        <f t="shared" si="22"/>
        <v>Yes</v>
      </c>
    </row>
    <row r="118" spans="1:11" x14ac:dyDescent="0.2">
      <c r="A118" s="81" t="s">
        <v>918</v>
      </c>
      <c r="B118" s="34" t="s">
        <v>217</v>
      </c>
      <c r="C118" s="90">
        <v>3.2542942619000002</v>
      </c>
      <c r="D118" s="9" t="str">
        <f t="shared" si="19"/>
        <v>N/A</v>
      </c>
      <c r="E118" s="9">
        <v>3.8694162018</v>
      </c>
      <c r="F118" s="9" t="str">
        <f t="shared" si="20"/>
        <v>N/A</v>
      </c>
      <c r="G118" s="8">
        <v>3.4312494328000001</v>
      </c>
      <c r="H118" s="9" t="str">
        <f t="shared" si="21"/>
        <v>N/A</v>
      </c>
      <c r="I118" s="10">
        <v>18.899999999999999</v>
      </c>
      <c r="J118" s="10">
        <v>-11.3</v>
      </c>
      <c r="K118" s="9" t="str">
        <f t="shared" si="22"/>
        <v>Yes</v>
      </c>
    </row>
    <row r="119" spans="1:11" x14ac:dyDescent="0.2">
      <c r="A119" s="81" t="s">
        <v>919</v>
      </c>
      <c r="B119" s="34" t="s">
        <v>217</v>
      </c>
      <c r="C119" s="90">
        <v>0</v>
      </c>
      <c r="D119" s="9" t="str">
        <f t="shared" si="19"/>
        <v>N/A</v>
      </c>
      <c r="E119" s="9">
        <v>2.5502027849000002</v>
      </c>
      <c r="F119" s="9" t="str">
        <f t="shared" si="20"/>
        <v>N/A</v>
      </c>
      <c r="G119" s="8">
        <v>1.9688810428000001</v>
      </c>
      <c r="H119" s="9" t="str">
        <f t="shared" si="21"/>
        <v>N/A</v>
      </c>
      <c r="I119" s="10" t="s">
        <v>1743</v>
      </c>
      <c r="J119" s="10">
        <v>-22.8</v>
      </c>
      <c r="K119" s="9" t="str">
        <f t="shared" si="22"/>
        <v>Yes</v>
      </c>
    </row>
    <row r="120" spans="1:11" x14ac:dyDescent="0.2">
      <c r="A120" s="81" t="s">
        <v>920</v>
      </c>
      <c r="B120" s="34" t="s">
        <v>217</v>
      </c>
      <c r="C120" s="90">
        <v>0</v>
      </c>
      <c r="D120" s="9" t="str">
        <f t="shared" si="19"/>
        <v>N/A</v>
      </c>
      <c r="E120" s="9">
        <v>1.9543142156</v>
      </c>
      <c r="F120" s="9" t="str">
        <f t="shared" si="20"/>
        <v>N/A</v>
      </c>
      <c r="G120" s="8">
        <v>1.5188119524000001</v>
      </c>
      <c r="H120" s="9" t="str">
        <f t="shared" si="21"/>
        <v>N/A</v>
      </c>
      <c r="I120" s="10" t="s">
        <v>1743</v>
      </c>
      <c r="J120" s="10">
        <v>-22.3</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v>
      </c>
      <c r="D123" s="9" t="str">
        <f t="shared" si="19"/>
        <v>N/A</v>
      </c>
      <c r="E123" s="9">
        <v>0.14539872509999999</v>
      </c>
      <c r="F123" s="9" t="str">
        <f t="shared" si="20"/>
        <v>N/A</v>
      </c>
      <c r="G123" s="8">
        <v>9.0490516500000007E-2</v>
      </c>
      <c r="H123" s="9" t="str">
        <f t="shared" si="21"/>
        <v>N/A</v>
      </c>
      <c r="I123" s="10" t="s">
        <v>1743</v>
      </c>
      <c r="J123" s="10">
        <v>-37.799999999999997</v>
      </c>
      <c r="K123" s="9" t="str">
        <f t="shared" si="22"/>
        <v>No</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v>
      </c>
      <c r="D125" s="9" t="str">
        <f t="shared" si="19"/>
        <v>N/A</v>
      </c>
      <c r="E125" s="9">
        <v>0.2474795185</v>
      </c>
      <c r="F125" s="9" t="str">
        <f t="shared" si="20"/>
        <v>N/A</v>
      </c>
      <c r="G125" s="8">
        <v>0.1825905753</v>
      </c>
      <c r="H125" s="9" t="str">
        <f t="shared" si="21"/>
        <v>N/A</v>
      </c>
      <c r="I125" s="10" t="s">
        <v>1743</v>
      </c>
      <c r="J125" s="10">
        <v>-26.2</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v>
      </c>
      <c r="D130" s="9" t="str">
        <f t="shared" si="19"/>
        <v>N/A</v>
      </c>
      <c r="E130" s="9">
        <v>0.2030103258</v>
      </c>
      <c r="F130" s="9" t="str">
        <f t="shared" si="20"/>
        <v>N/A</v>
      </c>
      <c r="G130" s="8">
        <v>0.1769879986</v>
      </c>
      <c r="H130" s="9" t="str">
        <f t="shared" si="21"/>
        <v>N/A</v>
      </c>
      <c r="I130" s="10" t="s">
        <v>1743</v>
      </c>
      <c r="J130" s="10">
        <v>-12.8</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1619909</v>
      </c>
      <c r="D6" s="9" t="str">
        <f>IF($B6="N/A","N/A",IF(C6&gt;15,"No",IF(C6&lt;-15,"No","Yes")))</f>
        <v>N/A</v>
      </c>
      <c r="E6" s="35">
        <v>1807984</v>
      </c>
      <c r="F6" s="9" t="str">
        <f>IF($B6="N/A","N/A",IF(E6&gt;15,"No",IF(E6&lt;-15,"No","Yes")))</f>
        <v>N/A</v>
      </c>
      <c r="G6" s="35">
        <v>1946850</v>
      </c>
      <c r="H6" s="9" t="str">
        <f>IF($B6="N/A","N/A",IF(G6&gt;15,"No",IF(G6&lt;-15,"No","Yes")))</f>
        <v>N/A</v>
      </c>
      <c r="I6" s="10">
        <v>11.61</v>
      </c>
      <c r="J6" s="10">
        <v>7.681</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34.283097384000001</v>
      </c>
      <c r="D9" s="9" t="str">
        <f t="shared" ref="D9:D17" si="1">IF($B9="N/A","N/A",IF(C9&gt;15,"No",IF(C9&lt;-15,"No","Yes")))</f>
        <v>N/A</v>
      </c>
      <c r="E9" s="36">
        <v>32.079473602</v>
      </c>
      <c r="F9" s="9" t="str">
        <f>IF($B9="N/A","N/A",IF(E9&gt;15,"No",IF(E9&lt;-15,"No","Yes")))</f>
        <v>N/A</v>
      </c>
      <c r="G9" s="36">
        <v>36.531198089</v>
      </c>
      <c r="H9" s="9" t="str">
        <f>IF($B9="N/A","N/A",IF(G9&gt;15,"No",IF(G9&lt;-15,"No","Yes")))</f>
        <v>N/A</v>
      </c>
      <c r="I9" s="10">
        <v>-6.43</v>
      </c>
      <c r="J9" s="10">
        <v>13.88</v>
      </c>
      <c r="K9" s="9" t="str">
        <f t="shared" si="0"/>
        <v>Yes</v>
      </c>
    </row>
    <row r="10" spans="1:11" x14ac:dyDescent="0.2">
      <c r="A10" s="81" t="s">
        <v>16</v>
      </c>
      <c r="B10" s="34" t="s">
        <v>217</v>
      </c>
      <c r="C10" s="80">
        <v>7.9533479966999998</v>
      </c>
      <c r="D10" s="9" t="str">
        <f t="shared" si="1"/>
        <v>N/A</v>
      </c>
      <c r="E10" s="8">
        <v>5.4946835813000003</v>
      </c>
      <c r="F10" s="9" t="str">
        <f>IF($B10="N/A","N/A",IF(E10&gt;15,"No",IF(E10&lt;-15,"No","Yes")))</f>
        <v>N/A</v>
      </c>
      <c r="G10" s="8">
        <v>5.1875593907999997</v>
      </c>
      <c r="H10" s="9" t="str">
        <f>IF($B10="N/A","N/A",IF(G10&gt;15,"No",IF(G10&lt;-15,"No","Yes")))</f>
        <v>N/A</v>
      </c>
      <c r="I10" s="10">
        <v>-30.9</v>
      </c>
      <c r="J10" s="10">
        <v>-5.59</v>
      </c>
      <c r="K10" s="9" t="str">
        <f t="shared" si="0"/>
        <v>Yes</v>
      </c>
    </row>
    <row r="11" spans="1:11" x14ac:dyDescent="0.2">
      <c r="A11" s="81" t="s">
        <v>36</v>
      </c>
      <c r="B11" s="34" t="s">
        <v>217</v>
      </c>
      <c r="C11" s="80">
        <v>10.595492332999999</v>
      </c>
      <c r="D11" s="9" t="str">
        <f t="shared" si="1"/>
        <v>N/A</v>
      </c>
      <c r="E11" s="8">
        <v>10.936003588</v>
      </c>
      <c r="F11" s="9" t="str">
        <f>IF($B11="N/A","N/A",IF(E11&gt;15,"No",IF(E11&lt;-15,"No","Yes")))</f>
        <v>N/A</v>
      </c>
      <c r="G11" s="8">
        <v>10.155883863</v>
      </c>
      <c r="H11" s="9" t="str">
        <f>IF($B11="N/A","N/A",IF(G11&gt;15,"No",IF(G11&lt;-15,"No","Yes")))</f>
        <v>N/A</v>
      </c>
      <c r="I11" s="10">
        <v>3.214</v>
      </c>
      <c r="J11" s="10">
        <v>-7.13</v>
      </c>
      <c r="K11" s="9" t="str">
        <f t="shared" si="0"/>
        <v>Yes</v>
      </c>
    </row>
    <row r="12" spans="1:11" x14ac:dyDescent="0.2">
      <c r="A12" s="81" t="s">
        <v>37</v>
      </c>
      <c r="B12" s="34" t="s">
        <v>217</v>
      </c>
      <c r="C12" s="80">
        <v>0</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7.5423681653000001</v>
      </c>
      <c r="D13" s="9" t="str">
        <f t="shared" si="1"/>
        <v>N/A</v>
      </c>
      <c r="E13" s="8">
        <v>4.948308162</v>
      </c>
      <c r="F13" s="9" t="str">
        <f>IF($B13="N/A","N/A",IF(E13&gt;15,"No",IF(E13&lt;-15,"No","Yes")))</f>
        <v>N/A</v>
      </c>
      <c r="G13" s="8">
        <v>4.6837714568999997</v>
      </c>
      <c r="H13" s="9" t="str">
        <f>IF($B13="N/A","N/A",IF(G13&gt;15,"No",IF(G13&lt;-15,"No","Yes")))</f>
        <v>N/A</v>
      </c>
      <c r="I13" s="10">
        <v>-34.4</v>
      </c>
      <c r="J13" s="10">
        <v>-5.35</v>
      </c>
      <c r="K13" s="9" t="str">
        <f t="shared" si="0"/>
        <v>Yes</v>
      </c>
    </row>
    <row r="14" spans="1:11" x14ac:dyDescent="0.2">
      <c r="A14" s="81" t="s">
        <v>676</v>
      </c>
      <c r="B14" s="34" t="s">
        <v>217</v>
      </c>
      <c r="C14" s="80">
        <v>11.791094438</v>
      </c>
      <c r="D14" s="9" t="str">
        <f t="shared" si="1"/>
        <v>N/A</v>
      </c>
      <c r="E14" s="8">
        <v>10.893680475</v>
      </c>
      <c r="F14" s="9" t="str">
        <f t="shared" ref="F14:F33" si="2">IF($B14="N/A","N/A",IF(E14&gt;15,"No",IF(E14&lt;-15,"No","Yes")))</f>
        <v>N/A</v>
      </c>
      <c r="G14" s="8">
        <v>9.9562369981999996</v>
      </c>
      <c r="H14" s="9" t="str">
        <f t="shared" ref="H14:H33" si="3">IF($B14="N/A","N/A",IF(G14&gt;15,"No",IF(G14&lt;-15,"No","Yes")))</f>
        <v>N/A</v>
      </c>
      <c r="I14" s="10">
        <v>-7.61</v>
      </c>
      <c r="J14" s="10">
        <v>-8.61</v>
      </c>
      <c r="K14" s="9" t="str">
        <f t="shared" ref="K14:K30" si="4">IF(J14="Div by 0", "N/A", IF(J14="N/A","N/A", IF(J14&gt;30, "No", IF(J14&lt;-30, "No", "Yes"))))</f>
        <v>Yes</v>
      </c>
    </row>
    <row r="15" spans="1:11" x14ac:dyDescent="0.2">
      <c r="A15" s="81" t="s">
        <v>677</v>
      </c>
      <c r="B15" s="34" t="s">
        <v>217</v>
      </c>
      <c r="C15" s="80">
        <v>3.4521692268000002</v>
      </c>
      <c r="D15" s="9" t="str">
        <f t="shared" si="1"/>
        <v>N/A</v>
      </c>
      <c r="E15" s="8">
        <v>3.1113107196000001</v>
      </c>
      <c r="F15" s="9" t="str">
        <f t="shared" si="2"/>
        <v>N/A</v>
      </c>
      <c r="G15" s="8">
        <v>3.3897834964000002</v>
      </c>
      <c r="H15" s="9" t="str">
        <f t="shared" si="3"/>
        <v>N/A</v>
      </c>
      <c r="I15" s="10">
        <v>-9.8699999999999992</v>
      </c>
      <c r="J15" s="10">
        <v>8.9499999999999993</v>
      </c>
      <c r="K15" s="9" t="str">
        <f t="shared" si="4"/>
        <v>Yes</v>
      </c>
    </row>
    <row r="16" spans="1:11" x14ac:dyDescent="0.2">
      <c r="A16" s="81" t="s">
        <v>380</v>
      </c>
      <c r="B16" s="34" t="s">
        <v>217</v>
      </c>
      <c r="C16" s="80">
        <v>13.470262836</v>
      </c>
      <c r="D16" s="9" t="str">
        <f t="shared" si="1"/>
        <v>N/A</v>
      </c>
      <c r="E16" s="8">
        <v>9.1249701324999997</v>
      </c>
      <c r="F16" s="9" t="str">
        <f t="shared" si="2"/>
        <v>N/A</v>
      </c>
      <c r="G16" s="8">
        <v>9.2064617202000001</v>
      </c>
      <c r="H16" s="9" t="str">
        <f t="shared" si="3"/>
        <v>N/A</v>
      </c>
      <c r="I16" s="10">
        <v>-32.299999999999997</v>
      </c>
      <c r="J16" s="10">
        <v>0.8931</v>
      </c>
      <c r="K16" s="9" t="str">
        <f t="shared" si="4"/>
        <v>Yes</v>
      </c>
    </row>
    <row r="17" spans="1:11" x14ac:dyDescent="0.2">
      <c r="A17" s="81" t="s">
        <v>381</v>
      </c>
      <c r="B17" s="34" t="s">
        <v>217</v>
      </c>
      <c r="C17" s="80">
        <v>24.133084019000002</v>
      </c>
      <c r="D17" s="9" t="str">
        <f t="shared" si="1"/>
        <v>N/A</v>
      </c>
      <c r="E17" s="8">
        <v>24.560726201000001</v>
      </c>
      <c r="F17" s="9" t="str">
        <f t="shared" si="2"/>
        <v>N/A</v>
      </c>
      <c r="G17" s="8">
        <v>24.850399363000001</v>
      </c>
      <c r="H17" s="9" t="str">
        <f t="shared" si="3"/>
        <v>N/A</v>
      </c>
      <c r="I17" s="10">
        <v>1.772</v>
      </c>
      <c r="J17" s="10">
        <v>1.179</v>
      </c>
      <c r="K17" s="9" t="str">
        <f t="shared" si="4"/>
        <v>Yes</v>
      </c>
    </row>
    <row r="18" spans="1:11" x14ac:dyDescent="0.2">
      <c r="A18" s="81" t="s">
        <v>382</v>
      </c>
      <c r="B18" s="34" t="s">
        <v>217</v>
      </c>
      <c r="C18" s="80">
        <v>3.7656436000000001E-3</v>
      </c>
      <c r="D18" s="9" t="str">
        <f t="shared" ref="D18:D33" si="5">IF($B18="N/A","N/A",IF(C18&gt;15,"No",IF(C18&lt;-15,"No","Yes")))</f>
        <v>N/A</v>
      </c>
      <c r="E18" s="8">
        <v>0</v>
      </c>
      <c r="F18" s="9" t="str">
        <f t="shared" si="2"/>
        <v>N/A</v>
      </c>
      <c r="G18" s="8">
        <v>0</v>
      </c>
      <c r="H18" s="9" t="str">
        <f t="shared" si="3"/>
        <v>N/A</v>
      </c>
      <c r="I18" s="10">
        <v>-100</v>
      </c>
      <c r="J18" s="10" t="s">
        <v>1743</v>
      </c>
      <c r="K18" s="9" t="str">
        <f t="shared" si="4"/>
        <v>N/A</v>
      </c>
    </row>
    <row r="19" spans="1:11" x14ac:dyDescent="0.2">
      <c r="A19" s="81" t="s">
        <v>383</v>
      </c>
      <c r="B19" s="34" t="s">
        <v>217</v>
      </c>
      <c r="C19" s="80">
        <v>20.688939934</v>
      </c>
      <c r="D19" s="9" t="str">
        <f t="shared" si="5"/>
        <v>N/A</v>
      </c>
      <c r="E19" s="8">
        <v>25.488333967999999</v>
      </c>
      <c r="F19" s="9" t="str">
        <f t="shared" si="2"/>
        <v>N/A</v>
      </c>
      <c r="G19" s="8">
        <v>24.679251098000002</v>
      </c>
      <c r="H19" s="9" t="str">
        <f t="shared" si="3"/>
        <v>N/A</v>
      </c>
      <c r="I19" s="10">
        <v>23.2</v>
      </c>
      <c r="J19" s="10">
        <v>-3.17</v>
      </c>
      <c r="K19" s="9" t="str">
        <f t="shared" si="4"/>
        <v>Yes</v>
      </c>
    </row>
    <row r="20" spans="1:11" x14ac:dyDescent="0.2">
      <c r="A20" s="81" t="s">
        <v>385</v>
      </c>
      <c r="B20" s="34" t="s">
        <v>217</v>
      </c>
      <c r="C20" s="80">
        <v>12.985112127000001</v>
      </c>
      <c r="D20" s="9" t="str">
        <f t="shared" si="5"/>
        <v>N/A</v>
      </c>
      <c r="E20" s="8">
        <v>6.9200833635999999</v>
      </c>
      <c r="F20" s="9" t="str">
        <f t="shared" si="2"/>
        <v>N/A</v>
      </c>
      <c r="G20" s="8">
        <v>7.3375452654000002</v>
      </c>
      <c r="H20" s="9" t="str">
        <f t="shared" si="3"/>
        <v>N/A</v>
      </c>
      <c r="I20" s="10">
        <v>-46.7</v>
      </c>
      <c r="J20" s="10">
        <v>6.0330000000000004</v>
      </c>
      <c r="K20" s="9" t="str">
        <f t="shared" si="4"/>
        <v>Yes</v>
      </c>
    </row>
    <row r="21" spans="1:11" x14ac:dyDescent="0.2">
      <c r="A21" s="81" t="s">
        <v>386</v>
      </c>
      <c r="B21" s="34" t="s">
        <v>217</v>
      </c>
      <c r="C21" s="80">
        <v>5.9342839629000004</v>
      </c>
      <c r="D21" s="9" t="str">
        <f t="shared" si="5"/>
        <v>N/A</v>
      </c>
      <c r="E21" s="8">
        <v>11.156293419000001</v>
      </c>
      <c r="F21" s="9" t="str">
        <f t="shared" si="2"/>
        <v>N/A</v>
      </c>
      <c r="G21" s="8">
        <v>11.261576393</v>
      </c>
      <c r="H21" s="9" t="str">
        <f t="shared" si="3"/>
        <v>N/A</v>
      </c>
      <c r="I21" s="10">
        <v>88</v>
      </c>
      <c r="J21" s="10">
        <v>0.94369999999999998</v>
      </c>
      <c r="K21" s="9" t="str">
        <f t="shared" si="4"/>
        <v>Yes</v>
      </c>
    </row>
    <row r="22" spans="1:11" x14ac:dyDescent="0.2">
      <c r="A22" s="81" t="s">
        <v>387</v>
      </c>
      <c r="B22" s="34" t="s">
        <v>217</v>
      </c>
      <c r="C22" s="80">
        <v>2.7215108997000002</v>
      </c>
      <c r="D22" s="9" t="str">
        <f t="shared" si="5"/>
        <v>N/A</v>
      </c>
      <c r="E22" s="8">
        <v>0.80144514550000001</v>
      </c>
      <c r="F22" s="9" t="str">
        <f t="shared" si="2"/>
        <v>N/A</v>
      </c>
      <c r="G22" s="8">
        <v>1.209954542</v>
      </c>
      <c r="H22" s="9" t="str">
        <f t="shared" si="3"/>
        <v>N/A</v>
      </c>
      <c r="I22" s="10">
        <v>-70.599999999999994</v>
      </c>
      <c r="J22" s="10">
        <v>50.97</v>
      </c>
      <c r="K22" s="9" t="str">
        <f t="shared" si="4"/>
        <v>No</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1.24081044E-2</v>
      </c>
      <c r="D24" s="9" t="str">
        <f t="shared" si="5"/>
        <v>N/A</v>
      </c>
      <c r="E24" s="8">
        <v>0</v>
      </c>
      <c r="F24" s="9" t="str">
        <f t="shared" si="2"/>
        <v>N/A</v>
      </c>
      <c r="G24" s="8">
        <v>0</v>
      </c>
      <c r="H24" s="9" t="str">
        <f t="shared" si="3"/>
        <v>N/A</v>
      </c>
      <c r="I24" s="10">
        <v>-100</v>
      </c>
      <c r="J24" s="10" t="s">
        <v>1743</v>
      </c>
      <c r="K24" s="9" t="str">
        <f t="shared" si="4"/>
        <v>N/A</v>
      </c>
    </row>
    <row r="25" spans="1:11" x14ac:dyDescent="0.2">
      <c r="A25" s="81" t="s">
        <v>392</v>
      </c>
      <c r="B25" s="34" t="s">
        <v>217</v>
      </c>
      <c r="C25" s="80">
        <v>0.27729952730000001</v>
      </c>
      <c r="D25" s="9" t="str">
        <f t="shared" si="5"/>
        <v>N/A</v>
      </c>
      <c r="E25" s="8">
        <v>0.2508318658</v>
      </c>
      <c r="F25" s="9" t="str">
        <f t="shared" si="2"/>
        <v>N/A</v>
      </c>
      <c r="G25" s="8">
        <v>0.1725864859</v>
      </c>
      <c r="H25" s="9" t="str">
        <f t="shared" si="3"/>
        <v>N/A</v>
      </c>
      <c r="I25" s="10">
        <v>-9.5399999999999991</v>
      </c>
      <c r="J25" s="10">
        <v>-31.2</v>
      </c>
      <c r="K25" s="9" t="str">
        <f t="shared" si="4"/>
        <v>No</v>
      </c>
    </row>
    <row r="26" spans="1:11" x14ac:dyDescent="0.2">
      <c r="A26" s="81" t="s">
        <v>393</v>
      </c>
      <c r="B26" s="34" t="s">
        <v>217</v>
      </c>
      <c r="C26" s="80">
        <v>1.1147539769000001</v>
      </c>
      <c r="D26" s="9" t="str">
        <f t="shared" si="5"/>
        <v>N/A</v>
      </c>
      <c r="E26" s="8">
        <v>1.0747329621999999</v>
      </c>
      <c r="F26" s="9" t="str">
        <f t="shared" si="2"/>
        <v>N/A</v>
      </c>
      <c r="G26" s="8">
        <v>1.1502170171999999</v>
      </c>
      <c r="H26" s="9" t="str">
        <f t="shared" si="3"/>
        <v>N/A</v>
      </c>
      <c r="I26" s="10">
        <v>-3.59</v>
      </c>
      <c r="J26" s="10">
        <v>7.024</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3.8952805399999998E-2</v>
      </c>
      <c r="D28" s="9" t="str">
        <f t="shared" si="5"/>
        <v>N/A</v>
      </c>
      <c r="E28" s="8">
        <v>0.10414915180000001</v>
      </c>
      <c r="F28" s="9" t="str">
        <f t="shared" si="2"/>
        <v>N/A</v>
      </c>
      <c r="G28" s="8">
        <v>0.10786655370000001</v>
      </c>
      <c r="H28" s="9" t="str">
        <f t="shared" si="3"/>
        <v>N/A</v>
      </c>
      <c r="I28" s="10">
        <v>167.4</v>
      </c>
      <c r="J28" s="10">
        <v>3.569</v>
      </c>
      <c r="K28" s="9" t="str">
        <f t="shared" si="4"/>
        <v>Yes</v>
      </c>
    </row>
    <row r="29" spans="1:11" x14ac:dyDescent="0.2">
      <c r="A29" s="81" t="s">
        <v>400</v>
      </c>
      <c r="B29" s="34" t="s">
        <v>217</v>
      </c>
      <c r="C29" s="80">
        <v>3.2109828392000002</v>
      </c>
      <c r="D29" s="9" t="str">
        <f t="shared" si="5"/>
        <v>N/A</v>
      </c>
      <c r="E29" s="8">
        <v>6.4155435004000001</v>
      </c>
      <c r="F29" s="9" t="str">
        <f t="shared" si="2"/>
        <v>N/A</v>
      </c>
      <c r="G29" s="8">
        <v>6.5562318616999997</v>
      </c>
      <c r="H29" s="9" t="str">
        <f t="shared" si="3"/>
        <v>N/A</v>
      </c>
      <c r="I29" s="10">
        <v>99.8</v>
      </c>
      <c r="J29" s="10">
        <v>2.1930000000000001</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99.992592176000002</v>
      </c>
      <c r="D31" s="9" t="str">
        <f t="shared" si="5"/>
        <v>N/A</v>
      </c>
      <c r="E31" s="8">
        <v>99.987610509999996</v>
      </c>
      <c r="F31" s="9" t="str">
        <f t="shared" si="2"/>
        <v>N/A</v>
      </c>
      <c r="G31" s="8">
        <v>99.994555306999999</v>
      </c>
      <c r="H31" s="9" t="str">
        <f t="shared" si="3"/>
        <v>N/A</v>
      </c>
      <c r="I31" s="10">
        <v>-5.0000000000000001E-3</v>
      </c>
      <c r="J31" s="10">
        <v>6.8999999999999999E-3</v>
      </c>
      <c r="K31" s="9" t="str">
        <f t="shared" ref="K31:K43" si="6">IF(J31="Div by 0", "N/A", IF(J31="N/A","N/A", IF(J31&gt;30, "No", IF(J31&lt;-30, "No", "Yes"))))</f>
        <v>Yes</v>
      </c>
    </row>
    <row r="32" spans="1:11" x14ac:dyDescent="0.2">
      <c r="A32" s="81" t="s">
        <v>39</v>
      </c>
      <c r="B32" s="34" t="s">
        <v>271</v>
      </c>
      <c r="C32" s="80">
        <v>99.999250136000001</v>
      </c>
      <c r="D32" s="9" t="str">
        <f>IF($B32="N/A","N/A",IF(C32&gt;100,"No",IF(C32&lt;85,"No","Yes")))</f>
        <v>Yes</v>
      </c>
      <c r="E32" s="8">
        <v>99.985483654999996</v>
      </c>
      <c r="F32" s="9" t="str">
        <f>IF($B32="N/A","N/A",IF(E32&gt;100,"No",IF(E32&lt;85,"No","Yes")))</f>
        <v>Yes</v>
      </c>
      <c r="G32" s="8">
        <v>99.995798657999998</v>
      </c>
      <c r="H32" s="9" t="str">
        <f>IF($B32="N/A","N/A",IF(G32&gt;100,"No",IF(G32&lt;85,"No","Yes")))</f>
        <v>Yes</v>
      </c>
      <c r="I32" s="10">
        <v>-1.4E-2</v>
      </c>
      <c r="J32" s="10">
        <v>1.03E-2</v>
      </c>
      <c r="K32" s="9" t="str">
        <f t="shared" si="6"/>
        <v>Yes</v>
      </c>
    </row>
    <row r="33" spans="1:11" x14ac:dyDescent="0.2">
      <c r="A33" s="81" t="s">
        <v>904</v>
      </c>
      <c r="B33" s="34" t="s">
        <v>217</v>
      </c>
      <c r="C33" s="80">
        <v>46.240714068000003</v>
      </c>
      <c r="D33" s="9" t="str">
        <f t="shared" si="5"/>
        <v>N/A</v>
      </c>
      <c r="E33" s="8">
        <v>41.072266229999997</v>
      </c>
      <c r="F33" s="9" t="str">
        <f t="shared" si="2"/>
        <v>N/A</v>
      </c>
      <c r="G33" s="8">
        <v>41.027582465999998</v>
      </c>
      <c r="H33" s="9" t="str">
        <f t="shared" si="3"/>
        <v>N/A</v>
      </c>
      <c r="I33" s="10">
        <v>-11.2</v>
      </c>
      <c r="J33" s="10">
        <v>-0.109</v>
      </c>
      <c r="K33" s="9" t="str">
        <f t="shared" si="6"/>
        <v>Yes</v>
      </c>
    </row>
    <row r="34" spans="1:11" x14ac:dyDescent="0.2">
      <c r="A34" s="81" t="s">
        <v>845</v>
      </c>
      <c r="B34" s="34" t="s">
        <v>272</v>
      </c>
      <c r="C34" s="80">
        <v>6.3901532854000003</v>
      </c>
      <c r="D34" s="9" t="str">
        <f>IF($B34="N/A","N/A",IF(C34&gt;25,"No",IF(C34&lt;5,"No","Yes")))</f>
        <v>Yes</v>
      </c>
      <c r="E34" s="8">
        <v>6.0343187149000004</v>
      </c>
      <c r="F34" s="9" t="str">
        <f>IF($B34="N/A","N/A",IF(E34&gt;25,"No",IF(E34&lt;5,"No","Yes")))</f>
        <v>Yes</v>
      </c>
      <c r="G34" s="8">
        <v>6.2012262526999997</v>
      </c>
      <c r="H34" s="9" t="str">
        <f>IF($B34="N/A","N/A",IF(G34&gt;25,"No",IF(G34&lt;5,"No","Yes")))</f>
        <v>Yes</v>
      </c>
      <c r="I34" s="10">
        <v>-5.57</v>
      </c>
      <c r="J34" s="10">
        <v>2.766</v>
      </c>
      <c r="K34" s="9" t="str">
        <f t="shared" si="6"/>
        <v>Yes</v>
      </c>
    </row>
    <row r="35" spans="1:11" x14ac:dyDescent="0.2">
      <c r="A35" s="81" t="s">
        <v>846</v>
      </c>
      <c r="B35" s="34" t="s">
        <v>273</v>
      </c>
      <c r="C35" s="80">
        <v>41.389526660999998</v>
      </c>
      <c r="D35" s="9" t="str">
        <f>IF($B35="N/A","N/A",IF(C35&gt;70,"No",IF(C35&lt;40,"No","Yes")))</f>
        <v>Yes</v>
      </c>
      <c r="E35" s="8">
        <v>40.476777890999998</v>
      </c>
      <c r="F35" s="9" t="str">
        <f>IF($B35="N/A","N/A",IF(E35&gt;70,"No",IF(E35&lt;40,"No","Yes")))</f>
        <v>Yes</v>
      </c>
      <c r="G35" s="8">
        <v>40.318963355999998</v>
      </c>
      <c r="H35" s="9" t="str">
        <f>IF($B35="N/A","N/A",IF(G35&gt;70,"No",IF(G35&lt;40,"No","Yes")))</f>
        <v>Yes</v>
      </c>
      <c r="I35" s="10">
        <v>-2.21</v>
      </c>
      <c r="J35" s="10">
        <v>-0.39</v>
      </c>
      <c r="K35" s="9" t="str">
        <f t="shared" si="6"/>
        <v>Yes</v>
      </c>
    </row>
    <row r="36" spans="1:11" x14ac:dyDescent="0.2">
      <c r="A36" s="81" t="s">
        <v>847</v>
      </c>
      <c r="B36" s="34" t="s">
        <v>274</v>
      </c>
      <c r="C36" s="80">
        <v>52.220320053999998</v>
      </c>
      <c r="D36" s="9" t="str">
        <f>IF($B36="N/A","N/A",IF(C36&gt;55,"No",IF(C36&lt;20,"No","Yes")))</f>
        <v>Yes</v>
      </c>
      <c r="E36" s="8">
        <v>53.488903393999998</v>
      </c>
      <c r="F36" s="9" t="str">
        <f>IF($B36="N/A","N/A",IF(E36&gt;55,"No",IF(E36&lt;20,"No","Yes")))</f>
        <v>Yes</v>
      </c>
      <c r="G36" s="8">
        <v>53.479810391000001</v>
      </c>
      <c r="H36" s="9" t="str">
        <f>IF($B36="N/A","N/A",IF(G36&gt;55,"No",IF(G36&lt;20,"No","Yes")))</f>
        <v>Yes</v>
      </c>
      <c r="I36" s="10">
        <v>2.4289999999999998</v>
      </c>
      <c r="J36" s="10">
        <v>-1.7000000000000001E-2</v>
      </c>
      <c r="K36" s="9" t="str">
        <f t="shared" si="6"/>
        <v>Yes</v>
      </c>
    </row>
    <row r="37" spans="1:11" x14ac:dyDescent="0.2">
      <c r="A37" s="81" t="s">
        <v>167</v>
      </c>
      <c r="B37" s="34" t="s">
        <v>250</v>
      </c>
      <c r="C37" s="80">
        <v>39.420053842999998</v>
      </c>
      <c r="D37" s="9" t="str">
        <f>IF($B37="N/A","N/A",IF(C37&gt;95,"Yes","No"))</f>
        <v>No</v>
      </c>
      <c r="E37" s="8">
        <v>82.202220815999993</v>
      </c>
      <c r="F37" s="9" t="str">
        <f>IF($B37="N/A","N/A",IF(E37&gt;95,"Yes","No"))</f>
        <v>No</v>
      </c>
      <c r="G37" s="8">
        <v>82.666615301999997</v>
      </c>
      <c r="H37" s="9" t="str">
        <f>IF($B37="N/A","N/A",IF(G37&gt;95,"Yes","No"))</f>
        <v>No</v>
      </c>
      <c r="I37" s="10">
        <v>108.5</v>
      </c>
      <c r="J37" s="10">
        <v>0.56489999999999996</v>
      </c>
      <c r="K37" s="9" t="str">
        <f t="shared" si="6"/>
        <v>Yes</v>
      </c>
    </row>
    <row r="38" spans="1:11" x14ac:dyDescent="0.2">
      <c r="A38" s="81" t="s">
        <v>41</v>
      </c>
      <c r="B38" s="34" t="s">
        <v>217</v>
      </c>
      <c r="C38" s="80">
        <v>32.085277214999998</v>
      </c>
      <c r="D38" s="9" t="str">
        <f t="shared" ref="D38:D47" si="7">IF($B38="N/A","N/A",IF(C38&gt;15,"No",IF(C38&lt;-15,"No","Yes")))</f>
        <v>N/A</v>
      </c>
      <c r="E38" s="8">
        <v>100</v>
      </c>
      <c r="F38" s="9" t="str">
        <f>IF($B38="N/A","N/A",IF(E38&gt;15,"No",IF(E38&lt;-15,"No","Yes")))</f>
        <v>N/A</v>
      </c>
      <c r="G38" s="8">
        <v>100</v>
      </c>
      <c r="H38" s="9" t="str">
        <f>IF($B38="N/A","N/A",IF(G38&gt;15,"No",IF(G38&lt;-15,"No","Yes")))</f>
        <v>N/A</v>
      </c>
      <c r="I38" s="10">
        <v>211.7</v>
      </c>
      <c r="J38" s="10">
        <v>0</v>
      </c>
      <c r="K38" s="9" t="str">
        <f t="shared" si="6"/>
        <v>Yes</v>
      </c>
    </row>
    <row r="39" spans="1:11" x14ac:dyDescent="0.2">
      <c r="A39" s="81" t="s">
        <v>42</v>
      </c>
      <c r="B39" s="34" t="s">
        <v>217</v>
      </c>
      <c r="C39" s="80">
        <v>100</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45.456685800999999</v>
      </c>
      <c r="D40" s="9" t="str">
        <f>IF($B40="N/A","N/A",IF(C40&gt;100,"No",IF(C40&lt;98,"No","Yes")))</f>
        <v>No</v>
      </c>
      <c r="E40" s="8">
        <v>90.204904912000003</v>
      </c>
      <c r="F40" s="9" t="str">
        <f>IF($B40="N/A","N/A",IF(E40&gt;100,"No",IF(E40&lt;98,"No","Yes")))</f>
        <v>No</v>
      </c>
      <c r="G40" s="8">
        <v>90.819262577000003</v>
      </c>
      <c r="H40" s="9" t="str">
        <f>IF($B40="N/A","N/A",IF(G40&gt;100,"No",IF(G40&lt;98,"No","Yes")))</f>
        <v>No</v>
      </c>
      <c r="I40" s="10">
        <v>98.44</v>
      </c>
      <c r="J40" s="10">
        <v>0.68110000000000004</v>
      </c>
      <c r="K40" s="9" t="str">
        <f t="shared" si="6"/>
        <v>Yes</v>
      </c>
    </row>
    <row r="41" spans="1:11" x14ac:dyDescent="0.2">
      <c r="A41" s="81" t="s">
        <v>44</v>
      </c>
      <c r="B41" s="34" t="s">
        <v>217</v>
      </c>
      <c r="C41" s="80">
        <v>73.302963344999995</v>
      </c>
      <c r="D41" s="9" t="str">
        <f t="shared" si="7"/>
        <v>N/A</v>
      </c>
      <c r="E41" s="8">
        <v>76.700154690000005</v>
      </c>
      <c r="F41" s="9" t="str">
        <f t="shared" ref="F41:F47" si="8">IF($B41="N/A","N/A",IF(E41&gt;15,"No",IF(E41&lt;-15,"No","Yes")))</f>
        <v>N/A</v>
      </c>
      <c r="G41" s="8">
        <v>75.695028256000001</v>
      </c>
      <c r="H41" s="9" t="str">
        <f t="shared" ref="H41:H47" si="9">IF($B41="N/A","N/A",IF(G41&gt;15,"No",IF(G41&lt;-15,"No","Yes")))</f>
        <v>N/A</v>
      </c>
      <c r="I41" s="10">
        <v>4.6340000000000003</v>
      </c>
      <c r="J41" s="10">
        <v>-1.31</v>
      </c>
      <c r="K41" s="9" t="str">
        <f t="shared" si="6"/>
        <v>Yes</v>
      </c>
    </row>
    <row r="42" spans="1:11" x14ac:dyDescent="0.2">
      <c r="A42" s="81" t="s">
        <v>45</v>
      </c>
      <c r="B42" s="34" t="s">
        <v>217</v>
      </c>
      <c r="C42" s="80">
        <v>26.697036655000002</v>
      </c>
      <c r="D42" s="9" t="str">
        <f t="shared" si="7"/>
        <v>N/A</v>
      </c>
      <c r="E42" s="8">
        <v>23.299845309999998</v>
      </c>
      <c r="F42" s="9" t="str">
        <f t="shared" si="8"/>
        <v>N/A</v>
      </c>
      <c r="G42" s="8">
        <v>24.304971743999999</v>
      </c>
      <c r="H42" s="9" t="str">
        <f t="shared" si="9"/>
        <v>N/A</v>
      </c>
      <c r="I42" s="10">
        <v>-12.7</v>
      </c>
      <c r="J42" s="10">
        <v>4.3140000000000001</v>
      </c>
      <c r="K42" s="9" t="str">
        <f t="shared" si="6"/>
        <v>Yes</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91.238026333999997</v>
      </c>
      <c r="D44" s="9" t="str">
        <f t="shared" si="7"/>
        <v>N/A</v>
      </c>
      <c r="E44" s="8">
        <v>88.026608643000003</v>
      </c>
      <c r="F44" s="9" t="str">
        <f t="shared" si="8"/>
        <v>N/A</v>
      </c>
      <c r="G44" s="8">
        <v>87.692066671999996</v>
      </c>
      <c r="H44" s="9" t="str">
        <f t="shared" si="9"/>
        <v>N/A</v>
      </c>
      <c r="I44" s="10">
        <v>-3.52</v>
      </c>
      <c r="J44" s="10">
        <v>-0.38</v>
      </c>
      <c r="K44" s="9" t="str">
        <f>IF(J44="Div by 0", "N/A", IF(J44="N/A","N/A", IF(J44&gt;30, "No", IF(J44&lt;-30, "No", "Yes"))))</f>
        <v>Yes</v>
      </c>
    </row>
    <row r="45" spans="1:11" x14ac:dyDescent="0.2">
      <c r="A45" s="81" t="s">
        <v>908</v>
      </c>
      <c r="B45" s="34" t="s">
        <v>217</v>
      </c>
      <c r="C45" s="80">
        <v>8.7619736663999994</v>
      </c>
      <c r="D45" s="9" t="str">
        <f t="shared" si="7"/>
        <v>N/A</v>
      </c>
      <c r="E45" s="8">
        <v>11.973391357000001</v>
      </c>
      <c r="F45" s="9" t="str">
        <f t="shared" si="8"/>
        <v>N/A</v>
      </c>
      <c r="G45" s="8">
        <v>12.307933328000001</v>
      </c>
      <c r="H45" s="9" t="str">
        <f t="shared" si="9"/>
        <v>N/A</v>
      </c>
      <c r="I45" s="10">
        <v>36.65</v>
      </c>
      <c r="J45" s="10">
        <v>2.794</v>
      </c>
      <c r="K45" s="9" t="str">
        <f>IF(J45="Div by 0", "N/A", IF(J45="N/A","N/A", IF(J45&gt;30, "No", IF(J45&lt;-30, "No", "Yes"))))</f>
        <v>Yes</v>
      </c>
    </row>
    <row r="46" spans="1:11" x14ac:dyDescent="0.2">
      <c r="A46" s="81" t="s">
        <v>931</v>
      </c>
      <c r="B46" s="34" t="s">
        <v>217</v>
      </c>
      <c r="C46" s="80">
        <v>4.2718448999999999E-2</v>
      </c>
      <c r="D46" s="9" t="str">
        <f t="shared" si="7"/>
        <v>N/A</v>
      </c>
      <c r="E46" s="8">
        <v>0.10414915180000001</v>
      </c>
      <c r="F46" s="9" t="str">
        <f t="shared" si="8"/>
        <v>N/A</v>
      </c>
      <c r="G46" s="8">
        <v>0.10786655370000001</v>
      </c>
      <c r="H46" s="9" t="str">
        <f t="shared" si="9"/>
        <v>N/A</v>
      </c>
      <c r="I46" s="10">
        <v>143.80000000000001</v>
      </c>
      <c r="J46" s="10">
        <v>3.569</v>
      </c>
      <c r="K46" s="9" t="str">
        <f>IF(J46="Div by 0", "N/A", IF(J46="N/A","N/A", IF(J46&gt;30, "No", IF(J46&lt;-30, "No", "Yes"))))</f>
        <v>Yes</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17779389</v>
      </c>
      <c r="F6" s="9" t="str">
        <f t="shared" ref="F6:F15" si="1">IF($B6="N/A","N/A",IF(E6&lt;0,"No","Yes"))</f>
        <v>N/A</v>
      </c>
      <c r="G6" s="79">
        <v>18509281</v>
      </c>
      <c r="H6" s="9" t="str">
        <f t="shared" ref="H6:H15" si="2">IF($B6="N/A","N/A",IF(G6&lt;0,"No","Yes"))</f>
        <v>N/A</v>
      </c>
      <c r="I6" s="10" t="s">
        <v>217</v>
      </c>
      <c r="J6" s="10">
        <v>4.1050000000000004</v>
      </c>
      <c r="K6" s="9" t="str">
        <f t="shared" ref="K6:K15" si="3">IF(J6="Div by 0", "N/A", IF(J6="N/A","N/A", IF(J6&gt;30, "No", IF(J6&lt;-30, "No", "Yes"))))</f>
        <v>Yes</v>
      </c>
    </row>
    <row r="7" spans="1:11" x14ac:dyDescent="0.2">
      <c r="A7" s="78" t="s">
        <v>445</v>
      </c>
      <c r="B7" s="5" t="s">
        <v>217</v>
      </c>
      <c r="C7" s="80" t="s">
        <v>217</v>
      </c>
      <c r="D7" s="9" t="str">
        <f t="shared" si="0"/>
        <v>N/A</v>
      </c>
      <c r="E7" s="80">
        <v>0.7653806326</v>
      </c>
      <c r="F7" s="9" t="str">
        <f t="shared" si="1"/>
        <v>N/A</v>
      </c>
      <c r="G7" s="80">
        <v>0.61123930209999999</v>
      </c>
      <c r="H7" s="9" t="str">
        <f t="shared" si="2"/>
        <v>N/A</v>
      </c>
      <c r="I7" s="10" t="s">
        <v>217</v>
      </c>
      <c r="J7" s="10">
        <v>-20.100000000000001</v>
      </c>
      <c r="K7" s="9" t="str">
        <f t="shared" si="3"/>
        <v>Yes</v>
      </c>
    </row>
    <row r="8" spans="1:11" x14ac:dyDescent="0.2">
      <c r="A8" s="78" t="s">
        <v>446</v>
      </c>
      <c r="B8" s="5" t="s">
        <v>217</v>
      </c>
      <c r="C8" s="80" t="s">
        <v>217</v>
      </c>
      <c r="D8" s="9" t="str">
        <f t="shared" si="0"/>
        <v>N/A</v>
      </c>
      <c r="E8" s="80">
        <v>19.533961487999999</v>
      </c>
      <c r="F8" s="9" t="str">
        <f t="shared" si="1"/>
        <v>N/A</v>
      </c>
      <c r="G8" s="80">
        <v>14.491794684</v>
      </c>
      <c r="H8" s="9" t="str">
        <f t="shared" si="2"/>
        <v>N/A</v>
      </c>
      <c r="I8" s="10" t="s">
        <v>217</v>
      </c>
      <c r="J8" s="10">
        <v>-25.8</v>
      </c>
      <c r="K8" s="9" t="str">
        <f t="shared" si="3"/>
        <v>Yes</v>
      </c>
    </row>
    <row r="9" spans="1:11" x14ac:dyDescent="0.2">
      <c r="A9" s="78" t="s">
        <v>447</v>
      </c>
      <c r="B9" s="5" t="s">
        <v>217</v>
      </c>
      <c r="C9" s="80" t="s">
        <v>217</v>
      </c>
      <c r="D9" s="9" t="str">
        <f t="shared" si="0"/>
        <v>N/A</v>
      </c>
      <c r="E9" s="80">
        <v>33.922920523000002</v>
      </c>
      <c r="F9" s="9" t="str">
        <f t="shared" si="1"/>
        <v>N/A</v>
      </c>
      <c r="G9" s="80">
        <v>33.820584386999997</v>
      </c>
      <c r="H9" s="9" t="str">
        <f t="shared" si="2"/>
        <v>N/A</v>
      </c>
      <c r="I9" s="10" t="s">
        <v>217</v>
      </c>
      <c r="J9" s="10">
        <v>-0.30199999999999999</v>
      </c>
      <c r="K9" s="9" t="str">
        <f t="shared" si="3"/>
        <v>Yes</v>
      </c>
    </row>
    <row r="10" spans="1:11" x14ac:dyDescent="0.2">
      <c r="A10" s="78" t="s">
        <v>448</v>
      </c>
      <c r="B10" s="5" t="s">
        <v>217</v>
      </c>
      <c r="C10" s="80" t="s">
        <v>217</v>
      </c>
      <c r="D10" s="9" t="str">
        <f t="shared" si="0"/>
        <v>N/A</v>
      </c>
      <c r="E10" s="80">
        <v>44.565693455000002</v>
      </c>
      <c r="F10" s="9" t="str">
        <f t="shared" si="1"/>
        <v>N/A</v>
      </c>
      <c r="G10" s="80">
        <v>49.722417634999999</v>
      </c>
      <c r="H10" s="9" t="str">
        <f t="shared" si="2"/>
        <v>N/A</v>
      </c>
      <c r="I10" s="10" t="s">
        <v>217</v>
      </c>
      <c r="J10" s="10">
        <v>11.57</v>
      </c>
      <c r="K10" s="9" t="str">
        <f t="shared" si="3"/>
        <v>Yes</v>
      </c>
    </row>
    <row r="11" spans="1:11" x14ac:dyDescent="0.2">
      <c r="A11" s="78" t="s">
        <v>1644</v>
      </c>
      <c r="B11" s="5" t="s">
        <v>217</v>
      </c>
      <c r="C11" s="80" t="s">
        <v>217</v>
      </c>
      <c r="D11" s="9" t="str">
        <f t="shared" si="0"/>
        <v>N/A</v>
      </c>
      <c r="E11" s="80">
        <v>88.852564056000006</v>
      </c>
      <c r="F11" s="9" t="str">
        <f t="shared" si="1"/>
        <v>N/A</v>
      </c>
      <c r="G11" s="80">
        <v>94.646210190000005</v>
      </c>
      <c r="H11" s="9" t="str">
        <f t="shared" si="2"/>
        <v>N/A</v>
      </c>
      <c r="I11" s="10" t="s">
        <v>217</v>
      </c>
      <c r="J11" s="10">
        <v>6.5209999999999999</v>
      </c>
      <c r="K11" s="9" t="str">
        <f t="shared" si="3"/>
        <v>Yes</v>
      </c>
    </row>
    <row r="12" spans="1:11" x14ac:dyDescent="0.2">
      <c r="A12" s="78" t="s">
        <v>16</v>
      </c>
      <c r="B12" s="5" t="s">
        <v>217</v>
      </c>
      <c r="C12" s="80" t="s">
        <v>217</v>
      </c>
      <c r="D12" s="9" t="str">
        <f t="shared" si="0"/>
        <v>N/A</v>
      </c>
      <c r="E12" s="80">
        <v>0.21140209039999999</v>
      </c>
      <c r="F12" s="9" t="str">
        <f t="shared" si="1"/>
        <v>N/A</v>
      </c>
      <c r="G12" s="80">
        <v>0.24116009690000001</v>
      </c>
      <c r="H12" s="9" t="str">
        <f t="shared" si="2"/>
        <v>N/A</v>
      </c>
      <c r="I12" s="10" t="s">
        <v>217</v>
      </c>
      <c r="J12" s="10">
        <v>14.08</v>
      </c>
      <c r="K12" s="9" t="str">
        <f t="shared" si="3"/>
        <v>Yes</v>
      </c>
    </row>
    <row r="13" spans="1:11" x14ac:dyDescent="0.2">
      <c r="A13" s="78" t="s">
        <v>36</v>
      </c>
      <c r="B13" s="5" t="s">
        <v>217</v>
      </c>
      <c r="C13" s="80" t="s">
        <v>217</v>
      </c>
      <c r="D13" s="9" t="str">
        <f t="shared" si="0"/>
        <v>N/A</v>
      </c>
      <c r="E13" s="80">
        <v>0.113623005</v>
      </c>
      <c r="F13" s="9" t="str">
        <f t="shared" si="1"/>
        <v>N/A</v>
      </c>
      <c r="G13" s="80">
        <v>0.1581655511</v>
      </c>
      <c r="H13" s="9" t="str">
        <f t="shared" si="2"/>
        <v>N/A</v>
      </c>
      <c r="I13" s="10" t="s">
        <v>217</v>
      </c>
      <c r="J13" s="10">
        <v>39.200000000000003</v>
      </c>
      <c r="K13" s="9" t="str">
        <f t="shared" si="3"/>
        <v>No</v>
      </c>
    </row>
    <row r="14" spans="1:11" x14ac:dyDescent="0.2">
      <c r="A14" s="78" t="s">
        <v>37</v>
      </c>
      <c r="B14" s="5" t="s">
        <v>217</v>
      </c>
      <c r="C14" s="80" t="s">
        <v>217</v>
      </c>
      <c r="D14" s="9" t="str">
        <f t="shared" si="0"/>
        <v>N/A</v>
      </c>
      <c r="E14" s="80">
        <v>2.8212913499999999E-2</v>
      </c>
      <c r="F14" s="9" t="str">
        <f t="shared" si="1"/>
        <v>N/A</v>
      </c>
      <c r="G14" s="80">
        <v>0.2405316723</v>
      </c>
      <c r="H14" s="9" t="str">
        <f t="shared" si="2"/>
        <v>N/A</v>
      </c>
      <c r="I14" s="10" t="s">
        <v>217</v>
      </c>
      <c r="J14" s="10">
        <v>752.6</v>
      </c>
      <c r="K14" s="9" t="str">
        <f t="shared" si="3"/>
        <v>No</v>
      </c>
    </row>
    <row r="15" spans="1:11" x14ac:dyDescent="0.2">
      <c r="A15" s="78" t="s">
        <v>38</v>
      </c>
      <c r="B15" s="5" t="s">
        <v>217</v>
      </c>
      <c r="C15" s="80" t="s">
        <v>217</v>
      </c>
      <c r="D15" s="9" t="str">
        <f t="shared" si="0"/>
        <v>N/A</v>
      </c>
      <c r="E15" s="80">
        <v>0.2271756985</v>
      </c>
      <c r="F15" s="9" t="str">
        <f t="shared" si="1"/>
        <v>N/A</v>
      </c>
      <c r="G15" s="80">
        <v>0.2533280872</v>
      </c>
      <c r="H15" s="9" t="str">
        <f t="shared" si="2"/>
        <v>N/A</v>
      </c>
      <c r="I15" s="10" t="s">
        <v>217</v>
      </c>
      <c r="J15" s="10">
        <v>11.51</v>
      </c>
      <c r="K15" s="9" t="str">
        <f t="shared" si="3"/>
        <v>Yes</v>
      </c>
    </row>
    <row r="16" spans="1:11" x14ac:dyDescent="0.2">
      <c r="A16" s="78" t="s">
        <v>377</v>
      </c>
      <c r="B16" s="5" t="s">
        <v>217</v>
      </c>
      <c r="C16" s="8" t="s">
        <v>217</v>
      </c>
      <c r="D16" s="9" t="str">
        <f t="shared" ref="D16:D41" si="4">IF($B16="N/A","N/A",IF(C16&lt;0,"No","Yes"))</f>
        <v>N/A</v>
      </c>
      <c r="E16" s="8">
        <v>29.983071972000001</v>
      </c>
      <c r="F16" s="9" t="str">
        <f t="shared" ref="F16:F41" si="5">IF($B16="N/A","N/A",IF(E16&lt;0,"No","Yes"))</f>
        <v>N/A</v>
      </c>
      <c r="G16" s="8">
        <v>30.540435363</v>
      </c>
      <c r="H16" s="9" t="str">
        <f t="shared" ref="H16:H41" si="6">IF($B16="N/A","N/A",IF(G16&lt;0,"No","Yes"))</f>
        <v>N/A</v>
      </c>
      <c r="I16" s="10" t="s">
        <v>217</v>
      </c>
      <c r="J16" s="10">
        <v>1.859</v>
      </c>
      <c r="K16" s="9" t="str">
        <f t="shared" ref="K16:K41" si="7">IF(J16="Div by 0", "N/A", IF(J16="N/A","N/A", IF(J16&gt;30, "No", IF(J16&lt;-30, "No", "Yes"))))</f>
        <v>Yes</v>
      </c>
    </row>
    <row r="17" spans="1:11" x14ac:dyDescent="0.2">
      <c r="A17" s="78" t="s">
        <v>378</v>
      </c>
      <c r="B17" s="5" t="s">
        <v>217</v>
      </c>
      <c r="C17" s="8" t="s">
        <v>217</v>
      </c>
      <c r="D17" s="9" t="str">
        <f t="shared" si="4"/>
        <v>N/A</v>
      </c>
      <c r="E17" s="8">
        <v>2.3610260172999999</v>
      </c>
      <c r="F17" s="9" t="str">
        <f t="shared" si="5"/>
        <v>N/A</v>
      </c>
      <c r="G17" s="8">
        <v>3.052641537</v>
      </c>
      <c r="H17" s="9" t="str">
        <f t="shared" si="6"/>
        <v>N/A</v>
      </c>
      <c r="I17" s="10" t="s">
        <v>217</v>
      </c>
      <c r="J17" s="10">
        <v>29.29</v>
      </c>
      <c r="K17" s="9" t="str">
        <f t="shared" si="7"/>
        <v>Yes</v>
      </c>
    </row>
    <row r="18" spans="1:11" x14ac:dyDescent="0.2">
      <c r="A18" s="78" t="s">
        <v>379</v>
      </c>
      <c r="B18" s="5" t="s">
        <v>217</v>
      </c>
      <c r="C18" s="8" t="s">
        <v>217</v>
      </c>
      <c r="D18" s="9" t="str">
        <f t="shared" si="4"/>
        <v>N/A</v>
      </c>
      <c r="E18" s="8">
        <v>1.9237219006999999</v>
      </c>
      <c r="F18" s="9" t="str">
        <f t="shared" si="5"/>
        <v>N/A</v>
      </c>
      <c r="G18" s="8">
        <v>2.370297366</v>
      </c>
      <c r="H18" s="9" t="str">
        <f t="shared" si="6"/>
        <v>N/A</v>
      </c>
      <c r="I18" s="10" t="s">
        <v>217</v>
      </c>
      <c r="J18" s="10">
        <v>23.21</v>
      </c>
      <c r="K18" s="9" t="str">
        <f t="shared" si="7"/>
        <v>Yes</v>
      </c>
    </row>
    <row r="19" spans="1:11" x14ac:dyDescent="0.2">
      <c r="A19" s="78" t="s">
        <v>380</v>
      </c>
      <c r="B19" s="5" t="s">
        <v>217</v>
      </c>
      <c r="C19" s="8" t="s">
        <v>217</v>
      </c>
      <c r="D19" s="9" t="str">
        <f t="shared" si="4"/>
        <v>N/A</v>
      </c>
      <c r="E19" s="8">
        <v>13.157454398</v>
      </c>
      <c r="F19" s="9" t="str">
        <f t="shared" si="5"/>
        <v>N/A</v>
      </c>
      <c r="G19" s="8">
        <v>12.734281791000001</v>
      </c>
      <c r="H19" s="9" t="str">
        <f t="shared" si="6"/>
        <v>N/A</v>
      </c>
      <c r="I19" s="10" t="s">
        <v>217</v>
      </c>
      <c r="J19" s="10">
        <v>-3.22</v>
      </c>
      <c r="K19" s="9" t="str">
        <f t="shared" si="7"/>
        <v>Yes</v>
      </c>
    </row>
    <row r="20" spans="1:11" x14ac:dyDescent="0.2">
      <c r="A20" s="78" t="s">
        <v>381</v>
      </c>
      <c r="B20" s="5" t="s">
        <v>217</v>
      </c>
      <c r="C20" s="8" t="s">
        <v>217</v>
      </c>
      <c r="D20" s="9" t="str">
        <f t="shared" si="4"/>
        <v>N/A</v>
      </c>
      <c r="E20" s="8">
        <v>0.77948122959999999</v>
      </c>
      <c r="F20" s="9" t="str">
        <f t="shared" si="5"/>
        <v>N/A</v>
      </c>
      <c r="G20" s="8">
        <v>0.58321552310000002</v>
      </c>
      <c r="H20" s="9" t="str">
        <f t="shared" si="6"/>
        <v>N/A</v>
      </c>
      <c r="I20" s="10" t="s">
        <v>217</v>
      </c>
      <c r="J20" s="10">
        <v>-25.2</v>
      </c>
      <c r="K20" s="9" t="str">
        <f t="shared" si="7"/>
        <v>Yes</v>
      </c>
    </row>
    <row r="21" spans="1:11" x14ac:dyDescent="0.2">
      <c r="A21" s="78" t="s">
        <v>382</v>
      </c>
      <c r="B21" s="5" t="s">
        <v>217</v>
      </c>
      <c r="C21" s="8" t="s">
        <v>217</v>
      </c>
      <c r="D21" s="9" t="str">
        <f t="shared" si="4"/>
        <v>N/A</v>
      </c>
      <c r="E21" s="8">
        <v>0.41865330690000002</v>
      </c>
      <c r="F21" s="9" t="str">
        <f t="shared" si="5"/>
        <v>N/A</v>
      </c>
      <c r="G21" s="8">
        <v>0.38858343550000002</v>
      </c>
      <c r="H21" s="9" t="str">
        <f t="shared" si="6"/>
        <v>N/A</v>
      </c>
      <c r="I21" s="10" t="s">
        <v>217</v>
      </c>
      <c r="J21" s="10">
        <v>-7.18</v>
      </c>
      <c r="K21" s="9" t="str">
        <f t="shared" si="7"/>
        <v>Yes</v>
      </c>
    </row>
    <row r="22" spans="1:11" x14ac:dyDescent="0.2">
      <c r="A22" s="78" t="s">
        <v>383</v>
      </c>
      <c r="B22" s="5" t="s">
        <v>217</v>
      </c>
      <c r="C22" s="8" t="s">
        <v>217</v>
      </c>
      <c r="D22" s="9" t="str">
        <f t="shared" si="4"/>
        <v>N/A</v>
      </c>
      <c r="E22" s="8">
        <v>31.926963294</v>
      </c>
      <c r="F22" s="9" t="str">
        <f t="shared" si="5"/>
        <v>N/A</v>
      </c>
      <c r="G22" s="8">
        <v>32.535045527000001</v>
      </c>
      <c r="H22" s="9" t="str">
        <f t="shared" si="6"/>
        <v>N/A</v>
      </c>
      <c r="I22" s="10" t="s">
        <v>217</v>
      </c>
      <c r="J22" s="10">
        <v>1.905</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0.62529145409999998</v>
      </c>
      <c r="F24" s="9" t="str">
        <f t="shared" si="5"/>
        <v>N/A</v>
      </c>
      <c r="G24" s="8">
        <v>0.81051770729999995</v>
      </c>
      <c r="H24" s="9" t="str">
        <f t="shared" si="6"/>
        <v>N/A</v>
      </c>
      <c r="I24" s="10" t="s">
        <v>217</v>
      </c>
      <c r="J24" s="10">
        <v>29.62</v>
      </c>
      <c r="K24" s="9" t="str">
        <f t="shared" si="7"/>
        <v>Yes</v>
      </c>
    </row>
    <row r="25" spans="1:11" x14ac:dyDescent="0.2">
      <c r="A25" s="78" t="s">
        <v>386</v>
      </c>
      <c r="B25" s="5" t="s">
        <v>217</v>
      </c>
      <c r="C25" s="8" t="s">
        <v>217</v>
      </c>
      <c r="D25" s="9" t="str">
        <f t="shared" si="4"/>
        <v>N/A</v>
      </c>
      <c r="E25" s="8">
        <v>5.2480993582000002</v>
      </c>
      <c r="F25" s="9" t="str">
        <f t="shared" si="5"/>
        <v>N/A</v>
      </c>
      <c r="G25" s="8">
        <v>4.6791336735</v>
      </c>
      <c r="H25" s="9" t="str">
        <f t="shared" si="6"/>
        <v>N/A</v>
      </c>
      <c r="I25" s="10" t="s">
        <v>217</v>
      </c>
      <c r="J25" s="10">
        <v>-10.8</v>
      </c>
      <c r="K25" s="9" t="str">
        <f t="shared" si="7"/>
        <v>Yes</v>
      </c>
    </row>
    <row r="26" spans="1:11" x14ac:dyDescent="0.2">
      <c r="A26" s="78" t="s">
        <v>387</v>
      </c>
      <c r="B26" s="5" t="s">
        <v>217</v>
      </c>
      <c r="C26" s="8" t="s">
        <v>217</v>
      </c>
      <c r="D26" s="9" t="str">
        <f t="shared" si="4"/>
        <v>N/A</v>
      </c>
      <c r="E26" s="8">
        <v>1.069598061</v>
      </c>
      <c r="F26" s="9" t="str">
        <f t="shared" si="5"/>
        <v>N/A</v>
      </c>
      <c r="G26" s="8">
        <v>0.96304659270000004</v>
      </c>
      <c r="H26" s="9" t="str">
        <f t="shared" si="6"/>
        <v>N/A</v>
      </c>
      <c r="I26" s="10" t="s">
        <v>217</v>
      </c>
      <c r="J26" s="10">
        <v>-9.9600000000000009</v>
      </c>
      <c r="K26" s="9" t="str">
        <f t="shared" si="7"/>
        <v>Yes</v>
      </c>
    </row>
    <row r="27" spans="1:11" x14ac:dyDescent="0.2">
      <c r="A27" s="78" t="s">
        <v>388</v>
      </c>
      <c r="B27" s="5" t="s">
        <v>217</v>
      </c>
      <c r="C27" s="8" t="s">
        <v>217</v>
      </c>
      <c r="D27" s="9" t="str">
        <f t="shared" si="4"/>
        <v>N/A</v>
      </c>
      <c r="E27" s="8">
        <v>9.5138252500000006E-2</v>
      </c>
      <c r="F27" s="9" t="str">
        <f t="shared" si="5"/>
        <v>N/A</v>
      </c>
      <c r="G27" s="8">
        <v>0.1043962756</v>
      </c>
      <c r="H27" s="9" t="str">
        <f t="shared" si="6"/>
        <v>N/A</v>
      </c>
      <c r="I27" s="10" t="s">
        <v>217</v>
      </c>
      <c r="J27" s="10">
        <v>9.7309999999999999</v>
      </c>
      <c r="K27" s="9" t="str">
        <f t="shared" si="7"/>
        <v>Yes</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4.5408984526999996</v>
      </c>
      <c r="F29" s="9" t="str">
        <f t="shared" si="5"/>
        <v>N/A</v>
      </c>
      <c r="G29" s="8">
        <v>3.0455045769</v>
      </c>
      <c r="H29" s="9" t="str">
        <f t="shared" si="6"/>
        <v>N/A</v>
      </c>
      <c r="I29" s="10" t="s">
        <v>217</v>
      </c>
      <c r="J29" s="10">
        <v>-32.9</v>
      </c>
      <c r="K29" s="9" t="str">
        <f t="shared" si="7"/>
        <v>No</v>
      </c>
    </row>
    <row r="30" spans="1:11" x14ac:dyDescent="0.2">
      <c r="A30" s="78" t="s">
        <v>391</v>
      </c>
      <c r="B30" s="5" t="s">
        <v>217</v>
      </c>
      <c r="C30" s="8" t="s">
        <v>217</v>
      </c>
      <c r="D30" s="9" t="str">
        <f t="shared" si="4"/>
        <v>N/A</v>
      </c>
      <c r="E30" s="8">
        <v>3.6486068199999999E-2</v>
      </c>
      <c r="F30" s="9" t="str">
        <f t="shared" si="5"/>
        <v>N/A</v>
      </c>
      <c r="G30" s="8">
        <v>2.01304416E-2</v>
      </c>
      <c r="H30" s="9" t="str">
        <f t="shared" si="6"/>
        <v>N/A</v>
      </c>
      <c r="I30" s="10" t="s">
        <v>217</v>
      </c>
      <c r="J30" s="10">
        <v>-44.8</v>
      </c>
      <c r="K30" s="9" t="str">
        <f t="shared" si="7"/>
        <v>No</v>
      </c>
    </row>
    <row r="31" spans="1:11" x14ac:dyDescent="0.2">
      <c r="A31" s="78" t="s">
        <v>392</v>
      </c>
      <c r="B31" s="5" t="s">
        <v>217</v>
      </c>
      <c r="C31" s="8" t="s">
        <v>217</v>
      </c>
      <c r="D31" s="9" t="str">
        <f t="shared" si="4"/>
        <v>N/A</v>
      </c>
      <c r="E31" s="8">
        <v>0.33348727560000002</v>
      </c>
      <c r="F31" s="9" t="str">
        <f t="shared" si="5"/>
        <v>N/A</v>
      </c>
      <c r="G31" s="8">
        <v>0.3986000321</v>
      </c>
      <c r="H31" s="9" t="str">
        <f t="shared" si="6"/>
        <v>N/A</v>
      </c>
      <c r="I31" s="10" t="s">
        <v>217</v>
      </c>
      <c r="J31" s="10">
        <v>19.52</v>
      </c>
      <c r="K31" s="9" t="str">
        <f t="shared" si="7"/>
        <v>Yes</v>
      </c>
    </row>
    <row r="32" spans="1:11" x14ac:dyDescent="0.2">
      <c r="A32" s="78" t="s">
        <v>393</v>
      </c>
      <c r="B32" s="5" t="s">
        <v>217</v>
      </c>
      <c r="C32" s="8" t="s">
        <v>217</v>
      </c>
      <c r="D32" s="9" t="str">
        <f t="shared" si="4"/>
        <v>N/A</v>
      </c>
      <c r="E32" s="8">
        <v>2.0204462593999999</v>
      </c>
      <c r="F32" s="9" t="str">
        <f t="shared" si="5"/>
        <v>N/A</v>
      </c>
      <c r="G32" s="8">
        <v>1.9772513044</v>
      </c>
      <c r="H32" s="9" t="str">
        <f t="shared" si="6"/>
        <v>N/A</v>
      </c>
      <c r="I32" s="10" t="s">
        <v>217</v>
      </c>
      <c r="J32" s="10">
        <v>-2.14</v>
      </c>
      <c r="K32" s="9" t="str">
        <f t="shared" si="7"/>
        <v>Yes</v>
      </c>
    </row>
    <row r="33" spans="1:11" x14ac:dyDescent="0.2">
      <c r="A33" s="78" t="s">
        <v>394</v>
      </c>
      <c r="B33" s="5" t="s">
        <v>217</v>
      </c>
      <c r="C33" s="8" t="s">
        <v>217</v>
      </c>
      <c r="D33" s="9" t="str">
        <f t="shared" si="4"/>
        <v>N/A</v>
      </c>
      <c r="E33" s="8">
        <v>2.7813104299999999E-2</v>
      </c>
      <c r="F33" s="9" t="str">
        <f t="shared" si="5"/>
        <v>N/A</v>
      </c>
      <c r="G33" s="8">
        <v>4.1471086900000002E-2</v>
      </c>
      <c r="H33" s="9" t="str">
        <f t="shared" si="6"/>
        <v>N/A</v>
      </c>
      <c r="I33" s="10" t="s">
        <v>217</v>
      </c>
      <c r="J33" s="10">
        <v>49.11</v>
      </c>
      <c r="K33" s="9" t="str">
        <f t="shared" si="7"/>
        <v>No</v>
      </c>
    </row>
    <row r="34" spans="1:11" x14ac:dyDescent="0.2">
      <c r="A34" s="78" t="s">
        <v>395</v>
      </c>
      <c r="B34" s="5" t="s">
        <v>217</v>
      </c>
      <c r="C34" s="8" t="s">
        <v>217</v>
      </c>
      <c r="D34" s="9" t="str">
        <f t="shared" si="4"/>
        <v>N/A</v>
      </c>
      <c r="E34" s="8">
        <v>1.8937658699999999E-2</v>
      </c>
      <c r="F34" s="9" t="str">
        <f t="shared" si="5"/>
        <v>N/A</v>
      </c>
      <c r="G34" s="8">
        <v>2.0919235099999999E-2</v>
      </c>
      <c r="H34" s="9" t="str">
        <f t="shared" si="6"/>
        <v>N/A</v>
      </c>
      <c r="I34" s="10" t="s">
        <v>217</v>
      </c>
      <c r="J34" s="10">
        <v>10.46</v>
      </c>
      <c r="K34" s="9" t="str">
        <f t="shared" si="7"/>
        <v>Yes</v>
      </c>
    </row>
    <row r="35" spans="1:11" x14ac:dyDescent="0.2">
      <c r="A35" s="78" t="s">
        <v>396</v>
      </c>
      <c r="B35" s="5" t="s">
        <v>217</v>
      </c>
      <c r="C35" s="8" t="s">
        <v>217</v>
      </c>
      <c r="D35" s="9" t="str">
        <f t="shared" si="4"/>
        <v>N/A</v>
      </c>
      <c r="E35" s="8">
        <v>1.8191007576</v>
      </c>
      <c r="F35" s="9" t="str">
        <f t="shared" si="5"/>
        <v>N/A</v>
      </c>
      <c r="G35" s="8">
        <v>1.958250026</v>
      </c>
      <c r="H35" s="9" t="str">
        <f t="shared" si="6"/>
        <v>N/A</v>
      </c>
      <c r="I35" s="10" t="s">
        <v>217</v>
      </c>
      <c r="J35" s="10">
        <v>7.649</v>
      </c>
      <c r="K35" s="9" t="str">
        <f t="shared" si="7"/>
        <v>Yes</v>
      </c>
    </row>
    <row r="36" spans="1:11" x14ac:dyDescent="0.2">
      <c r="A36" s="78" t="s">
        <v>397</v>
      </c>
      <c r="B36" s="5" t="s">
        <v>217</v>
      </c>
      <c r="C36" s="8" t="s">
        <v>217</v>
      </c>
      <c r="D36" s="9" t="str">
        <f t="shared" si="4"/>
        <v>N/A</v>
      </c>
      <c r="E36" s="8">
        <v>4.9495509999999997E-4</v>
      </c>
      <c r="F36" s="9" t="str">
        <f t="shared" si="5"/>
        <v>N/A</v>
      </c>
      <c r="G36" s="8">
        <v>5.0245059999999998E-4</v>
      </c>
      <c r="H36" s="9" t="str">
        <f t="shared" si="6"/>
        <v>N/A</v>
      </c>
      <c r="I36" s="10" t="s">
        <v>217</v>
      </c>
      <c r="J36" s="10">
        <v>1.514</v>
      </c>
      <c r="K36" s="9" t="str">
        <f t="shared" si="7"/>
        <v>Yes</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3.2880769999999997E-2</v>
      </c>
      <c r="F38" s="9" t="str">
        <f t="shared" si="5"/>
        <v>N/A</v>
      </c>
      <c r="G38" s="8">
        <v>3.3069896100000003E-2</v>
      </c>
      <c r="H38" s="9" t="str">
        <f t="shared" si="6"/>
        <v>N/A</v>
      </c>
      <c r="I38" s="10" t="s">
        <v>217</v>
      </c>
      <c r="J38" s="10">
        <v>0.57520000000000004</v>
      </c>
      <c r="K38" s="9" t="str">
        <f t="shared" si="7"/>
        <v>Yes</v>
      </c>
    </row>
    <row r="39" spans="1:11" x14ac:dyDescent="0.2">
      <c r="A39" s="78" t="s">
        <v>400</v>
      </c>
      <c r="B39" s="5" t="s">
        <v>217</v>
      </c>
      <c r="C39" s="8" t="s">
        <v>217</v>
      </c>
      <c r="D39" s="9" t="str">
        <f t="shared" si="4"/>
        <v>N/A</v>
      </c>
      <c r="E39" s="8">
        <v>3.5809442046000002</v>
      </c>
      <c r="F39" s="9" t="str">
        <f t="shared" si="5"/>
        <v>N/A</v>
      </c>
      <c r="G39" s="8">
        <v>3.7427061590999999</v>
      </c>
      <c r="H39" s="9" t="str">
        <f t="shared" si="6"/>
        <v>N/A</v>
      </c>
      <c r="I39" s="10" t="s">
        <v>217</v>
      </c>
      <c r="J39" s="10">
        <v>4.5170000000000003</v>
      </c>
      <c r="K39" s="9" t="str">
        <f t="shared" si="7"/>
        <v>Yes</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1.1249E-5</v>
      </c>
      <c r="F41" s="9" t="str">
        <f t="shared" si="5"/>
        <v>N/A</v>
      </c>
      <c r="G41" s="8">
        <v>0</v>
      </c>
      <c r="H41" s="9" t="str">
        <f t="shared" si="6"/>
        <v>N/A</v>
      </c>
      <c r="I41" s="10" t="s">
        <v>217</v>
      </c>
      <c r="J41" s="10">
        <v>-100</v>
      </c>
      <c r="K41" s="9" t="str">
        <f t="shared" si="7"/>
        <v>No</v>
      </c>
    </row>
    <row r="42" spans="1:11" x14ac:dyDescent="0.2">
      <c r="A42" s="78" t="s">
        <v>32</v>
      </c>
      <c r="B42" s="5" t="s">
        <v>217</v>
      </c>
      <c r="C42" s="8" t="s">
        <v>217</v>
      </c>
      <c r="D42" s="9" t="str">
        <f t="shared" ref="D42:D51" si="8">IF($B42="N/A","N/A",IF(C42&lt;0,"No","Yes"))</f>
        <v>N/A</v>
      </c>
      <c r="E42" s="8">
        <v>97.650942897999997</v>
      </c>
      <c r="F42" s="9" t="str">
        <f t="shared" ref="F42:F51" si="9">IF($B42="N/A","N/A",IF(E42&lt;0,"No","Yes"))</f>
        <v>N/A</v>
      </c>
      <c r="G42" s="8">
        <v>96.963188359</v>
      </c>
      <c r="H42" s="9" t="str">
        <f t="shared" ref="H42:H51" si="10">IF($B42="N/A","N/A",IF(G42&lt;0,"No","Yes"))</f>
        <v>N/A</v>
      </c>
      <c r="I42" s="10" t="s">
        <v>217</v>
      </c>
      <c r="J42" s="10">
        <v>-0.70399999999999996</v>
      </c>
      <c r="K42" s="9" t="str">
        <f t="shared" ref="K42:K51" si="11">IF(J42="Div by 0", "N/A", IF(J42="N/A","N/A", IF(J42&gt;30, "No", IF(J42&lt;-30, "No", "Yes"))))</f>
        <v>Yes</v>
      </c>
    </row>
    <row r="43" spans="1:11" x14ac:dyDescent="0.2">
      <c r="A43" s="78"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
      <c r="A44" s="78" t="s">
        <v>40</v>
      </c>
      <c r="B44" s="5" t="s">
        <v>217</v>
      </c>
      <c r="C44" s="8" t="s">
        <v>217</v>
      </c>
      <c r="D44" s="9" t="str">
        <f t="shared" si="8"/>
        <v>N/A</v>
      </c>
      <c r="E44" s="8">
        <v>51.791511001000003</v>
      </c>
      <c r="F44" s="9" t="str">
        <f t="shared" si="9"/>
        <v>N/A</v>
      </c>
      <c r="G44" s="8">
        <v>52.405226245000001</v>
      </c>
      <c r="H44" s="9" t="str">
        <f t="shared" si="10"/>
        <v>N/A</v>
      </c>
      <c r="I44" s="10" t="s">
        <v>217</v>
      </c>
      <c r="J44" s="10">
        <v>1.1850000000000001</v>
      </c>
      <c r="K44" s="9" t="str">
        <f t="shared" si="11"/>
        <v>Yes</v>
      </c>
    </row>
    <row r="45" spans="1:11" x14ac:dyDescent="0.2">
      <c r="A45" s="78" t="s">
        <v>167</v>
      </c>
      <c r="B45" s="5" t="s">
        <v>217</v>
      </c>
      <c r="C45" s="8" t="s">
        <v>217</v>
      </c>
      <c r="D45" s="9" t="str">
        <f t="shared" si="8"/>
        <v>N/A</v>
      </c>
      <c r="E45" s="8">
        <v>90.963941449000004</v>
      </c>
      <c r="F45" s="9" t="str">
        <f t="shared" si="9"/>
        <v>N/A</v>
      </c>
      <c r="G45" s="8">
        <v>94.317186065000001</v>
      </c>
      <c r="H45" s="9" t="str">
        <f t="shared" si="10"/>
        <v>N/A</v>
      </c>
      <c r="I45" s="10" t="s">
        <v>217</v>
      </c>
      <c r="J45" s="10">
        <v>3.6859999999999999</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95.850644685000006</v>
      </c>
      <c r="F48" s="9" t="str">
        <f t="shared" si="9"/>
        <v>N/A</v>
      </c>
      <c r="G48" s="8">
        <v>97.336006660999999</v>
      </c>
      <c r="H48" s="9" t="str">
        <f t="shared" si="10"/>
        <v>N/A</v>
      </c>
      <c r="I48" s="10" t="s">
        <v>217</v>
      </c>
      <c r="J48" s="10">
        <v>1.55</v>
      </c>
      <c r="K48" s="9" t="str">
        <f t="shared" si="11"/>
        <v>Yes</v>
      </c>
    </row>
    <row r="49" spans="1:12" x14ac:dyDescent="0.2">
      <c r="A49" s="78" t="s">
        <v>44</v>
      </c>
      <c r="B49" s="5" t="s">
        <v>217</v>
      </c>
      <c r="C49" s="8" t="s">
        <v>217</v>
      </c>
      <c r="D49" s="9" t="str">
        <f t="shared" si="8"/>
        <v>N/A</v>
      </c>
      <c r="E49" s="8">
        <v>0</v>
      </c>
      <c r="F49" s="9" t="str">
        <f t="shared" si="9"/>
        <v>N/A</v>
      </c>
      <c r="G49" s="8">
        <v>0</v>
      </c>
      <c r="H49" s="9" t="str">
        <f t="shared" si="10"/>
        <v>N/A</v>
      </c>
      <c r="I49" s="10" t="s">
        <v>217</v>
      </c>
      <c r="J49" s="10" t="s">
        <v>1743</v>
      </c>
      <c r="K49" s="9" t="str">
        <f t="shared" si="11"/>
        <v>N/A</v>
      </c>
    </row>
    <row r="50" spans="1:12" x14ac:dyDescent="0.2">
      <c r="A50" s="78" t="s">
        <v>45</v>
      </c>
      <c r="B50" s="5" t="s">
        <v>217</v>
      </c>
      <c r="C50" s="8" t="s">
        <v>217</v>
      </c>
      <c r="D50" s="9" t="str">
        <f t="shared" si="8"/>
        <v>N/A</v>
      </c>
      <c r="E50" s="8">
        <v>100</v>
      </c>
      <c r="F50" s="9" t="str">
        <f t="shared" si="9"/>
        <v>N/A</v>
      </c>
      <c r="G50" s="8">
        <v>100</v>
      </c>
      <c r="H50" s="9" t="str">
        <f t="shared" si="10"/>
        <v>N/A</v>
      </c>
      <c r="I50" s="10" t="s">
        <v>217</v>
      </c>
      <c r="J50" s="10">
        <v>0</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6</v>
      </c>
      <c r="D6" s="9" t="s">
        <v>217</v>
      </c>
      <c r="E6" s="26">
        <v>7</v>
      </c>
      <c r="F6" s="9" t="s">
        <v>217</v>
      </c>
      <c r="G6" s="26">
        <v>7</v>
      </c>
      <c r="H6" s="9" t="s">
        <v>217</v>
      </c>
      <c r="I6" s="10" t="s">
        <v>217</v>
      </c>
      <c r="J6" s="10" t="s">
        <v>217</v>
      </c>
      <c r="K6" s="9" t="s">
        <v>217</v>
      </c>
    </row>
    <row r="7" spans="1:11" x14ac:dyDescent="0.2">
      <c r="A7" s="3" t="s">
        <v>12</v>
      </c>
      <c r="B7" s="29" t="s">
        <v>217</v>
      </c>
      <c r="C7" s="30">
        <v>9967614</v>
      </c>
      <c r="D7" s="31" t="str">
        <f>IF($B7="N/A","N/A",IF(C7&gt;15,"No",IF(C7&lt;-15,"No","Yes")))</f>
        <v>N/A</v>
      </c>
      <c r="E7" s="30">
        <v>11250036</v>
      </c>
      <c r="F7" s="31" t="str">
        <f>IF($B7="N/A","N/A",IF(E7&gt;15,"No",IF(E7&lt;-15,"No","Yes")))</f>
        <v>N/A</v>
      </c>
      <c r="G7" s="30">
        <v>11930759</v>
      </c>
      <c r="H7" s="31" t="str">
        <f>IF($B7="N/A","N/A",IF(G7&gt;15,"No",IF(G7&lt;-15,"No","Yes")))</f>
        <v>N/A</v>
      </c>
      <c r="I7" s="32">
        <v>12.87</v>
      </c>
      <c r="J7" s="32">
        <v>6.0510000000000002</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3.4940959791999999</v>
      </c>
      <c r="D9" s="9" t="str">
        <f>IF($B9="N/A","N/A",IF(C9&gt;15,"No",IF(C9&lt;-15,"No","Yes")))</f>
        <v>N/A</v>
      </c>
      <c r="E9" s="9">
        <v>0</v>
      </c>
      <c r="F9" s="9" t="str">
        <f>IF($B9="N/A","N/A",IF(E9&gt;15,"No",IF(E9&lt;-15,"No","Yes")))</f>
        <v>N/A</v>
      </c>
      <c r="G9" s="9">
        <v>0</v>
      </c>
      <c r="H9" s="9" t="str">
        <f>IF($B9="N/A","N/A",IF(G9&gt;15,"No",IF(G9&lt;-15,"No","Yes")))</f>
        <v>N/A</v>
      </c>
      <c r="I9" s="10">
        <v>-100</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217</v>
      </c>
      <c r="J12" s="10">
        <v>0</v>
      </c>
      <c r="K12" s="9" t="str">
        <f t="shared" si="0"/>
        <v>Yes</v>
      </c>
    </row>
    <row r="13" spans="1:11" x14ac:dyDescent="0.2">
      <c r="A13" s="3" t="s">
        <v>834</v>
      </c>
      <c r="B13" s="34"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
      <c r="A14" s="3" t="s">
        <v>13</v>
      </c>
      <c r="B14" s="34" t="s">
        <v>217</v>
      </c>
      <c r="C14" s="35">
        <v>9619336</v>
      </c>
      <c r="D14" s="9" t="str">
        <f>IF($B14="N/A","N/A",IF(C14&gt;15,"No",IF(C14&lt;-15,"No","Yes")))</f>
        <v>N/A</v>
      </c>
      <c r="E14" s="35">
        <v>11250036</v>
      </c>
      <c r="F14" s="9" t="str">
        <f>IF($B14="N/A","N/A",IF(E14&gt;15,"No",IF(E14&lt;-15,"No","Yes")))</f>
        <v>N/A</v>
      </c>
      <c r="G14" s="35">
        <v>11930759</v>
      </c>
      <c r="H14" s="9" t="str">
        <f>IF($B14="N/A","N/A",IF(G14&gt;15,"No",IF(G14&lt;-15,"No","Yes")))</f>
        <v>N/A</v>
      </c>
      <c r="I14" s="10">
        <v>16.95</v>
      </c>
      <c r="J14" s="10">
        <v>6.0510000000000002</v>
      </c>
      <c r="K14" s="9" t="str">
        <f t="shared" si="0"/>
        <v>Yes</v>
      </c>
    </row>
    <row r="15" spans="1:11" ht="14.25" customHeight="1" x14ac:dyDescent="0.2">
      <c r="A15" s="3" t="s">
        <v>444</v>
      </c>
      <c r="B15" s="34" t="s">
        <v>217</v>
      </c>
      <c r="C15" s="9">
        <v>1.6126372964</v>
      </c>
      <c r="D15" s="9" t="str">
        <f>IF($B15="N/A","N/A",IF(C15&gt;15,"No",IF(C15&lt;-15,"No","Yes")))</f>
        <v>N/A</v>
      </c>
      <c r="E15" s="9">
        <v>0.65443346140000003</v>
      </c>
      <c r="F15" s="9" t="str">
        <f>IF($B15="N/A","N/A",IF(E15&gt;15,"No",IF(E15&lt;-15,"No","Yes")))</f>
        <v>N/A</v>
      </c>
      <c r="G15" s="9">
        <v>0.1522786606</v>
      </c>
      <c r="H15" s="9" t="str">
        <f>IF($B15="N/A","N/A",IF(G15&gt;15,"No",IF(G15&lt;-15,"No","Yes")))</f>
        <v>N/A</v>
      </c>
      <c r="I15" s="10">
        <v>-59.4</v>
      </c>
      <c r="J15" s="10">
        <v>-76.7</v>
      </c>
      <c r="K15" s="9" t="str">
        <f t="shared" si="0"/>
        <v>No</v>
      </c>
    </row>
    <row r="16" spans="1:11" ht="12.75" customHeight="1" x14ac:dyDescent="0.2">
      <c r="A16" s="3" t="s">
        <v>856</v>
      </c>
      <c r="B16" s="34" t="s">
        <v>217</v>
      </c>
      <c r="C16" s="36">
        <v>87.823406930000004</v>
      </c>
      <c r="D16" s="9" t="str">
        <f>IF($B16="N/A","N/A",IF(C16&gt;15,"No",IF(C16&lt;-15,"No","Yes")))</f>
        <v>N/A</v>
      </c>
      <c r="E16" s="36">
        <v>58.761667391000003</v>
      </c>
      <c r="F16" s="9" t="str">
        <f>IF($B16="N/A","N/A",IF(E16&gt;15,"No",IF(E16&lt;-15,"No","Yes")))</f>
        <v>N/A</v>
      </c>
      <c r="G16" s="36">
        <v>47.695783796000001</v>
      </c>
      <c r="H16" s="9" t="str">
        <f>IF($B16="N/A","N/A",IF(G16&gt;15,"No",IF(G16&lt;-15,"No","Yes")))</f>
        <v>N/A</v>
      </c>
      <c r="I16" s="10">
        <v>-33.1</v>
      </c>
      <c r="J16" s="10">
        <v>-18.8</v>
      </c>
      <c r="K16" s="9" t="str">
        <f t="shared" si="0"/>
        <v>Yes</v>
      </c>
    </row>
    <row r="17" spans="1:11" x14ac:dyDescent="0.2">
      <c r="A17" s="3" t="s">
        <v>131</v>
      </c>
      <c r="B17" s="34" t="s">
        <v>217</v>
      </c>
      <c r="C17" s="35">
        <v>9292</v>
      </c>
      <c r="D17" s="9" t="str">
        <f>IF($B17="N/A","N/A",IF(C17&gt;15,"No",IF(C17&lt;-15,"No","Yes")))</f>
        <v>N/A</v>
      </c>
      <c r="E17" s="35">
        <v>1698</v>
      </c>
      <c r="F17" s="9" t="str">
        <f>IF($B17="N/A","N/A",IF(E17&gt;15,"No",IF(E17&lt;-15,"No","Yes")))</f>
        <v>N/A</v>
      </c>
      <c r="G17" s="35">
        <v>755</v>
      </c>
      <c r="H17" s="9" t="str">
        <f>IF($B17="N/A","N/A",IF(G17&gt;15,"No",IF(G17&lt;-15,"No","Yes")))</f>
        <v>N/A</v>
      </c>
      <c r="I17" s="10">
        <v>-81.7</v>
      </c>
      <c r="J17" s="10">
        <v>-55.5</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6.3281808000000004E-3</v>
      </c>
      <c r="H18" s="9" t="str">
        <f>IF($B18="N/A","N/A",IF(G18&gt;15,"No",IF(G18&lt;-15,"No","Yes")))</f>
        <v>N/A</v>
      </c>
      <c r="I18" s="10" t="s">
        <v>217</v>
      </c>
      <c r="J18" s="10" t="s">
        <v>217</v>
      </c>
      <c r="K18" s="9" t="str">
        <f t="shared" si="0"/>
        <v>N/A</v>
      </c>
    </row>
    <row r="19" spans="1:11" ht="27.75" customHeight="1" x14ac:dyDescent="0.2">
      <c r="A19" s="3" t="s">
        <v>835</v>
      </c>
      <c r="B19" s="34" t="s">
        <v>217</v>
      </c>
      <c r="C19" s="36">
        <v>38.214593198000003</v>
      </c>
      <c r="D19" s="9" t="str">
        <f>IF($B19="N/A","N/A",IF(C19&gt;60,"No",IF(C19&lt;15,"No","Yes")))</f>
        <v>N/A</v>
      </c>
      <c r="E19" s="36">
        <v>42.513545346999997</v>
      </c>
      <c r="F19" s="9" t="str">
        <f>IF($B19="N/A","N/A",IF(E19&gt;60,"No",IF(E19&lt;15,"No","Yes")))</f>
        <v>N/A</v>
      </c>
      <c r="G19" s="36">
        <v>79.540397350999996</v>
      </c>
      <c r="H19" s="9" t="str">
        <f>IF($B19="N/A","N/A",IF(G19&gt;60,"No",IF(G19&lt;15,"No","Yes")))</f>
        <v>N/A</v>
      </c>
      <c r="I19" s="10">
        <v>11.25</v>
      </c>
      <c r="J19" s="10">
        <v>87.09</v>
      </c>
      <c r="K19" s="9" t="str">
        <f t="shared" si="0"/>
        <v>No</v>
      </c>
    </row>
    <row r="20" spans="1:11" x14ac:dyDescent="0.2">
      <c r="A20" s="3" t="s">
        <v>27</v>
      </c>
      <c r="B20" s="34" t="s">
        <v>221</v>
      </c>
      <c r="C20" s="35">
        <v>11</v>
      </c>
      <c r="D20" s="9" t="str">
        <f>IF($B20="N/A","N/A",IF(C20="N/A","N/A",IF(C20=0,"Yes","No")))</f>
        <v>No</v>
      </c>
      <c r="E20" s="35">
        <v>0</v>
      </c>
      <c r="F20" s="9" t="str">
        <f>IF($B20="N/A","N/A",IF(E20="N/A","N/A",IF(E20=0,"Yes","No")))</f>
        <v>Yes</v>
      </c>
      <c r="G20" s="35">
        <v>11</v>
      </c>
      <c r="H20" s="9" t="str">
        <f>IF($B20="N/A","N/A",IF(G20=0,"Yes","No"))</f>
        <v>No</v>
      </c>
      <c r="I20" s="10">
        <v>-100</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9619336</v>
      </c>
      <c r="D6" s="9" t="str">
        <f>IF($B6="N/A","N/A",IF(C6&gt;15,"No",IF(C6&lt;-15,"No","Yes")))</f>
        <v>N/A</v>
      </c>
      <c r="E6" s="35">
        <v>11250036</v>
      </c>
      <c r="F6" s="9" t="str">
        <f>IF($B6="N/A","N/A",IF(E6&gt;15,"No",IF(E6&lt;-15,"No","Yes")))</f>
        <v>N/A</v>
      </c>
      <c r="G6" s="35">
        <v>11930759</v>
      </c>
      <c r="H6" s="9" t="str">
        <f>IF($B6="N/A","N/A",IF(G6&gt;15,"No",IF(G6&lt;-15,"No","Yes")))</f>
        <v>N/A</v>
      </c>
      <c r="I6" s="10">
        <v>16.95</v>
      </c>
      <c r="J6" s="10">
        <v>6.0510000000000002</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60.286376419</v>
      </c>
      <c r="D9" s="9" t="str">
        <f>IF($B9="N/A","N/A",IF(C9&gt;60,"No",IF(C9&lt;15,"No","Yes")))</f>
        <v>No</v>
      </c>
      <c r="E9" s="36">
        <v>57.414081875000001</v>
      </c>
      <c r="F9" s="9" t="str">
        <f>IF($B9="N/A","N/A",IF(E9&gt;60,"No",IF(E9&lt;15,"No","Yes")))</f>
        <v>Yes</v>
      </c>
      <c r="G9" s="36">
        <v>57.266227571999998</v>
      </c>
      <c r="H9" s="9" t="str">
        <f>IF($B9="N/A","N/A",IF(G9&gt;60,"No",IF(G9&lt;15,"No","Yes")))</f>
        <v>Yes</v>
      </c>
      <c r="I9" s="10">
        <v>-4.76</v>
      </c>
      <c r="J9" s="10">
        <v>-0.25800000000000001</v>
      </c>
      <c r="K9" s="9" t="str">
        <f t="shared" si="0"/>
        <v>Yes</v>
      </c>
    </row>
    <row r="10" spans="1:11" x14ac:dyDescent="0.2">
      <c r="A10" s="3" t="s">
        <v>14</v>
      </c>
      <c r="B10" s="34" t="s">
        <v>276</v>
      </c>
      <c r="C10" s="9">
        <v>2.8159116179999999</v>
      </c>
      <c r="D10" s="9" t="str">
        <f>IF($B10="N/A","N/A",IF(C10&gt;15,"No",IF(C10&lt;=0,"No","Yes")))</f>
        <v>Yes</v>
      </c>
      <c r="E10" s="9">
        <v>2.6314493571000002</v>
      </c>
      <c r="F10" s="9" t="str">
        <f>IF($B10="N/A","N/A",IF(E10&gt;15,"No",IF(E10&lt;=0,"No","Yes")))</f>
        <v>Yes</v>
      </c>
      <c r="G10" s="9">
        <v>2.4408170510999998</v>
      </c>
      <c r="H10" s="9" t="str">
        <f>IF($B10="N/A","N/A",IF(G10&gt;15,"No",IF(G10&lt;=0,"No","Yes")))</f>
        <v>Yes</v>
      </c>
      <c r="I10" s="10">
        <v>-6.55</v>
      </c>
      <c r="J10" s="10">
        <v>-7.24</v>
      </c>
      <c r="K10" s="9" t="str">
        <f t="shared" si="0"/>
        <v>Yes</v>
      </c>
    </row>
    <row r="11" spans="1:11" x14ac:dyDescent="0.2">
      <c r="A11" s="3" t="s">
        <v>871</v>
      </c>
      <c r="B11" s="34" t="s">
        <v>217</v>
      </c>
      <c r="C11" s="36">
        <v>104.35094805</v>
      </c>
      <c r="D11" s="9" t="str">
        <f>IF($B11="N/A","N/A",IF(C11&gt;15,"No",IF(C11&lt;-15,"No","Yes")))</f>
        <v>N/A</v>
      </c>
      <c r="E11" s="36">
        <v>97.291387283000006</v>
      </c>
      <c r="F11" s="9" t="str">
        <f>IF($B11="N/A","N/A",IF(E11&gt;15,"No",IF(E11&lt;-15,"No","Yes")))</f>
        <v>N/A</v>
      </c>
      <c r="G11" s="36">
        <v>93.996947199000005</v>
      </c>
      <c r="H11" s="9" t="str">
        <f>IF($B11="N/A","N/A",IF(G11&gt;15,"No",IF(G11&lt;-15,"No","Yes")))</f>
        <v>N/A</v>
      </c>
      <c r="I11" s="10">
        <v>-6.77</v>
      </c>
      <c r="J11" s="10">
        <v>-3.39</v>
      </c>
      <c r="K11" s="9" t="str">
        <f t="shared" si="0"/>
        <v>Yes</v>
      </c>
    </row>
    <row r="12" spans="1:11" x14ac:dyDescent="0.2">
      <c r="A12" s="3" t="s">
        <v>932</v>
      </c>
      <c r="B12" s="34" t="s">
        <v>217</v>
      </c>
      <c r="C12" s="9">
        <v>0.8939390411</v>
      </c>
      <c r="D12" s="9" t="str">
        <f>IF($B12="N/A","N/A",IF(C12&gt;15,"No",IF(C12&lt;-15,"No","Yes")))</f>
        <v>N/A</v>
      </c>
      <c r="E12" s="9">
        <v>8.8888603999999992E-6</v>
      </c>
      <c r="F12" s="9" t="str">
        <f>IF($B12="N/A","N/A",IF(E12&gt;15,"No",IF(E12&lt;-15,"No","Yes")))</f>
        <v>N/A</v>
      </c>
      <c r="G12" s="9">
        <v>0</v>
      </c>
      <c r="H12" s="9" t="str">
        <f>IF($B12="N/A","N/A",IF(G12&gt;15,"No",IF(G12&lt;-15,"No","Yes")))</f>
        <v>N/A</v>
      </c>
      <c r="I12" s="10">
        <v>-100</v>
      </c>
      <c r="J12" s="10">
        <v>-100</v>
      </c>
      <c r="K12" s="9" t="str">
        <f t="shared" si="0"/>
        <v>No</v>
      </c>
    </row>
    <row r="13" spans="1:11" x14ac:dyDescent="0.2">
      <c r="A13" s="3" t="s">
        <v>51</v>
      </c>
      <c r="B13" s="34" t="s">
        <v>277</v>
      </c>
      <c r="C13" s="9">
        <v>99.850998031000003</v>
      </c>
      <c r="D13" s="9" t="str">
        <f>IF($B13="N/A","N/A",IF(C13&gt;99,"No",IF(C13&lt;95,"No","Yes")))</f>
        <v>No</v>
      </c>
      <c r="E13" s="9">
        <v>99.999831111999995</v>
      </c>
      <c r="F13" s="9" t="str">
        <f>IF($B13="N/A","N/A",IF(E13&gt;99,"No",IF(E13&lt;95,"No","Yes")))</f>
        <v>No</v>
      </c>
      <c r="G13" s="9">
        <v>99.262402332999997</v>
      </c>
      <c r="H13" s="9" t="str">
        <f>IF($B13="N/A","N/A",IF(G13&gt;99,"No",IF(G13&lt;95,"No","Yes")))</f>
        <v>No</v>
      </c>
      <c r="I13" s="10">
        <v>0.14910000000000001</v>
      </c>
      <c r="J13" s="10">
        <v>-0.73699999999999999</v>
      </c>
      <c r="K13" s="9" t="str">
        <f t="shared" si="0"/>
        <v>Yes</v>
      </c>
    </row>
    <row r="14" spans="1:11" x14ac:dyDescent="0.2">
      <c r="A14" s="3" t="s">
        <v>52</v>
      </c>
      <c r="B14" s="34" t="s">
        <v>278</v>
      </c>
      <c r="C14" s="9">
        <v>0.1490019685</v>
      </c>
      <c r="D14" s="9" t="str">
        <f>IF($B14="N/A","N/A",IF(C14&gt;6,"No",IF(C14&lt;=0,"No","Yes")))</f>
        <v>Yes</v>
      </c>
      <c r="E14" s="9">
        <v>1.6888830000000001E-4</v>
      </c>
      <c r="F14" s="9" t="str">
        <f>IF($B14="N/A","N/A",IF(E14&gt;6,"No",IF(E14&lt;=0,"No","Yes")))</f>
        <v>Yes</v>
      </c>
      <c r="G14" s="9">
        <v>0.73759766670000004</v>
      </c>
      <c r="H14" s="9" t="str">
        <f>IF($B14="N/A","N/A",IF(G14&gt;6,"No",IF(G14&lt;=0,"No","Yes")))</f>
        <v>Yes</v>
      </c>
      <c r="I14" s="10">
        <v>-99.9</v>
      </c>
      <c r="J14" s="10">
        <v>437000</v>
      </c>
      <c r="K14" s="9" t="str">
        <f t="shared" si="0"/>
        <v>No</v>
      </c>
    </row>
    <row r="15" spans="1:11" x14ac:dyDescent="0.2">
      <c r="A15" s="3" t="s">
        <v>168</v>
      </c>
      <c r="B15" s="34" t="s">
        <v>217</v>
      </c>
      <c r="C15" s="9">
        <v>99.766205174999996</v>
      </c>
      <c r="D15" s="9" t="str">
        <f>IF($B15="N/A","N/A",IF(C15&gt;15,"No",IF(C15&lt;-15,"No","Yes")))</f>
        <v>N/A</v>
      </c>
      <c r="E15" s="9">
        <v>99.517307396000007</v>
      </c>
      <c r="F15" s="9" t="str">
        <f>IF($B15="N/A","N/A",IF(E15&gt;15,"No",IF(E15&lt;-15,"No","Yes")))</f>
        <v>N/A</v>
      </c>
      <c r="G15" s="9">
        <v>99.511287827000004</v>
      </c>
      <c r="H15" s="9" t="str">
        <f>IF($B15="N/A","N/A",IF(G15&gt;15,"No",IF(G15&lt;-15,"No","Yes")))</f>
        <v>N/A</v>
      </c>
      <c r="I15" s="10">
        <v>-0.249</v>
      </c>
      <c r="J15" s="10">
        <v>-6.0000000000000001E-3</v>
      </c>
      <c r="K15" s="9" t="str">
        <f t="shared" si="0"/>
        <v>Yes</v>
      </c>
    </row>
    <row r="16" spans="1:11" x14ac:dyDescent="0.2">
      <c r="A16" s="3" t="s">
        <v>169</v>
      </c>
      <c r="B16" s="34" t="s">
        <v>279</v>
      </c>
      <c r="C16" s="9">
        <v>99.999989588999995</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99.954940148999995</v>
      </c>
      <c r="D17" s="9" t="str">
        <f>IF($B17="N/A","N/A",IF(C17&gt;98,"Yes","No"))</f>
        <v>Yes</v>
      </c>
      <c r="E17" s="9">
        <v>99.972613374999995</v>
      </c>
      <c r="F17" s="9" t="str">
        <f>IF($B17="N/A","N/A",IF(E17&gt;98,"Yes","No"))</f>
        <v>Yes</v>
      </c>
      <c r="G17" s="9">
        <v>99.978966048000004</v>
      </c>
      <c r="H17" s="9" t="str">
        <f>IF($B17="N/A","N/A",IF(G17&gt;98,"Yes","No"))</f>
        <v>Yes</v>
      </c>
      <c r="I17" s="10">
        <v>1.77E-2</v>
      </c>
      <c r="J17" s="10">
        <v>6.4000000000000003E-3</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99.855696899999998</v>
      </c>
      <c r="D19" s="9" t="str">
        <f>IF($B19="N/A","N/A",IF(C19&gt;100,"No",IF(C19&lt;98,"No","Yes")))</f>
        <v>Yes</v>
      </c>
      <c r="E19" s="9">
        <v>99.881955933</v>
      </c>
      <c r="F19" s="9" t="str">
        <f>IF($B19="N/A","N/A",IF(E19&gt;100,"No",IF(E19&lt;98,"No","Yes")))</f>
        <v>Yes</v>
      </c>
      <c r="G19" s="9">
        <v>99.841812243000007</v>
      </c>
      <c r="H19" s="9" t="str">
        <f>IF($B19="N/A","N/A",IF(G19&gt;100,"No",IF(G19&lt;98,"No","Yes")))</f>
        <v>Yes</v>
      </c>
      <c r="I19" s="10">
        <v>2.63E-2</v>
      </c>
      <c r="J19" s="10">
        <v>-0.04</v>
      </c>
      <c r="K19" s="9" t="str">
        <f>IF(J19="Div by 0", "N/A", IF(J19="N/A","N/A", IF(J19&gt;30, "No", IF(J19&lt;-30, "No", "Yes"))))</f>
        <v>Yes</v>
      </c>
    </row>
    <row r="20" spans="1:11" x14ac:dyDescent="0.2">
      <c r="A20" s="3" t="s">
        <v>679</v>
      </c>
      <c r="B20" s="34" t="s">
        <v>227</v>
      </c>
      <c r="C20" s="9">
        <v>99.955838947999993</v>
      </c>
      <c r="D20" s="9" t="str">
        <f>IF($B20="N/A","N/A",IF(C20&gt;100,"No",IF(C20&lt;98,"No","Yes")))</f>
        <v>Yes</v>
      </c>
      <c r="E20" s="9">
        <v>99.999973333</v>
      </c>
      <c r="F20" s="9" t="str">
        <f>IF($B20="N/A","N/A",IF(E20&gt;100,"No",IF(E20&lt;98,"No","Yes")))</f>
        <v>Yes</v>
      </c>
      <c r="G20" s="9">
        <v>99.999891038000001</v>
      </c>
      <c r="H20" s="9" t="str">
        <f>IF($B20="N/A","N/A",IF(G20&gt;100,"No",IF(G20&lt;98,"No","Yes")))</f>
        <v>Yes</v>
      </c>
      <c r="I20" s="10">
        <v>4.4200000000000003E-2</v>
      </c>
      <c r="J20" s="10">
        <v>0</v>
      </c>
      <c r="K20" s="9" t="str">
        <f>IF(J20="Div by 0", "N/A", IF(J20="N/A","N/A", IF(J20&gt;30, "No", IF(J20&lt;-30, "No", "Yes"))))</f>
        <v>Yes</v>
      </c>
    </row>
    <row r="21" spans="1:11" x14ac:dyDescent="0.2">
      <c r="A21" s="3" t="s">
        <v>680</v>
      </c>
      <c r="B21" s="34" t="s">
        <v>227</v>
      </c>
      <c r="C21" s="9">
        <v>99.955838947999993</v>
      </c>
      <c r="D21" s="9" t="str">
        <f>IF($B21="N/A","N/A",IF(C21&gt;100,"No",IF(C21&lt;98,"No","Yes")))</f>
        <v>Yes</v>
      </c>
      <c r="E21" s="9">
        <v>99.999973333</v>
      </c>
      <c r="F21" s="9" t="str">
        <f>IF($B21="N/A","N/A",IF(E21&gt;100,"No",IF(E21&lt;98,"No","Yes")))</f>
        <v>Yes</v>
      </c>
      <c r="G21" s="9">
        <v>99.999891038000001</v>
      </c>
      <c r="H21" s="9" t="str">
        <f>IF($B21="N/A","N/A",IF(G21&gt;100,"No",IF(G21&lt;98,"No","Yes")))</f>
        <v>Yes</v>
      </c>
      <c r="I21" s="10">
        <v>4.4200000000000003E-2</v>
      </c>
      <c r="J21" s="10">
        <v>0</v>
      </c>
      <c r="K21" s="9" t="str">
        <f>IF(J21="Div by 0", "N/A", IF(J21="N/A","N/A", IF(J21&gt;30, "No", IF(J21&lt;-30, "No", "Yes"))))</f>
        <v>Yes</v>
      </c>
    </row>
    <row r="22" spans="1:11" ht="13.5" customHeight="1" x14ac:dyDescent="0.2">
      <c r="A22" s="3" t="s">
        <v>1724</v>
      </c>
      <c r="B22" s="34" t="s">
        <v>217</v>
      </c>
      <c r="C22" s="9">
        <v>69.369351480999995</v>
      </c>
      <c r="D22" s="9" t="str">
        <f>IF($B22="N/A","N/A",IF(C22&gt;15,"No",IF(C22&lt;-15,"No","Yes")))</f>
        <v>N/A</v>
      </c>
      <c r="E22" s="9">
        <v>65.169329235999996</v>
      </c>
      <c r="F22" s="9" t="str">
        <f>IF($B22="N/A","N/A",IF(E22&gt;15,"No",IF(E22&lt;-15,"No","Yes")))</f>
        <v>N/A</v>
      </c>
      <c r="G22" s="9">
        <v>65.182324109000007</v>
      </c>
      <c r="H22" s="9" t="str">
        <f>IF($B22="N/A","N/A",IF(G22&gt;15,"No",IF(G22&lt;-15,"No","Yes")))</f>
        <v>N/A</v>
      </c>
      <c r="I22" s="10">
        <v>-6.05</v>
      </c>
      <c r="J22" s="10">
        <v>1.9900000000000001E-2</v>
      </c>
      <c r="K22" s="9" t="str">
        <f t="shared" ref="K22:K31" si="1">IF(J22="Div by 0", "N/A", IF(J22="N/A","N/A", IF(J22&gt;30, "No", IF(J22&lt;-30, "No", "Yes"))))</f>
        <v>Yes</v>
      </c>
    </row>
    <row r="23" spans="1:11" x14ac:dyDescent="0.2">
      <c r="A23" s="3" t="s">
        <v>933</v>
      </c>
      <c r="B23" s="34" t="s">
        <v>217</v>
      </c>
      <c r="C23" s="9">
        <v>30.579657473000001</v>
      </c>
      <c r="D23" s="9" t="str">
        <f>IF($B23="N/A","N/A",IF(C23&gt;15,"No",IF(C23&lt;-15,"No","Yes")))</f>
        <v>N/A</v>
      </c>
      <c r="E23" s="9">
        <v>34.827808550999997</v>
      </c>
      <c r="F23" s="9" t="str">
        <f>IF($B23="N/A","N/A",IF(E23&gt;15,"No",IF(E23&lt;-15,"No","Yes")))</f>
        <v>N/A</v>
      </c>
      <c r="G23" s="9">
        <v>34.688136772999997</v>
      </c>
      <c r="H23" s="9" t="str">
        <f>IF($B23="N/A","N/A",IF(G23&gt;15,"No",IF(G23&lt;-15,"No","Yes")))</f>
        <v>N/A</v>
      </c>
      <c r="I23" s="10">
        <v>13.89</v>
      </c>
      <c r="J23" s="10">
        <v>-0.40100000000000002</v>
      </c>
      <c r="K23" s="9" t="str">
        <f t="shared" si="1"/>
        <v>Yes</v>
      </c>
    </row>
    <row r="24" spans="1:11" ht="25.5" x14ac:dyDescent="0.2">
      <c r="A24" s="3" t="s">
        <v>934</v>
      </c>
      <c r="B24" s="34" t="s">
        <v>217</v>
      </c>
      <c r="C24" s="9">
        <v>1.1331342999999999E-3</v>
      </c>
      <c r="D24" s="9" t="str">
        <f>IF($B24="N/A","N/A",IF(C24&gt;15,"No",IF(C24&lt;-15,"No","Yes")))</f>
        <v>N/A</v>
      </c>
      <c r="E24" s="9">
        <v>8.2666399999999996E-4</v>
      </c>
      <c r="F24" s="9" t="str">
        <f>IF($B24="N/A","N/A",IF(E24&gt;15,"No",IF(E24&lt;-15,"No","Yes")))</f>
        <v>N/A</v>
      </c>
      <c r="G24" s="9">
        <v>4.19085E-5</v>
      </c>
      <c r="H24" s="9" t="str">
        <f>IF($B24="N/A","N/A",IF(G24&gt;15,"No",IF(G24&lt;-15,"No","Yes")))</f>
        <v>N/A</v>
      </c>
      <c r="I24" s="10">
        <v>-27</v>
      </c>
      <c r="J24" s="10">
        <v>-94.9</v>
      </c>
      <c r="K24" s="9" t="str">
        <f t="shared" si="1"/>
        <v>No</v>
      </c>
    </row>
    <row r="25" spans="1:11" x14ac:dyDescent="0.2">
      <c r="A25" s="3" t="s">
        <v>170</v>
      </c>
      <c r="B25" s="34" t="s">
        <v>217</v>
      </c>
      <c r="C25" s="9">
        <v>99.955838947999993</v>
      </c>
      <c r="D25" s="9" t="str">
        <f t="shared" ref="D25:D27" si="2">IF($B25="N/A","N/A",IF(C25&gt;15,"No",IF(C25&lt;-15,"No","Yes")))</f>
        <v>N/A</v>
      </c>
      <c r="E25" s="9">
        <v>99.999973333</v>
      </c>
      <c r="F25" s="9" t="str">
        <f t="shared" ref="F25:F27" si="3">IF($B25="N/A","N/A",IF(E25&gt;15,"No",IF(E25&lt;-15,"No","Yes")))</f>
        <v>N/A</v>
      </c>
      <c r="G25" s="9">
        <v>99.999891038000001</v>
      </c>
      <c r="H25" s="9" t="str">
        <f t="shared" ref="H25:H27" si="4">IF($B25="N/A","N/A",IF(G25&gt;15,"No",IF(G25&lt;-15,"No","Yes")))</f>
        <v>N/A</v>
      </c>
      <c r="I25" s="10">
        <v>4.4200000000000003E-2</v>
      </c>
      <c r="J25" s="10">
        <v>0</v>
      </c>
      <c r="K25" s="9" t="str">
        <f t="shared" si="1"/>
        <v>Yes</v>
      </c>
    </row>
    <row r="26" spans="1:11" x14ac:dyDescent="0.2">
      <c r="A26" s="3" t="s">
        <v>171</v>
      </c>
      <c r="B26" s="34" t="s">
        <v>217</v>
      </c>
      <c r="C26" s="9">
        <v>99.955838947999993</v>
      </c>
      <c r="D26" s="9" t="str">
        <f t="shared" si="2"/>
        <v>N/A</v>
      </c>
      <c r="E26" s="9">
        <v>99.999973333</v>
      </c>
      <c r="F26" s="9" t="str">
        <f t="shared" si="3"/>
        <v>N/A</v>
      </c>
      <c r="G26" s="9">
        <v>99.999891038000001</v>
      </c>
      <c r="H26" s="9" t="str">
        <f t="shared" si="4"/>
        <v>N/A</v>
      </c>
      <c r="I26" s="10">
        <v>4.4200000000000003E-2</v>
      </c>
      <c r="J26" s="10">
        <v>0</v>
      </c>
      <c r="K26" s="9" t="str">
        <f t="shared" si="1"/>
        <v>Yes</v>
      </c>
    </row>
    <row r="27" spans="1:11" x14ac:dyDescent="0.2">
      <c r="A27" s="3" t="s">
        <v>172</v>
      </c>
      <c r="B27" s="34" t="s">
        <v>217</v>
      </c>
      <c r="C27" s="9">
        <v>99.955838947999993</v>
      </c>
      <c r="D27" s="9" t="str">
        <f t="shared" si="2"/>
        <v>N/A</v>
      </c>
      <c r="E27" s="9">
        <v>99.999973333</v>
      </c>
      <c r="F27" s="9" t="str">
        <f t="shared" si="3"/>
        <v>N/A</v>
      </c>
      <c r="G27" s="9">
        <v>99.999891038000001</v>
      </c>
      <c r="H27" s="9" t="str">
        <f t="shared" si="4"/>
        <v>N/A</v>
      </c>
      <c r="I27" s="10">
        <v>4.4200000000000003E-2</v>
      </c>
      <c r="J27" s="10">
        <v>0</v>
      </c>
      <c r="K27" s="9" t="str">
        <f t="shared" si="1"/>
        <v>Yes</v>
      </c>
    </row>
    <row r="28" spans="1:11" x14ac:dyDescent="0.2">
      <c r="A28" s="3" t="s">
        <v>54</v>
      </c>
      <c r="B28" s="34" t="s">
        <v>217</v>
      </c>
      <c r="C28" s="9">
        <v>5.5878077239000001</v>
      </c>
      <c r="D28" s="9" t="str">
        <f>IF($B28="N/A","N/A",IF(C28&gt;15,"No",IF(C28&lt;-15,"No","Yes")))</f>
        <v>N/A</v>
      </c>
      <c r="E28" s="9">
        <v>5.6497152542000002</v>
      </c>
      <c r="F28" s="9" t="str">
        <f>IF($B28="N/A","N/A",IF(E28&gt;15,"No",IF(E28&lt;-15,"No","Yes")))</f>
        <v>N/A</v>
      </c>
      <c r="G28" s="9">
        <v>6.0542166679999996</v>
      </c>
      <c r="H28" s="9" t="str">
        <f>IF($B28="N/A","N/A",IF(G28&gt;15,"No",IF(G28&lt;-15,"No","Yes")))</f>
        <v>N/A</v>
      </c>
      <c r="I28" s="10">
        <v>1.1080000000000001</v>
      </c>
      <c r="J28" s="10">
        <v>7.16</v>
      </c>
      <c r="K28" s="9" t="str">
        <f t="shared" si="1"/>
        <v>Yes</v>
      </c>
    </row>
    <row r="29" spans="1:11" x14ac:dyDescent="0.2">
      <c r="A29" s="3" t="s">
        <v>55</v>
      </c>
      <c r="B29" s="34" t="s">
        <v>217</v>
      </c>
      <c r="C29" s="9">
        <v>94.368031224000006</v>
      </c>
      <c r="D29" s="9" t="str">
        <f>IF($B29="N/A","N/A",IF(C29&gt;15,"No",IF(C29&lt;-15,"No","Yes")))</f>
        <v>N/A</v>
      </c>
      <c r="E29" s="9">
        <v>94.350258079</v>
      </c>
      <c r="F29" s="9" t="str">
        <f>IF($B29="N/A","N/A",IF(E29&gt;15,"No",IF(E29&lt;-15,"No","Yes")))</f>
        <v>N/A</v>
      </c>
      <c r="G29" s="9">
        <v>93.945674370000006</v>
      </c>
      <c r="H29" s="9" t="str">
        <f>IF($B29="N/A","N/A",IF(G29&gt;15,"No",IF(G29&lt;-15,"No","Yes")))</f>
        <v>N/A</v>
      </c>
      <c r="I29" s="10">
        <v>-1.9E-2</v>
      </c>
      <c r="J29" s="10">
        <v>-0.42899999999999999</v>
      </c>
      <c r="K29" s="9" t="str">
        <f t="shared" si="1"/>
        <v>Yes</v>
      </c>
    </row>
    <row r="30" spans="1:11" x14ac:dyDescent="0.2">
      <c r="A30" s="3" t="s">
        <v>56</v>
      </c>
      <c r="B30" s="34" t="s">
        <v>217</v>
      </c>
      <c r="C30" s="9">
        <v>70.145787608999996</v>
      </c>
      <c r="D30" s="9" t="str">
        <f>IF($B30="N/A","N/A",IF(C30&gt;15,"No",IF(C30&lt;-15,"No","Yes")))</f>
        <v>N/A</v>
      </c>
      <c r="E30" s="9">
        <v>73.413818409000001</v>
      </c>
      <c r="F30" s="9" t="str">
        <f>IF($B30="N/A","N/A",IF(E30&gt;15,"No",IF(E30&lt;-15,"No","Yes")))</f>
        <v>N/A</v>
      </c>
      <c r="G30" s="9">
        <v>75.881995437</v>
      </c>
      <c r="H30" s="9" t="str">
        <f>IF($B30="N/A","N/A",IF(G30&gt;15,"No",IF(G30&lt;-15,"No","Yes")))</f>
        <v>N/A</v>
      </c>
      <c r="I30" s="10">
        <v>4.6589999999999998</v>
      </c>
      <c r="J30" s="10">
        <v>3.3620000000000001</v>
      </c>
      <c r="K30" s="9" t="str">
        <f t="shared" si="1"/>
        <v>Yes</v>
      </c>
    </row>
    <row r="31" spans="1:11" x14ac:dyDescent="0.2">
      <c r="A31" s="3" t="s">
        <v>57</v>
      </c>
      <c r="B31" s="34" t="s">
        <v>217</v>
      </c>
      <c r="C31" s="9">
        <v>26.481526376000001</v>
      </c>
      <c r="D31" s="9" t="str">
        <f>IF($B31="N/A","N/A",IF(C31&gt;15,"No",IF(C31&lt;-15,"No","Yes")))</f>
        <v>N/A</v>
      </c>
      <c r="E31" s="9">
        <v>21.615113053999998</v>
      </c>
      <c r="F31" s="9" t="str">
        <f>IF($B31="N/A","N/A",IF(E31&gt;15,"No",IF(E31&lt;-15,"No","Yes")))</f>
        <v>N/A</v>
      </c>
      <c r="G31" s="9">
        <v>19.505330717</v>
      </c>
      <c r="H31" s="9" t="str">
        <f>IF($B31="N/A","N/A",IF(G31&gt;15,"No",IF(G31&lt;-15,"No","Yes")))</f>
        <v>N/A</v>
      </c>
      <c r="I31" s="10">
        <v>-18.399999999999999</v>
      </c>
      <c r="J31" s="10">
        <v>-9.76</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4</v>
      </c>
      <c r="D6" s="43" t="s">
        <v>217</v>
      </c>
      <c r="E6" s="26">
        <v>4</v>
      </c>
      <c r="F6" s="43" t="s">
        <v>217</v>
      </c>
      <c r="G6" s="26">
        <v>7</v>
      </c>
      <c r="H6" s="43" t="s">
        <v>217</v>
      </c>
      <c r="I6" s="12" t="s">
        <v>217</v>
      </c>
      <c r="J6" s="12" t="s">
        <v>217</v>
      </c>
      <c r="K6" s="43" t="s">
        <v>217</v>
      </c>
      <c r="L6" s="43" t="s">
        <v>217</v>
      </c>
    </row>
    <row r="7" spans="1:12" x14ac:dyDescent="0.2">
      <c r="A7" s="3" t="s">
        <v>17</v>
      </c>
      <c r="B7" s="29" t="s">
        <v>217</v>
      </c>
      <c r="C7" s="30">
        <v>1133714</v>
      </c>
      <c r="D7" s="74" t="str">
        <f>IF($B7="N/A","N/A",IF(C7&gt;10,"No",IF(C7&lt;-10,"No","Yes")))</f>
        <v>N/A</v>
      </c>
      <c r="E7" s="30">
        <v>1265205</v>
      </c>
      <c r="F7" s="74" t="str">
        <f>IF($B7="N/A","N/A",IF(E7&gt;10,"No",IF(E7&lt;-10,"No","Yes")))</f>
        <v>N/A</v>
      </c>
      <c r="G7" s="30">
        <v>1345930</v>
      </c>
      <c r="H7" s="74" t="str">
        <f>IF($B7="N/A","N/A",IF(G7&gt;10,"No",IF(G7&lt;-10,"No","Yes")))</f>
        <v>N/A</v>
      </c>
      <c r="I7" s="75">
        <v>11.6</v>
      </c>
      <c r="J7" s="75">
        <v>6.38</v>
      </c>
      <c r="K7" s="76" t="s">
        <v>732</v>
      </c>
      <c r="L7" s="31" t="str">
        <f>IF(J7="Div by 0", "N/A", IF(K7="N/A","N/A", IF(J7&gt;VALUE(MID(K7,1,2)), "No", IF(J7&lt;-1*VALUE(MID(K7,1,2)), "No", "Yes"))))</f>
        <v>Yes</v>
      </c>
    </row>
    <row r="8" spans="1:12" x14ac:dyDescent="0.2">
      <c r="A8" s="3" t="s">
        <v>58</v>
      </c>
      <c r="B8" s="34" t="s">
        <v>217</v>
      </c>
      <c r="C8" s="46">
        <v>4685444693</v>
      </c>
      <c r="D8" s="43" t="str">
        <f>IF($B8="N/A","N/A",IF(C8&gt;10,"No",IF(C8&lt;-10,"No","Yes")))</f>
        <v>N/A</v>
      </c>
      <c r="E8" s="46">
        <v>5465227731</v>
      </c>
      <c r="F8" s="43" t="str">
        <f>IF($B8="N/A","N/A",IF(E8&gt;10,"No",IF(E8&lt;-10,"No","Yes")))</f>
        <v>N/A</v>
      </c>
      <c r="G8" s="46">
        <v>5607579716</v>
      </c>
      <c r="H8" s="43" t="str">
        <f>IF($B8="N/A","N/A",IF(G8&gt;10,"No",IF(G8&lt;-10,"No","Yes")))</f>
        <v>N/A</v>
      </c>
      <c r="I8" s="12">
        <v>16.64</v>
      </c>
      <c r="J8" s="12">
        <v>2.605</v>
      </c>
      <c r="K8" s="44" t="s">
        <v>732</v>
      </c>
      <c r="L8" s="9" t="str">
        <f>IF(J8="Div by 0", "N/A", IF(K8="N/A","N/A", IF(J8&gt;VALUE(MID(K8,1,2)), "No", IF(J8&lt;-1*VALUE(MID(K8,1,2)), "No", "Yes"))))</f>
        <v>Yes</v>
      </c>
    </row>
    <row r="9" spans="1:12" x14ac:dyDescent="0.2">
      <c r="A9" s="58" t="s">
        <v>937</v>
      </c>
      <c r="B9" s="9" t="s">
        <v>217</v>
      </c>
      <c r="C9" s="8">
        <v>9.4480618569000008</v>
      </c>
      <c r="D9" s="43" t="str">
        <f>IF($B9="N/A","N/A",IF(C9&gt;10,"No",IF(C9&lt;-10,"No","Yes")))</f>
        <v>N/A</v>
      </c>
      <c r="E9" s="8">
        <v>9.7421366498000008</v>
      </c>
      <c r="F9" s="43" t="str">
        <f>IF($B9="N/A","N/A",IF(E9&gt;10,"No",IF(E9&lt;-10,"No","Yes")))</f>
        <v>N/A</v>
      </c>
      <c r="G9" s="8">
        <v>9.3804284026999998</v>
      </c>
      <c r="H9" s="43" t="str">
        <f>IF($B9="N/A","N/A",IF(G9&gt;10,"No",IF(G9&lt;-10,"No","Yes")))</f>
        <v>N/A</v>
      </c>
      <c r="I9" s="12">
        <v>3.113</v>
      </c>
      <c r="J9" s="12">
        <v>-3.71</v>
      </c>
      <c r="K9" s="9" t="s">
        <v>217</v>
      </c>
      <c r="L9" s="9" t="str">
        <f>IF(J9="Div by 0", "N/A", IF(K9="N/A","N/A", IF(J9&gt;VALUE(MID(K9,1,2)), "No", IF(J9&lt;-1*VALUE(MID(K9,1,2)), "No", "Yes"))))</f>
        <v>N/A</v>
      </c>
    </row>
    <row r="10" spans="1:12" x14ac:dyDescent="0.2">
      <c r="A10" s="58" t="s">
        <v>938</v>
      </c>
      <c r="B10" s="9" t="s">
        <v>217</v>
      </c>
      <c r="C10" s="8">
        <v>30.697159954</v>
      </c>
      <c r="D10" s="43" t="str">
        <f t="shared" ref="D10:D19" si="0">IF($B10="N/A","N/A",IF(C10&gt;10,"No",IF(C10&lt;-10,"No","Yes")))</f>
        <v>N/A</v>
      </c>
      <c r="E10" s="8">
        <v>26.714485004</v>
      </c>
      <c r="F10" s="43" t="str">
        <f t="shared" ref="F10:F19" si="1">IF($B10="N/A","N/A",IF(E10&gt;10,"No",IF(E10&lt;-10,"No","Yes")))</f>
        <v>N/A</v>
      </c>
      <c r="G10" s="8">
        <v>24.834872541999999</v>
      </c>
      <c r="H10" s="43" t="str">
        <f t="shared" ref="H10:H19" si="2">IF($B10="N/A","N/A",IF(G10&gt;10,"No",IF(G10&lt;-10,"No","Yes")))</f>
        <v>N/A</v>
      </c>
      <c r="I10" s="12">
        <v>-13</v>
      </c>
      <c r="J10" s="12">
        <v>-7.04</v>
      </c>
      <c r="K10" s="9" t="s">
        <v>217</v>
      </c>
      <c r="L10" s="9" t="str">
        <f t="shared" ref="L10:L26" si="3">IF(J10="Div by 0", "N/A", IF(K10="N/A","N/A", IF(J10&gt;VALUE(MID(K10,1,2)), "No", IF(J10&lt;-1*VALUE(MID(K10,1,2)), "No", "Yes"))))</f>
        <v>N/A</v>
      </c>
    </row>
    <row r="11" spans="1:12" x14ac:dyDescent="0.2">
      <c r="A11" s="58" t="s">
        <v>939</v>
      </c>
      <c r="B11" s="9" t="s">
        <v>217</v>
      </c>
      <c r="C11" s="8">
        <v>8.3667485802999995</v>
      </c>
      <c r="D11" s="43" t="str">
        <f t="shared" si="0"/>
        <v>N/A</v>
      </c>
      <c r="E11" s="8">
        <v>7.3411028252000001</v>
      </c>
      <c r="F11" s="43" t="str">
        <f t="shared" si="1"/>
        <v>N/A</v>
      </c>
      <c r="G11" s="8">
        <v>7.3345567749000002</v>
      </c>
      <c r="H11" s="43" t="str">
        <f t="shared" si="2"/>
        <v>N/A</v>
      </c>
      <c r="I11" s="12">
        <v>-12.3</v>
      </c>
      <c r="J11" s="12">
        <v>-8.8999999999999996E-2</v>
      </c>
      <c r="K11" s="9" t="s">
        <v>217</v>
      </c>
      <c r="L11" s="9" t="str">
        <f t="shared" si="3"/>
        <v>N/A</v>
      </c>
    </row>
    <row r="12" spans="1:12" x14ac:dyDescent="0.2">
      <c r="A12" s="58" t="s">
        <v>940</v>
      </c>
      <c r="B12" s="9" t="s">
        <v>217</v>
      </c>
      <c r="C12" s="8">
        <v>4.23387203E-2</v>
      </c>
      <c r="D12" s="43" t="str">
        <f t="shared" si="0"/>
        <v>N/A</v>
      </c>
      <c r="E12" s="8">
        <v>7.8248189000000006E-3</v>
      </c>
      <c r="F12" s="43" t="str">
        <f t="shared" si="1"/>
        <v>N/A</v>
      </c>
      <c r="G12" s="8">
        <v>1.1144709999999999E-3</v>
      </c>
      <c r="H12" s="43" t="str">
        <f t="shared" si="2"/>
        <v>N/A</v>
      </c>
      <c r="I12" s="12">
        <v>-81.5</v>
      </c>
      <c r="J12" s="12">
        <v>-85.8</v>
      </c>
      <c r="K12" s="9" t="s">
        <v>217</v>
      </c>
      <c r="L12" s="9" t="str">
        <f t="shared" si="3"/>
        <v>N/A</v>
      </c>
    </row>
    <row r="13" spans="1:12" x14ac:dyDescent="0.2">
      <c r="A13" s="58" t="s">
        <v>941</v>
      </c>
      <c r="B13" s="11" t="s">
        <v>217</v>
      </c>
      <c r="C13" s="8">
        <v>7.8017912806999998</v>
      </c>
      <c r="D13" s="43" t="str">
        <f t="shared" si="0"/>
        <v>N/A</v>
      </c>
      <c r="E13" s="8">
        <v>7.1068324896000004</v>
      </c>
      <c r="F13" s="43" t="str">
        <f t="shared" si="1"/>
        <v>N/A</v>
      </c>
      <c r="G13" s="8">
        <v>6.7462646646</v>
      </c>
      <c r="H13" s="43" t="str">
        <f t="shared" si="2"/>
        <v>N/A</v>
      </c>
      <c r="I13" s="12">
        <v>-8.91</v>
      </c>
      <c r="J13" s="12">
        <v>-5.07</v>
      </c>
      <c r="K13" s="9" t="s">
        <v>217</v>
      </c>
      <c r="L13" s="9" t="str">
        <f t="shared" si="3"/>
        <v>N/A</v>
      </c>
    </row>
    <row r="14" spans="1:12" ht="12.75" customHeight="1" x14ac:dyDescent="0.2">
      <c r="A14" s="58" t="s">
        <v>942</v>
      </c>
      <c r="B14" s="11" t="s">
        <v>217</v>
      </c>
      <c r="C14" s="8">
        <v>7.2316298466999998</v>
      </c>
      <c r="D14" s="43" t="str">
        <f t="shared" si="0"/>
        <v>N/A</v>
      </c>
      <c r="E14" s="8">
        <v>7.3454499467999996</v>
      </c>
      <c r="F14" s="43" t="str">
        <f t="shared" si="1"/>
        <v>N/A</v>
      </c>
      <c r="G14" s="8">
        <v>9.5144621190999992</v>
      </c>
      <c r="H14" s="43" t="str">
        <f t="shared" si="2"/>
        <v>N/A</v>
      </c>
      <c r="I14" s="12">
        <v>1.5740000000000001</v>
      </c>
      <c r="J14" s="12">
        <v>29.53</v>
      </c>
      <c r="K14" s="9" t="s">
        <v>217</v>
      </c>
      <c r="L14" s="9" t="str">
        <f t="shared" si="3"/>
        <v>N/A</v>
      </c>
    </row>
    <row r="15" spans="1:12" x14ac:dyDescent="0.2">
      <c r="A15" s="58" t="s">
        <v>943</v>
      </c>
      <c r="B15" s="11" t="s">
        <v>217</v>
      </c>
      <c r="C15" s="8">
        <v>9.1645688399999994E-2</v>
      </c>
      <c r="D15" s="43" t="str">
        <f t="shared" si="0"/>
        <v>N/A</v>
      </c>
      <c r="E15" s="8">
        <v>1.9601566500000001E-2</v>
      </c>
      <c r="F15" s="43" t="str">
        <f t="shared" si="1"/>
        <v>N/A</v>
      </c>
      <c r="G15" s="8">
        <v>1.4859614E-3</v>
      </c>
      <c r="H15" s="43" t="str">
        <f t="shared" si="2"/>
        <v>N/A</v>
      </c>
      <c r="I15" s="12">
        <v>-78.599999999999994</v>
      </c>
      <c r="J15" s="12">
        <v>-92.4</v>
      </c>
      <c r="K15" s="9" t="s">
        <v>217</v>
      </c>
      <c r="L15" s="9" t="str">
        <f t="shared" si="3"/>
        <v>N/A</v>
      </c>
    </row>
    <row r="16" spans="1:12" ht="12.75" customHeight="1" x14ac:dyDescent="0.2">
      <c r="A16" s="58" t="s">
        <v>944</v>
      </c>
      <c r="B16" s="11" t="s">
        <v>217</v>
      </c>
      <c r="C16" s="8">
        <v>36.320624072999998</v>
      </c>
      <c r="D16" s="43" t="str">
        <f t="shared" si="0"/>
        <v>N/A</v>
      </c>
      <c r="E16" s="8">
        <v>41.722566698999998</v>
      </c>
      <c r="F16" s="43" t="str">
        <f t="shared" si="1"/>
        <v>N/A</v>
      </c>
      <c r="G16" s="8">
        <v>42.186815064999998</v>
      </c>
      <c r="H16" s="43" t="str">
        <f t="shared" si="2"/>
        <v>N/A</v>
      </c>
      <c r="I16" s="12">
        <v>14.87</v>
      </c>
      <c r="J16" s="12">
        <v>1.113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73.769438231999999</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16.850133365000001</v>
      </c>
      <c r="H18" s="43" t="str">
        <f t="shared" si="2"/>
        <v>N/A</v>
      </c>
      <c r="I18" s="12" t="s">
        <v>217</v>
      </c>
      <c r="J18" s="12" t="s">
        <v>217</v>
      </c>
      <c r="K18" s="9" t="s">
        <v>217</v>
      </c>
      <c r="L18" s="9" t="str">
        <f t="shared" si="3"/>
        <v>N/A</v>
      </c>
    </row>
    <row r="19" spans="1:12" ht="12.75" customHeight="1" x14ac:dyDescent="0.2">
      <c r="A19" s="16" t="s">
        <v>132</v>
      </c>
      <c r="B19" s="1" t="s">
        <v>217</v>
      </c>
      <c r="C19" s="35">
        <v>13579</v>
      </c>
      <c r="D19" s="43" t="str">
        <f t="shared" si="0"/>
        <v>N/A</v>
      </c>
      <c r="E19" s="35">
        <v>2282</v>
      </c>
      <c r="F19" s="43" t="str">
        <f t="shared" si="1"/>
        <v>N/A</v>
      </c>
      <c r="G19" s="35">
        <v>2135</v>
      </c>
      <c r="H19" s="43" t="str">
        <f t="shared" si="2"/>
        <v>N/A</v>
      </c>
      <c r="I19" s="12">
        <v>-83.2</v>
      </c>
      <c r="J19" s="12">
        <v>-6.44</v>
      </c>
      <c r="K19" s="35" t="s">
        <v>217</v>
      </c>
      <c r="L19" s="9" t="str">
        <f t="shared" si="3"/>
        <v>N/A</v>
      </c>
    </row>
    <row r="20" spans="1:12" ht="12.75" customHeight="1" x14ac:dyDescent="0.2">
      <c r="A20" s="16" t="s">
        <v>133</v>
      </c>
      <c r="B20" s="47" t="s">
        <v>280</v>
      </c>
      <c r="C20" s="8">
        <v>1.1977447575</v>
      </c>
      <c r="D20" s="43" t="str">
        <f>IF($B20="N/A","N/A",IF(C20&gt;=2,"No",IF(C20&lt;0,"No","Yes")))</f>
        <v>Yes</v>
      </c>
      <c r="E20" s="8">
        <v>0.18036602760000001</v>
      </c>
      <c r="F20" s="43" t="str">
        <f>IF($B20="N/A","N/A",IF(E20&gt;=2,"No",IF(E20&lt;0,"No","Yes")))</f>
        <v>Yes</v>
      </c>
      <c r="G20" s="8">
        <v>0.15862637730000001</v>
      </c>
      <c r="H20" s="43" t="str">
        <f>IF($B20="N/A","N/A",IF(G20&gt;=2,"No",IF(G20&lt;0,"No","Yes")))</f>
        <v>Yes</v>
      </c>
      <c r="I20" s="12">
        <v>-84.9</v>
      </c>
      <c r="J20" s="12">
        <v>-12.1</v>
      </c>
      <c r="K20" s="9" t="s">
        <v>217</v>
      </c>
      <c r="L20" s="9" t="str">
        <f t="shared" si="3"/>
        <v>N/A</v>
      </c>
    </row>
    <row r="21" spans="1:12" ht="25.5" x14ac:dyDescent="0.2">
      <c r="A21" s="2" t="s">
        <v>134</v>
      </c>
      <c r="B21" s="47" t="s">
        <v>217</v>
      </c>
      <c r="C21" s="46">
        <v>15805155</v>
      </c>
      <c r="D21" s="43" t="str">
        <f t="shared" ref="D21:D26" si="4">IF($B21="N/A","N/A",IF(C21&gt;10,"No",IF(C21&lt;-10,"No","Yes")))</f>
        <v>N/A</v>
      </c>
      <c r="E21" s="46">
        <v>6027830</v>
      </c>
      <c r="F21" s="43" t="str">
        <f t="shared" ref="F21:F26" si="5">IF($B21="N/A","N/A",IF(E21&gt;10,"No",IF(E21&lt;-10,"No","Yes")))</f>
        <v>N/A</v>
      </c>
      <c r="G21" s="46">
        <v>5647812</v>
      </c>
      <c r="H21" s="43" t="str">
        <f t="shared" ref="H21:H26" si="6">IF($B21="N/A","N/A",IF(G21&gt;10,"No",IF(G21&lt;-10,"No","Yes")))</f>
        <v>N/A</v>
      </c>
      <c r="I21" s="12">
        <v>-61.9</v>
      </c>
      <c r="J21" s="12">
        <v>-6.3</v>
      </c>
      <c r="K21" s="9" t="s">
        <v>217</v>
      </c>
      <c r="L21" s="9" t="str">
        <f t="shared" si="3"/>
        <v>N/A</v>
      </c>
    </row>
    <row r="22" spans="1:12" ht="13.5" customHeight="1" x14ac:dyDescent="0.2">
      <c r="A22" s="2" t="s">
        <v>1725</v>
      </c>
      <c r="B22" s="47" t="s">
        <v>217</v>
      </c>
      <c r="C22" s="46">
        <v>1163.9410118999999</v>
      </c>
      <c r="D22" s="43" t="str">
        <f t="shared" si="4"/>
        <v>N/A</v>
      </c>
      <c r="E22" s="46">
        <v>2641.4680105000002</v>
      </c>
      <c r="F22" s="43" t="str">
        <f t="shared" si="5"/>
        <v>N/A</v>
      </c>
      <c r="G22" s="46">
        <v>2645.3451991000002</v>
      </c>
      <c r="H22" s="43" t="str">
        <f t="shared" si="6"/>
        <v>N/A</v>
      </c>
      <c r="I22" s="12">
        <v>126.9</v>
      </c>
      <c r="J22" s="12">
        <v>0.14680000000000001</v>
      </c>
      <c r="K22" s="9" t="s">
        <v>217</v>
      </c>
      <c r="L22" s="9" t="str">
        <f t="shared" si="3"/>
        <v>N/A</v>
      </c>
    </row>
    <row r="23" spans="1:12" ht="12.75" customHeight="1" x14ac:dyDescent="0.2">
      <c r="A23" s="16" t="s">
        <v>135</v>
      </c>
      <c r="B23" s="34" t="s">
        <v>217</v>
      </c>
      <c r="C23" s="1">
        <v>7517</v>
      </c>
      <c r="D23" s="43" t="str">
        <f t="shared" si="4"/>
        <v>N/A</v>
      </c>
      <c r="E23" s="1">
        <v>622</v>
      </c>
      <c r="F23" s="43" t="str">
        <f t="shared" si="5"/>
        <v>N/A</v>
      </c>
      <c r="G23" s="1">
        <v>238</v>
      </c>
      <c r="H23" s="43" t="str">
        <f t="shared" si="6"/>
        <v>N/A</v>
      </c>
      <c r="I23" s="12">
        <v>-91.7</v>
      </c>
      <c r="J23" s="12">
        <v>-61.7</v>
      </c>
      <c r="K23" s="35" t="s">
        <v>217</v>
      </c>
      <c r="L23" s="9" t="str">
        <f t="shared" si="3"/>
        <v>N/A</v>
      </c>
    </row>
    <row r="24" spans="1:12" ht="12.75" customHeight="1" x14ac:dyDescent="0.2">
      <c r="A24" s="16" t="s">
        <v>136</v>
      </c>
      <c r="B24" s="34" t="s">
        <v>217</v>
      </c>
      <c r="C24" s="13">
        <v>0.66304200179999995</v>
      </c>
      <c r="D24" s="43" t="str">
        <f t="shared" si="4"/>
        <v>N/A</v>
      </c>
      <c r="E24" s="13">
        <v>4.9161993500000001E-2</v>
      </c>
      <c r="F24" s="43" t="str">
        <f t="shared" si="5"/>
        <v>N/A</v>
      </c>
      <c r="G24" s="13">
        <v>1.76829404E-2</v>
      </c>
      <c r="H24" s="43" t="str">
        <f t="shared" si="6"/>
        <v>N/A</v>
      </c>
      <c r="I24" s="12">
        <v>-92.6</v>
      </c>
      <c r="J24" s="12">
        <v>-64</v>
      </c>
      <c r="K24" s="9" t="s">
        <v>217</v>
      </c>
      <c r="L24" s="9" t="str">
        <f t="shared" si="3"/>
        <v>N/A</v>
      </c>
    </row>
    <row r="25" spans="1:12" ht="25.5" x14ac:dyDescent="0.2">
      <c r="A25" s="2" t="s">
        <v>137</v>
      </c>
      <c r="B25" s="34" t="s">
        <v>217</v>
      </c>
      <c r="C25" s="14">
        <v>12840843</v>
      </c>
      <c r="D25" s="43" t="str">
        <f t="shared" si="4"/>
        <v>N/A</v>
      </c>
      <c r="E25" s="14">
        <v>4078481</v>
      </c>
      <c r="F25" s="43" t="str">
        <f t="shared" si="5"/>
        <v>N/A</v>
      </c>
      <c r="G25" s="14">
        <v>2385215</v>
      </c>
      <c r="H25" s="43" t="str">
        <f t="shared" si="6"/>
        <v>N/A</v>
      </c>
      <c r="I25" s="12">
        <v>-68.2</v>
      </c>
      <c r="J25" s="12">
        <v>-41.5</v>
      </c>
      <c r="K25" s="9" t="s">
        <v>217</v>
      </c>
      <c r="L25" s="9" t="str">
        <f t="shared" si="3"/>
        <v>N/A</v>
      </c>
    </row>
    <row r="26" spans="1:12" ht="25.5" x14ac:dyDescent="0.2">
      <c r="A26" s="2" t="s">
        <v>947</v>
      </c>
      <c r="B26" s="34" t="s">
        <v>217</v>
      </c>
      <c r="C26" s="14">
        <v>1708.2403885000001</v>
      </c>
      <c r="D26" s="43" t="str">
        <f t="shared" si="4"/>
        <v>N/A</v>
      </c>
      <c r="E26" s="14">
        <v>6557.0434083999999</v>
      </c>
      <c r="F26" s="43" t="str">
        <f t="shared" si="5"/>
        <v>N/A</v>
      </c>
      <c r="G26" s="14">
        <v>10021.911765000001</v>
      </c>
      <c r="H26" s="43" t="str">
        <f t="shared" si="6"/>
        <v>N/A</v>
      </c>
      <c r="I26" s="12">
        <v>283.8</v>
      </c>
      <c r="J26" s="12">
        <v>52.84</v>
      </c>
      <c r="K26" s="9" t="s">
        <v>217</v>
      </c>
      <c r="L26" s="9" t="str">
        <f t="shared" si="3"/>
        <v>N/A</v>
      </c>
    </row>
    <row r="27" spans="1:12" x14ac:dyDescent="0.2">
      <c r="A27" s="16" t="s">
        <v>138</v>
      </c>
      <c r="B27" s="1" t="s">
        <v>217</v>
      </c>
      <c r="C27" s="35">
        <v>15194</v>
      </c>
      <c r="D27" s="43" t="str">
        <f>IF($B27="N/A","N/A",IF(C27&gt;10,"No",IF(C27&lt;-10,"No","Yes")))</f>
        <v>N/A</v>
      </c>
      <c r="E27" s="35">
        <v>25857</v>
      </c>
      <c r="F27" s="43" t="str">
        <f>IF($B27="N/A","N/A",IF(E27&gt;10,"No",IF(E27&lt;-10,"No","Yes")))</f>
        <v>N/A</v>
      </c>
      <c r="G27" s="35">
        <v>28684</v>
      </c>
      <c r="H27" s="43" t="str">
        <f>IF($B27="N/A","N/A",IF(G27&gt;10,"No",IF(G27&lt;-10,"No","Yes")))</f>
        <v>N/A</v>
      </c>
      <c r="I27" s="12">
        <v>70.180000000000007</v>
      </c>
      <c r="J27" s="12">
        <v>10.93</v>
      </c>
      <c r="K27" s="35" t="s">
        <v>217</v>
      </c>
      <c r="L27" s="9" t="str">
        <f>IF(J27="Div by 0", "N/A", IF(K27="N/A","N/A", IF(J27&gt;VALUE(MID(K27,1,2)), "No", IF(J27&lt;-1*VALUE(MID(K27,1,2)), "No", "Yes"))))</f>
        <v>N/A</v>
      </c>
    </row>
    <row r="28" spans="1:12" x14ac:dyDescent="0.2">
      <c r="A28" s="2" t="s">
        <v>139</v>
      </c>
      <c r="B28" s="47" t="s">
        <v>217</v>
      </c>
      <c r="C28" s="8">
        <v>1.3401969103</v>
      </c>
      <c r="D28" s="43" t="str">
        <f>IF($B28="N/A","N/A",IF(C28&gt;10,"No",IF(C28&lt;-10,"No","Yes")))</f>
        <v>N/A</v>
      </c>
      <c r="E28" s="8">
        <v>2.0437004280000002</v>
      </c>
      <c r="F28" s="43" t="str">
        <f>IF($B28="N/A","N/A",IF(E28&gt;10,"No",IF(E28&lt;-10,"No","Yes")))</f>
        <v>N/A</v>
      </c>
      <c r="G28" s="8">
        <v>2.1311658109999998</v>
      </c>
      <c r="H28" s="43" t="str">
        <f>IF($B28="N/A","N/A",IF(G28&gt;10,"No",IF(G28&lt;-10,"No","Yes")))</f>
        <v>N/A</v>
      </c>
      <c r="I28" s="12">
        <v>52.49</v>
      </c>
      <c r="J28" s="12">
        <v>4.28</v>
      </c>
      <c r="K28" s="9" t="s">
        <v>217</v>
      </c>
      <c r="L28" s="9" t="str">
        <f>IF(J28="Div by 0", "N/A", IF(K28="N/A","N/A", IF(J28&gt;VALUE(MID(K28,1,2)), "No", IF(J28&lt;-1*VALUE(MID(K28,1,2)), "No", "Yes"))))</f>
        <v>N/A</v>
      </c>
    </row>
    <row r="29" spans="1:12" x14ac:dyDescent="0.2">
      <c r="A29" s="16" t="s">
        <v>140</v>
      </c>
      <c r="B29" s="35" t="s">
        <v>217</v>
      </c>
      <c r="C29" s="35">
        <v>53922</v>
      </c>
      <c r="D29" s="43" t="str">
        <f>IF($B29="N/A","N/A",IF(C29&gt;10,"No",IF(C29&lt;-10,"No","Yes")))</f>
        <v>N/A</v>
      </c>
      <c r="E29" s="35">
        <v>68335</v>
      </c>
      <c r="F29" s="43" t="str">
        <f>IF($B29="N/A","N/A",IF(E29&gt;10,"No",IF(E29&lt;-10,"No","Yes")))</f>
        <v>N/A</v>
      </c>
      <c r="G29" s="35">
        <v>73903</v>
      </c>
      <c r="H29" s="43" t="str">
        <f>IF($B29="N/A","N/A",IF(G29&gt;10,"No",IF(G29&lt;-10,"No","Yes")))</f>
        <v>N/A</v>
      </c>
      <c r="I29" s="12">
        <v>26.73</v>
      </c>
      <c r="J29" s="12">
        <v>8.1479999999999997</v>
      </c>
      <c r="K29" s="35" t="s">
        <v>217</v>
      </c>
      <c r="L29" s="9" t="str">
        <f>IF(J29="Div by 0", "N/A", IF(K29="N/A","N/A", IF(J29&gt;VALUE(MID(K29,1,2)), "No", IF(J29&lt;-1*VALUE(MID(K29,1,2)), "No", "Yes"))))</f>
        <v>N/A</v>
      </c>
    </row>
    <row r="30" spans="1:12" x14ac:dyDescent="0.2">
      <c r="A30" s="2" t="s">
        <v>141</v>
      </c>
      <c r="B30" s="34" t="s">
        <v>217</v>
      </c>
      <c r="C30" s="8">
        <v>4.7562259969999996</v>
      </c>
      <c r="D30" s="43" t="str">
        <f>IF($B30="N/A","N/A",IF(C30&gt;10,"No",IF(C30&lt;-10,"No","Yes")))</f>
        <v>N/A</v>
      </c>
      <c r="E30" s="8">
        <v>5.4011010073000003</v>
      </c>
      <c r="F30" s="43" t="str">
        <f>IF($B30="N/A","N/A",IF(E30&gt;10,"No",IF(E30&lt;-10,"No","Yes")))</f>
        <v>N/A</v>
      </c>
      <c r="G30" s="8">
        <v>5.4908501928</v>
      </c>
      <c r="H30" s="43" t="str">
        <f>IF($B30="N/A","N/A",IF(G30&gt;10,"No",IF(G30&lt;-10,"No","Yes")))</f>
        <v>N/A</v>
      </c>
      <c r="I30" s="12">
        <v>13.56</v>
      </c>
      <c r="J30" s="12">
        <v>1.6619999999999999</v>
      </c>
      <c r="K30" s="9" t="s">
        <v>217</v>
      </c>
      <c r="L30" s="9" t="str">
        <f>IF(J30="Div by 0", "N/A", IF(K30="N/A","N/A", IF(J30&gt;VALUE(MID(K30,1,2)), "No", IF(J30&lt;-1*VALUE(MID(K30,1,2)), "No", "Yes"))))</f>
        <v>N/A</v>
      </c>
    </row>
    <row r="31" spans="1:12" ht="12.75" customHeight="1" x14ac:dyDescent="0.2">
      <c r="A31" s="16" t="s">
        <v>142</v>
      </c>
      <c r="B31" s="1" t="s">
        <v>217</v>
      </c>
      <c r="C31" s="1">
        <v>18760.75</v>
      </c>
      <c r="D31" s="43" t="str">
        <f>IF($B31="N/A","N/A",IF(C31&gt;10,"No",IF(C31&lt;-10,"No","Yes")))</f>
        <v>N/A</v>
      </c>
      <c r="E31" s="1">
        <v>32519</v>
      </c>
      <c r="F31" s="43" t="str">
        <f>IF($B31="N/A","N/A",IF(E31&gt;10,"No",IF(E31&lt;-10,"No","Yes")))</f>
        <v>N/A</v>
      </c>
      <c r="G31" s="1">
        <v>37670.833333000002</v>
      </c>
      <c r="H31" s="43" t="str">
        <f>IF($B31="N/A","N/A",IF(G31&gt;10,"No",IF(G31&lt;-10,"No","Yes")))</f>
        <v>N/A</v>
      </c>
      <c r="I31" s="12">
        <v>73.34</v>
      </c>
      <c r="J31" s="12">
        <v>15.84</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1104941</v>
      </c>
      <c r="D6" s="43" t="str">
        <f>IF($B6="N/A","N/A",IF(C6&gt;10,"No",IF(C6&lt;-10,"No","Yes")))</f>
        <v>N/A</v>
      </c>
      <c r="E6" s="35">
        <v>1237066</v>
      </c>
      <c r="F6" s="43" t="str">
        <f>IF($B6="N/A","N/A",IF(E6&gt;10,"No",IF(E6&lt;-10,"No","Yes")))</f>
        <v>N/A</v>
      </c>
      <c r="G6" s="35">
        <v>1315111</v>
      </c>
      <c r="H6" s="43" t="str">
        <f>IF($B6="N/A","N/A",IF(G6&gt;10,"No",IF(G6&lt;-10,"No","Yes")))</f>
        <v>N/A</v>
      </c>
      <c r="I6" s="12">
        <v>11.96</v>
      </c>
      <c r="J6" s="12">
        <v>6.3090000000000002</v>
      </c>
      <c r="K6" s="49" t="s">
        <v>732</v>
      </c>
      <c r="L6" s="9" t="str">
        <f>IF(J6="Div by 0", "N/A", IF(K6="N/A","N/A", IF(J6&gt;VALUE(MID(K6,1,2)), "No", IF(J6&lt;-1*VALUE(MID(K6,1,2)), "No", "Yes"))))</f>
        <v>Yes</v>
      </c>
    </row>
    <row r="7" spans="1:12" x14ac:dyDescent="0.2">
      <c r="A7" s="16" t="s">
        <v>59</v>
      </c>
      <c r="B7" s="35" t="s">
        <v>217</v>
      </c>
      <c r="C7" s="35">
        <v>875503</v>
      </c>
      <c r="D7" s="43" t="str">
        <f>IF($B7="N/A","N/A",IF(C7&gt;10,"No",IF(C7&lt;-10,"No","Yes")))</f>
        <v>N/A</v>
      </c>
      <c r="E7" s="35">
        <v>995417.62</v>
      </c>
      <c r="F7" s="43" t="str">
        <f>IF($B7="N/A","N/A",IF(E7&gt;10,"No",IF(E7&lt;-10,"No","Yes")))</f>
        <v>N/A</v>
      </c>
      <c r="G7" s="35">
        <v>1096848.17</v>
      </c>
      <c r="H7" s="43" t="str">
        <f>IF($B7="N/A","N/A",IF(G7&gt;10,"No",IF(G7&lt;-10,"No","Yes")))</f>
        <v>N/A</v>
      </c>
      <c r="I7" s="12">
        <v>13.7</v>
      </c>
      <c r="J7" s="12">
        <v>10.19</v>
      </c>
      <c r="K7" s="49" t="s">
        <v>733</v>
      </c>
      <c r="L7" s="9" t="str">
        <f>IF(J7="Div by 0", "N/A", IF(K7="N/A","N/A", IF(J7&gt;VALUE(MID(K7,1,2)), "No", IF(J7&lt;-1*VALUE(MID(K7,1,2)), "No", "Yes"))))</f>
        <v>No</v>
      </c>
    </row>
    <row r="8" spans="1:12" x14ac:dyDescent="0.2">
      <c r="A8" s="66" t="s">
        <v>143</v>
      </c>
      <c r="B8" s="35" t="s">
        <v>217</v>
      </c>
      <c r="C8" s="35">
        <v>142445</v>
      </c>
      <c r="D8" s="43" t="str">
        <f>IF($B8="N/A","N/A",IF(C8&gt;10,"No",IF(C8&lt;-10,"No","Yes")))</f>
        <v>N/A</v>
      </c>
      <c r="E8" s="35">
        <v>88742</v>
      </c>
      <c r="F8" s="43" t="str">
        <f>IF($B8="N/A","N/A",IF(E8&gt;10,"No",IF(E8&lt;-10,"No","Yes")))</f>
        <v>N/A</v>
      </c>
      <c r="G8" s="35">
        <v>91903</v>
      </c>
      <c r="H8" s="43" t="str">
        <f>IF($B8="N/A","N/A",IF(G8&gt;10,"No",IF(G8&lt;-10,"No","Yes")))</f>
        <v>N/A</v>
      </c>
      <c r="I8" s="12">
        <v>-37.700000000000003</v>
      </c>
      <c r="J8" s="12">
        <v>3.5619999999999998</v>
      </c>
      <c r="K8" s="35" t="s">
        <v>217</v>
      </c>
      <c r="L8" s="9" t="str">
        <f>IF(J8="Div by 0", "N/A", IF(K8="N/A","N/A", IF(J8&gt;VALUE(MID(K8,1,2)), "No", IF(J8&lt;-1*VALUE(MID(K8,1,2)), "No", "Yes"))))</f>
        <v>N/A</v>
      </c>
    </row>
    <row r="9" spans="1:12" x14ac:dyDescent="0.2">
      <c r="A9" s="16" t="s">
        <v>681</v>
      </c>
      <c r="B9" s="35" t="s">
        <v>217</v>
      </c>
      <c r="C9" s="35">
        <v>86214</v>
      </c>
      <c r="D9" s="43" t="str">
        <f t="shared" ref="D9:D11" si="0">IF($B9="N/A","N/A",IF(C9&gt;10,"No",IF(C9&lt;-10,"No","Yes")))</f>
        <v>N/A</v>
      </c>
      <c r="E9" s="35">
        <v>84913</v>
      </c>
      <c r="F9" s="43" t="str">
        <f t="shared" ref="F9:F11" si="1">IF($B9="N/A","N/A",IF(E9&gt;10,"No",IF(E9&lt;-10,"No","Yes")))</f>
        <v>N/A</v>
      </c>
      <c r="G9" s="35">
        <v>87736</v>
      </c>
      <c r="H9" s="43" t="str">
        <f t="shared" ref="H9:H11" si="2">IF($B9="N/A","N/A",IF(G9&gt;10,"No",IF(G9&lt;-10,"No","Yes")))</f>
        <v>N/A</v>
      </c>
      <c r="I9" s="12">
        <v>-1.51</v>
      </c>
      <c r="J9" s="12">
        <v>3.3250000000000002</v>
      </c>
      <c r="K9" s="35" t="s">
        <v>217</v>
      </c>
      <c r="L9" s="9" t="str">
        <f t="shared" ref="L9:L11" si="3">IF(J9="Div by 0", "N/A", IF(K9="N/A","N/A", IF(J9&gt;VALUE(MID(K9,1,2)), "No", IF(J9&lt;-1*VALUE(MID(K9,1,2)), "No", "Yes"))))</f>
        <v>N/A</v>
      </c>
    </row>
    <row r="10" spans="1:12" x14ac:dyDescent="0.2">
      <c r="A10" s="16" t="s">
        <v>424</v>
      </c>
      <c r="B10" s="35" t="s">
        <v>217</v>
      </c>
      <c r="C10" s="35">
        <v>56231</v>
      </c>
      <c r="D10" s="43" t="str">
        <f t="shared" si="0"/>
        <v>N/A</v>
      </c>
      <c r="E10" s="35">
        <v>3829</v>
      </c>
      <c r="F10" s="43" t="str">
        <f t="shared" si="1"/>
        <v>N/A</v>
      </c>
      <c r="G10" s="35">
        <v>4167</v>
      </c>
      <c r="H10" s="43" t="str">
        <f t="shared" si="2"/>
        <v>N/A</v>
      </c>
      <c r="I10" s="12">
        <v>-93.2</v>
      </c>
      <c r="J10" s="12">
        <v>8.827</v>
      </c>
      <c r="K10" s="35" t="s">
        <v>217</v>
      </c>
      <c r="L10" s="9" t="str">
        <f t="shared" si="3"/>
        <v>N/A</v>
      </c>
    </row>
    <row r="11" spans="1:12" x14ac:dyDescent="0.2">
      <c r="A11" s="16" t="s">
        <v>173</v>
      </c>
      <c r="B11" s="35" t="s">
        <v>217</v>
      </c>
      <c r="C11" s="8">
        <v>12.891638558</v>
      </c>
      <c r="D11" s="43" t="str">
        <f t="shared" si="0"/>
        <v>N/A</v>
      </c>
      <c r="E11" s="8">
        <v>7.1735865346000001</v>
      </c>
      <c r="F11" s="43" t="str">
        <f t="shared" si="1"/>
        <v>N/A</v>
      </c>
      <c r="G11" s="8">
        <v>6.9882314116000002</v>
      </c>
      <c r="H11" s="43" t="str">
        <f t="shared" si="2"/>
        <v>N/A</v>
      </c>
      <c r="I11" s="12">
        <v>-44.4</v>
      </c>
      <c r="J11" s="12">
        <v>-2.58</v>
      </c>
      <c r="K11" s="35" t="s">
        <v>217</v>
      </c>
      <c r="L11" s="9" t="str">
        <f t="shared" si="3"/>
        <v>N/A</v>
      </c>
    </row>
    <row r="12" spans="1:12" x14ac:dyDescent="0.2">
      <c r="A12" s="16" t="s">
        <v>144</v>
      </c>
      <c r="B12" s="35" t="s">
        <v>217</v>
      </c>
      <c r="C12" s="35">
        <v>51927.833333000002</v>
      </c>
      <c r="D12" s="43" t="str">
        <f>IF($B12="N/A","N/A",IF(C12&gt;10,"No",IF(C12&lt;-10,"No","Yes")))</f>
        <v>N/A</v>
      </c>
      <c r="E12" s="35">
        <v>45247.333333000002</v>
      </c>
      <c r="F12" s="43" t="str">
        <f>IF($B12="N/A","N/A",IF(E12&gt;10,"No",IF(E12&lt;-10,"No","Yes")))</f>
        <v>N/A</v>
      </c>
      <c r="G12" s="35">
        <v>48643.833333000002</v>
      </c>
      <c r="H12" s="43" t="str">
        <f>IF($B12="N/A","N/A",IF(G12&gt;10,"No",IF(G12&lt;-10,"No","Yes")))</f>
        <v>N/A</v>
      </c>
      <c r="I12" s="12">
        <v>-12.9</v>
      </c>
      <c r="J12" s="12">
        <v>7.5069999999999997</v>
      </c>
      <c r="K12" s="35" t="s">
        <v>217</v>
      </c>
      <c r="L12" s="9" t="str">
        <f>IF(J12="Div by 0", "N/A", IF(K12="N/A","N/A", IF(J12&gt;VALUE(MID(K12,1,2)), "No", IF(J12&lt;-1*VALUE(MID(K12,1,2)), "No", "Yes"))))</f>
        <v>N/A</v>
      </c>
    </row>
    <row r="13" spans="1:12" s="104" customFormat="1" ht="12.75" customHeight="1" x14ac:dyDescent="0.2">
      <c r="A13" s="2" t="s">
        <v>1656</v>
      </c>
      <c r="B13" s="47" t="s">
        <v>281</v>
      </c>
      <c r="C13" s="13">
        <v>97.614080752000007</v>
      </c>
      <c r="D13" s="11" t="str">
        <f>IF($B13="N/A","N/A",IF(C13&gt;=95,"Yes","No"))</f>
        <v>Yes</v>
      </c>
      <c r="E13" s="13">
        <v>98.724158614000004</v>
      </c>
      <c r="F13" s="11" t="str">
        <f>IF($B13="N/A","N/A",IF(E13&gt;=95,"Yes","No"))</f>
        <v>Yes</v>
      </c>
      <c r="G13" s="13">
        <v>98.764895131000003</v>
      </c>
      <c r="H13" s="11" t="str">
        <f>IF($B13="N/A","N/A",IF(G13&gt;=95,"Yes","No"))</f>
        <v>Yes</v>
      </c>
      <c r="I13" s="56">
        <v>1.137</v>
      </c>
      <c r="J13" s="56">
        <v>4.1300000000000003E-2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97.482580518000006</v>
      </c>
      <c r="D14" s="11" t="str">
        <f>IF($B14="N/A","N/A",IF(C14&gt;95,"Yes","No"))</f>
        <v>Yes</v>
      </c>
      <c r="E14" s="68">
        <v>98.623678931000001</v>
      </c>
      <c r="F14" s="11" t="str">
        <f>IF($B14="N/A","N/A",IF(E14&gt;95,"Yes","No"))</f>
        <v>Yes</v>
      </c>
      <c r="G14" s="68">
        <v>98.711135409999997</v>
      </c>
      <c r="H14" s="11" t="str">
        <f>IF($B14="N/A","N/A",IF(G14&gt;95,"Yes","No"))</f>
        <v>Yes</v>
      </c>
      <c r="I14" s="128">
        <v>1.171</v>
      </c>
      <c r="J14" s="128">
        <v>8.8700000000000001E-2</v>
      </c>
      <c r="K14" s="127" t="s">
        <v>733</v>
      </c>
      <c r="L14" s="11" t="str">
        <f t="shared" si="4"/>
        <v>Yes</v>
      </c>
    </row>
    <row r="15" spans="1:12" s="104" customFormat="1" ht="12.75" customHeight="1" x14ac:dyDescent="0.2">
      <c r="A15" s="2" t="s">
        <v>1659</v>
      </c>
      <c r="B15" s="127" t="s">
        <v>217</v>
      </c>
      <c r="C15" s="68">
        <v>8.5886938800000007E-2</v>
      </c>
      <c r="D15" s="129" t="str">
        <f t="shared" ref="D15:D19" si="5">IF($B15="N/A","N/A",IF(C15&gt;10,"No",IF(C15&lt;-10,"No","Yes")))</f>
        <v>N/A</v>
      </c>
      <c r="E15" s="68">
        <v>6.1274014500000001E-2</v>
      </c>
      <c r="F15" s="129" t="str">
        <f t="shared" ref="F15:F19" si="6">IF($B15="N/A","N/A",IF(E15&gt;10,"No",IF(E15&lt;-10,"No","Yes")))</f>
        <v>N/A</v>
      </c>
      <c r="G15" s="68">
        <v>1.3458940000000001E-2</v>
      </c>
      <c r="H15" s="129" t="str">
        <f t="shared" ref="H15:H19" si="7">IF($B15="N/A","N/A",IF(G15&gt;10,"No",IF(G15&lt;-10,"No","Yes")))</f>
        <v>N/A</v>
      </c>
      <c r="I15" s="128">
        <v>-28.7</v>
      </c>
      <c r="J15" s="128">
        <v>-78</v>
      </c>
      <c r="K15" s="127" t="s">
        <v>217</v>
      </c>
      <c r="L15" s="11" t="str">
        <f t="shared" si="4"/>
        <v>N/A</v>
      </c>
    </row>
    <row r="16" spans="1:12" s="104" customFormat="1" ht="12.75" customHeight="1" x14ac:dyDescent="0.2">
      <c r="A16" s="2" t="s">
        <v>1660</v>
      </c>
      <c r="B16" s="127" t="s">
        <v>217</v>
      </c>
      <c r="C16" s="68">
        <v>5.0681438999999997E-3</v>
      </c>
      <c r="D16" s="129" t="str">
        <f t="shared" si="5"/>
        <v>N/A</v>
      </c>
      <c r="E16" s="68">
        <v>3.8801487000000002E-3</v>
      </c>
      <c r="F16" s="129" t="str">
        <f t="shared" si="6"/>
        <v>N/A</v>
      </c>
      <c r="G16" s="68">
        <v>2.8134507000000001E-3</v>
      </c>
      <c r="H16" s="129" t="str">
        <f t="shared" si="7"/>
        <v>N/A</v>
      </c>
      <c r="I16" s="128">
        <v>-23.4</v>
      </c>
      <c r="J16" s="128">
        <v>-27.5</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4.0545151299999999E-2</v>
      </c>
      <c r="D18" s="11" t="str">
        <f t="shared" si="5"/>
        <v>N/A</v>
      </c>
      <c r="E18" s="13">
        <v>3.5325520200000002E-2</v>
      </c>
      <c r="F18" s="11" t="str">
        <f t="shared" si="6"/>
        <v>N/A</v>
      </c>
      <c r="G18" s="13">
        <v>3.7487329999999999E-2</v>
      </c>
      <c r="H18" s="11" t="str">
        <f t="shared" si="7"/>
        <v>N/A</v>
      </c>
      <c r="I18" s="56">
        <v>-12.9</v>
      </c>
      <c r="J18" s="56">
        <v>6.12</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27816</v>
      </c>
      <c r="D20" s="11" t="str">
        <f>IF($B20="N/A","N/A",IF(C20&gt;0,"No",IF(C20&lt;0,"No","Yes")))</f>
        <v>N/A</v>
      </c>
      <c r="E20" s="1">
        <v>17026</v>
      </c>
      <c r="F20" s="11" t="str">
        <f>IF($B20="N/A","N/A",IF(E20&gt;0,"No",IF(E20&lt;0,"No","Yes")))</f>
        <v>N/A</v>
      </c>
      <c r="G20" s="1">
        <v>16950</v>
      </c>
      <c r="H20" s="11" t="str">
        <f>IF($B20="N/A","N/A",IF(G20&gt;0,"No",IF(G20&lt;0,"No","Yes")))</f>
        <v>N/A</v>
      </c>
      <c r="I20" s="56">
        <v>-38.799999999999997</v>
      </c>
      <c r="J20" s="56">
        <v>-0.44600000000000001</v>
      </c>
      <c r="K20" s="47" t="s">
        <v>217</v>
      </c>
      <c r="L20" s="11" t="str">
        <f t="shared" si="4"/>
        <v>N/A</v>
      </c>
    </row>
    <row r="21" spans="1:14" s="104" customFormat="1" x14ac:dyDescent="0.2">
      <c r="A21" s="2" t="s">
        <v>1665</v>
      </c>
      <c r="B21" s="47" t="s">
        <v>282</v>
      </c>
      <c r="C21" s="13">
        <v>2.5174194821000002</v>
      </c>
      <c r="D21" s="11" t="str">
        <f>IF($B21="N/A","N/A",IF(C21&gt;=5,"No",IF(C21&lt;0,"No","Yes")))</f>
        <v>Yes</v>
      </c>
      <c r="E21" s="13">
        <v>1.3763210694000001</v>
      </c>
      <c r="F21" s="11" t="str">
        <f>IF($B21="N/A","N/A",IF(E21&gt;=5,"No",IF(E21&lt;0,"No","Yes")))</f>
        <v>Yes</v>
      </c>
      <c r="G21" s="13">
        <v>1.2888645901</v>
      </c>
      <c r="H21" s="11" t="str">
        <f>IF($B21="N/A","N/A",IF(G21&gt;=5,"No",IF(G21&lt;0,"No","Yes")))</f>
        <v>Yes</v>
      </c>
      <c r="I21" s="56">
        <v>-45.3</v>
      </c>
      <c r="J21" s="56">
        <v>-6.35</v>
      </c>
      <c r="K21" s="11" t="s">
        <v>217</v>
      </c>
      <c r="L21" s="11" t="str">
        <f t="shared" si="4"/>
        <v>N/A</v>
      </c>
    </row>
    <row r="22" spans="1:14" s="104" customFormat="1" ht="12.75" customHeight="1" x14ac:dyDescent="0.2">
      <c r="A22" s="4" t="s">
        <v>1666</v>
      </c>
      <c r="B22" s="127" t="s">
        <v>217</v>
      </c>
      <c r="C22" s="68">
        <v>86.169830313000006</v>
      </c>
      <c r="D22" s="129" t="str">
        <f t="shared" ref="D22:D25" si="8">IF($B22="N/A","N/A",IF(C22&gt;10,"No",IF(C22&lt;-10,"No","Yes")))</f>
        <v>N/A</v>
      </c>
      <c r="E22" s="68">
        <v>84.652883825000004</v>
      </c>
      <c r="F22" s="129" t="str">
        <f t="shared" ref="F22:F25" si="9">IF($B22="N/A","N/A",IF(E22&gt;10,"No",IF(E22&lt;-10,"No","Yes")))</f>
        <v>N/A</v>
      </c>
      <c r="G22" s="68">
        <v>83.457227138999997</v>
      </c>
      <c r="H22" s="129" t="str">
        <f t="shared" ref="H22:H25" si="10">IF($B22="N/A","N/A",IF(G22&gt;10,"No",IF(G22&lt;-10,"No","Yes")))</f>
        <v>N/A</v>
      </c>
      <c r="I22" s="56">
        <v>-1.76</v>
      </c>
      <c r="J22" s="56">
        <v>-1.41</v>
      </c>
      <c r="K22" s="127" t="s">
        <v>217</v>
      </c>
      <c r="L22" s="11" t="str">
        <f t="shared" si="4"/>
        <v>N/A</v>
      </c>
    </row>
    <row r="23" spans="1:14" s="104" customFormat="1" ht="12.75" customHeight="1" x14ac:dyDescent="0.2">
      <c r="A23" s="4" t="s">
        <v>1667</v>
      </c>
      <c r="B23" s="127" t="s">
        <v>217</v>
      </c>
      <c r="C23" s="68">
        <v>43.802128271000001</v>
      </c>
      <c r="D23" s="129" t="str">
        <f t="shared" si="8"/>
        <v>N/A</v>
      </c>
      <c r="E23" s="68">
        <v>34.388582167999999</v>
      </c>
      <c r="F23" s="129" t="str">
        <f t="shared" si="9"/>
        <v>N/A</v>
      </c>
      <c r="G23" s="68">
        <v>31.846607670000001</v>
      </c>
      <c r="H23" s="129" t="str">
        <f t="shared" si="10"/>
        <v>N/A</v>
      </c>
      <c r="I23" s="56">
        <v>-21.5</v>
      </c>
      <c r="J23" s="56">
        <v>-7.39</v>
      </c>
      <c r="K23" s="127" t="s">
        <v>217</v>
      </c>
      <c r="L23" s="11" t="str">
        <f t="shared" si="4"/>
        <v>N/A</v>
      </c>
    </row>
    <row r="24" spans="1:14" s="104" customFormat="1" ht="12.75" customHeight="1" x14ac:dyDescent="0.2">
      <c r="A24" s="4" t="s">
        <v>1668</v>
      </c>
      <c r="B24" s="127" t="s">
        <v>217</v>
      </c>
      <c r="C24" s="68">
        <v>6.9636180615000001</v>
      </c>
      <c r="D24" s="129" t="str">
        <f t="shared" si="8"/>
        <v>N/A</v>
      </c>
      <c r="E24" s="68">
        <v>11.100669564</v>
      </c>
      <c r="F24" s="129" t="str">
        <f t="shared" si="9"/>
        <v>N/A</v>
      </c>
      <c r="G24" s="68">
        <v>11.050147493000001</v>
      </c>
      <c r="H24" s="129" t="str">
        <f t="shared" si="10"/>
        <v>N/A</v>
      </c>
      <c r="I24" s="56">
        <v>59.41</v>
      </c>
      <c r="J24" s="56">
        <v>-0.45500000000000002</v>
      </c>
      <c r="K24" s="127" t="s">
        <v>217</v>
      </c>
      <c r="L24" s="11" t="str">
        <f t="shared" si="4"/>
        <v>N/A</v>
      </c>
    </row>
    <row r="25" spans="1:14" s="104" customFormat="1" ht="12.75" customHeight="1" x14ac:dyDescent="0.2">
      <c r="A25" s="4" t="s">
        <v>1669</v>
      </c>
      <c r="B25" s="127" t="s">
        <v>217</v>
      </c>
      <c r="C25" s="68">
        <v>5.5435720449000003</v>
      </c>
      <c r="D25" s="129" t="str">
        <f t="shared" si="8"/>
        <v>N/A</v>
      </c>
      <c r="E25" s="68">
        <v>3.6003758957000001</v>
      </c>
      <c r="F25" s="129" t="str">
        <f t="shared" si="9"/>
        <v>N/A</v>
      </c>
      <c r="G25" s="68">
        <v>5.2212389380999999</v>
      </c>
      <c r="H25" s="129" t="str">
        <f t="shared" si="10"/>
        <v>N/A</v>
      </c>
      <c r="I25" s="56">
        <v>-35.1</v>
      </c>
      <c r="J25" s="56">
        <v>45.02</v>
      </c>
      <c r="K25" s="127" t="s">
        <v>217</v>
      </c>
      <c r="L25" s="11" t="str">
        <f t="shared" si="4"/>
        <v>N/A</v>
      </c>
    </row>
    <row r="26" spans="1:14" x14ac:dyDescent="0.2">
      <c r="A26" s="2" t="s">
        <v>1670</v>
      </c>
      <c r="B26" s="47" t="s">
        <v>221</v>
      </c>
      <c r="C26" s="1">
        <v>662</v>
      </c>
      <c r="D26" s="43" t="str">
        <f>IF($B26="N/A","N/A",IF(C26&gt;0,"No",IF(C26&lt;0,"No","Yes")))</f>
        <v>No</v>
      </c>
      <c r="E26" s="1">
        <v>334</v>
      </c>
      <c r="F26" s="43" t="str">
        <f>IF($B26="N/A","N/A",IF(E26&gt;0,"No",IF(E26&lt;0,"No","Yes")))</f>
        <v>No</v>
      </c>
      <c r="G26" s="1">
        <v>355</v>
      </c>
      <c r="H26" s="43" t="str">
        <f>IF($B26="N/A","N/A",IF(G26&gt;0,"No",IF(G26&lt;0,"No","Yes")))</f>
        <v>No</v>
      </c>
      <c r="I26" s="12">
        <v>-49.5</v>
      </c>
      <c r="J26" s="12">
        <v>6.2869999999999999</v>
      </c>
      <c r="K26" s="44" t="s">
        <v>217</v>
      </c>
      <c r="L26" s="9" t="str">
        <f t="shared" ref="L26:L74" si="11">IF(J26="Div by 0", "N/A", IF(K26="N/A","N/A", IF(J26&gt;VALUE(MID(K26,1,2)), "No", IF(J26&lt;-1*VALUE(MID(K26,1,2)), "No", "Yes"))))</f>
        <v>N/A</v>
      </c>
    </row>
    <row r="27" spans="1:14" x14ac:dyDescent="0.2">
      <c r="A27" s="6" t="s">
        <v>149</v>
      </c>
      <c r="B27" s="47" t="s">
        <v>283</v>
      </c>
      <c r="C27" s="8">
        <v>0.1208209307</v>
      </c>
      <c r="D27" s="43" t="str">
        <f>IF($B27="N/A","N/A",IF(C27&gt;=10,"No",IF(C27&lt;0,"No","Yes")))</f>
        <v>Yes</v>
      </c>
      <c r="E27" s="8">
        <v>5.3998735700000002E-2</v>
      </c>
      <c r="F27" s="43" t="str">
        <f>IF($B27="N/A","N/A",IF(E27&gt;=10,"No",IF(E27&lt;0,"No","Yes")))</f>
        <v>Yes</v>
      </c>
      <c r="G27" s="8">
        <v>5.39878383E-2</v>
      </c>
      <c r="H27" s="43" t="str">
        <f>IF($B27="N/A","N/A",IF(G27&gt;=10,"No",IF(G27&lt;0,"No","Yes")))</f>
        <v>Yes</v>
      </c>
      <c r="I27" s="12">
        <v>-55.3</v>
      </c>
      <c r="J27" s="12">
        <v>-0.02</v>
      </c>
      <c r="K27" s="44" t="s">
        <v>217</v>
      </c>
      <c r="L27" s="9" t="str">
        <f t="shared" si="11"/>
        <v>N/A</v>
      </c>
    </row>
    <row r="28" spans="1:14" x14ac:dyDescent="0.2">
      <c r="A28" s="2" t="s">
        <v>425</v>
      </c>
      <c r="B28" s="34" t="s">
        <v>217</v>
      </c>
      <c r="C28" s="13">
        <v>83.670411985000001</v>
      </c>
      <c r="D28" s="70" t="str">
        <f t="shared" ref="D28:D31" si="12">IF($B28="N/A","N/A",IF(C28&gt;10,"No",IF(C28&lt;-10,"No","Yes")))</f>
        <v>N/A</v>
      </c>
      <c r="E28" s="13">
        <v>85.928143712999997</v>
      </c>
      <c r="F28" s="43" t="str">
        <f t="shared" ref="F28:F31" si="13">IF($B28="N/A","N/A",IF(E28&gt;10,"No",IF(E28&lt;-10,"No","Yes")))</f>
        <v>N/A</v>
      </c>
      <c r="G28" s="13">
        <v>76.760563379999994</v>
      </c>
      <c r="H28" s="43" t="str">
        <f t="shared" ref="H28:H31" si="14">IF($B28="N/A","N/A",IF(G28&gt;10,"No",IF(G28&lt;-10,"No","Yes")))</f>
        <v>N/A</v>
      </c>
      <c r="I28" s="12">
        <v>2.698</v>
      </c>
      <c r="J28" s="12">
        <v>-10.7</v>
      </c>
      <c r="K28" s="44" t="s">
        <v>217</v>
      </c>
      <c r="L28" s="9" t="str">
        <f t="shared" si="11"/>
        <v>N/A</v>
      </c>
    </row>
    <row r="29" spans="1:14" x14ac:dyDescent="0.2">
      <c r="A29" s="2" t="s">
        <v>426</v>
      </c>
      <c r="B29" s="34" t="s">
        <v>217</v>
      </c>
      <c r="C29" s="13">
        <v>7.9400749063999996</v>
      </c>
      <c r="D29" s="70" t="str">
        <f t="shared" si="12"/>
        <v>N/A</v>
      </c>
      <c r="E29" s="13">
        <v>4.4910179641000001</v>
      </c>
      <c r="F29" s="43" t="str">
        <f t="shared" si="13"/>
        <v>N/A</v>
      </c>
      <c r="G29" s="13">
        <v>7.6056338027999999</v>
      </c>
      <c r="H29" s="43" t="str">
        <f t="shared" si="14"/>
        <v>N/A</v>
      </c>
      <c r="I29" s="12">
        <v>-43.4</v>
      </c>
      <c r="J29" s="12">
        <v>69.349999999999994</v>
      </c>
      <c r="K29" s="44" t="s">
        <v>217</v>
      </c>
      <c r="L29" s="9" t="str">
        <f t="shared" si="11"/>
        <v>N/A</v>
      </c>
    </row>
    <row r="30" spans="1:14" x14ac:dyDescent="0.2">
      <c r="A30" s="2" t="s">
        <v>422</v>
      </c>
      <c r="B30" s="34" t="s">
        <v>217</v>
      </c>
      <c r="C30" s="13">
        <v>0.82397003749999997</v>
      </c>
      <c r="D30" s="70" t="str">
        <f t="shared" si="12"/>
        <v>N/A</v>
      </c>
      <c r="E30" s="13">
        <v>0.5988023952</v>
      </c>
      <c r="F30" s="43" t="str">
        <f t="shared" si="13"/>
        <v>N/A</v>
      </c>
      <c r="G30" s="13">
        <v>0.70422535210000003</v>
      </c>
      <c r="H30" s="43" t="str">
        <f t="shared" si="14"/>
        <v>N/A</v>
      </c>
      <c r="I30" s="12">
        <v>-27.3</v>
      </c>
      <c r="J30" s="12">
        <v>17.61</v>
      </c>
      <c r="K30" s="44" t="s">
        <v>217</v>
      </c>
      <c r="L30" s="9" t="str">
        <f t="shared" si="11"/>
        <v>N/A</v>
      </c>
    </row>
    <row r="31" spans="1:14" x14ac:dyDescent="0.2">
      <c r="A31" s="2" t="s">
        <v>423</v>
      </c>
      <c r="B31" s="34" t="s">
        <v>217</v>
      </c>
      <c r="C31" s="13">
        <v>5.4681647939999998</v>
      </c>
      <c r="D31" s="70" t="str">
        <f t="shared" si="12"/>
        <v>N/A</v>
      </c>
      <c r="E31" s="13">
        <v>4.9401197605</v>
      </c>
      <c r="F31" s="43" t="str">
        <f t="shared" si="13"/>
        <v>N/A</v>
      </c>
      <c r="G31" s="13">
        <v>4.7887323944000002</v>
      </c>
      <c r="H31" s="43" t="str">
        <f t="shared" si="14"/>
        <v>N/A</v>
      </c>
      <c r="I31" s="12">
        <v>-9.66</v>
      </c>
      <c r="J31" s="12">
        <v>-3.06</v>
      </c>
      <c r="K31" s="44" t="s">
        <v>217</v>
      </c>
      <c r="L31" s="9" t="str">
        <f t="shared" si="11"/>
        <v>N/A</v>
      </c>
    </row>
    <row r="32" spans="1:14" x14ac:dyDescent="0.2">
      <c r="A32" s="2" t="s">
        <v>948</v>
      </c>
      <c r="B32" s="34" t="s">
        <v>217</v>
      </c>
      <c r="C32" s="68">
        <v>20.557387227</v>
      </c>
      <c r="D32" s="70" t="str">
        <f>IF($B32="N/A","N/A",IF(C32&gt;10,"No",IF(C32&lt;-10,"No","Yes")))</f>
        <v>N/A</v>
      </c>
      <c r="E32" s="68">
        <v>18.957598058999999</v>
      </c>
      <c r="F32" s="70" t="str">
        <f>IF($B32="N/A","N/A",IF(E32&gt;10,"No",IF(E32&lt;-10,"No","Yes")))</f>
        <v>N/A</v>
      </c>
      <c r="G32" s="68">
        <v>18.619416915999999</v>
      </c>
      <c r="H32" s="70" t="str">
        <f>IF($B32="N/A","N/A",IF(G32&gt;10,"No",IF(G32&lt;-10,"No","Yes")))</f>
        <v>N/A</v>
      </c>
      <c r="I32" s="12">
        <v>-7.78</v>
      </c>
      <c r="J32" s="12">
        <v>-1.78</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99.456170057999998</v>
      </c>
      <c r="D34" s="43" t="str">
        <f>IF($B34="N/A","N/A",IF(C34&gt;=98,"Yes","No"))</f>
        <v>Yes</v>
      </c>
      <c r="E34" s="13">
        <v>99.917627676999999</v>
      </c>
      <c r="F34" s="43" t="str">
        <f>IF($B34="N/A","N/A",IF(E34&gt;=98,"Yes","No"))</f>
        <v>Yes</v>
      </c>
      <c r="G34" s="13">
        <v>99.924645143999996</v>
      </c>
      <c r="H34" s="43" t="str">
        <f>IF($B34="N/A","N/A",IF(G34&gt;=98,"Yes","No"))</f>
        <v>Yes</v>
      </c>
      <c r="I34" s="12">
        <v>0.46400000000000002</v>
      </c>
      <c r="J34" s="12">
        <v>7.0000000000000001E-3</v>
      </c>
      <c r="K34" s="44" t="s">
        <v>733</v>
      </c>
      <c r="L34" s="9" t="str">
        <f t="shared" si="11"/>
        <v>Yes</v>
      </c>
    </row>
    <row r="35" spans="1:14" x14ac:dyDescent="0.2">
      <c r="A35" s="2" t="s">
        <v>18</v>
      </c>
      <c r="B35" s="47" t="s">
        <v>281</v>
      </c>
      <c r="C35" s="13">
        <v>99.999728492000003</v>
      </c>
      <c r="D35" s="43" t="str">
        <f>IF($B35="N/A","N/A",IF(C35&gt;=95,"Yes","No"))</f>
        <v>Yes</v>
      </c>
      <c r="E35" s="13">
        <v>99.999353309</v>
      </c>
      <c r="F35" s="43" t="str">
        <f>IF($B35="N/A","N/A",IF(E35&gt;=95,"Yes","No"))</f>
        <v>Yes</v>
      </c>
      <c r="G35" s="13">
        <v>99.999315647000003</v>
      </c>
      <c r="H35" s="43" t="str">
        <f>IF($B35="N/A","N/A",IF(G35&gt;=95,"Yes","No"))</f>
        <v>Yes</v>
      </c>
      <c r="I35" s="12">
        <v>0</v>
      </c>
      <c r="J35" s="12">
        <v>0</v>
      </c>
      <c r="K35" s="44" t="s">
        <v>733</v>
      </c>
      <c r="L35" s="9" t="str">
        <f t="shared" si="11"/>
        <v>Yes</v>
      </c>
    </row>
    <row r="36" spans="1:14" x14ac:dyDescent="0.2">
      <c r="A36" s="2" t="s">
        <v>23</v>
      </c>
      <c r="B36" s="34" t="s">
        <v>217</v>
      </c>
      <c r="C36" s="13">
        <v>59.255924071999999</v>
      </c>
      <c r="D36" s="43" t="str">
        <f t="shared" ref="D36:D41" si="15">IF($B36="N/A","N/A",IF(C36&gt;10,"No",IF(C36&lt;-10,"No","Yes")))</f>
        <v>N/A</v>
      </c>
      <c r="E36" s="13">
        <v>61.350162400000002</v>
      </c>
      <c r="F36" s="43" t="str">
        <f t="shared" ref="F36:F41" si="16">IF($B36="N/A","N/A",IF(E36&gt;10,"No",IF(E36&lt;-10,"No","Yes")))</f>
        <v>N/A</v>
      </c>
      <c r="G36" s="13">
        <v>61.736994064000001</v>
      </c>
      <c r="H36" s="43" t="str">
        <f t="shared" ref="H36:H41" si="17">IF($B36="N/A","N/A",IF(G36&gt;10,"No",IF(G36&lt;-10,"No","Yes")))</f>
        <v>N/A</v>
      </c>
      <c r="I36" s="12">
        <v>3.5339999999999998</v>
      </c>
      <c r="J36" s="12">
        <v>0.63049999999999995</v>
      </c>
      <c r="K36" s="44" t="s">
        <v>733</v>
      </c>
      <c r="L36" s="9" t="str">
        <f t="shared" si="11"/>
        <v>Yes</v>
      </c>
    </row>
    <row r="37" spans="1:14" x14ac:dyDescent="0.2">
      <c r="A37" s="2" t="s">
        <v>24</v>
      </c>
      <c r="B37" s="34" t="s">
        <v>217</v>
      </c>
      <c r="C37" s="13">
        <v>16.054160358000001</v>
      </c>
      <c r="D37" s="43" t="str">
        <f t="shared" si="15"/>
        <v>N/A</v>
      </c>
      <c r="E37" s="13">
        <v>16.197276459000001</v>
      </c>
      <c r="F37" s="43" t="str">
        <f t="shared" si="16"/>
        <v>N/A</v>
      </c>
      <c r="G37" s="13">
        <v>16.452451541999999</v>
      </c>
      <c r="H37" s="43" t="str">
        <f t="shared" si="17"/>
        <v>N/A</v>
      </c>
      <c r="I37" s="12">
        <v>0.89149999999999996</v>
      </c>
      <c r="J37" s="12">
        <v>1.575</v>
      </c>
      <c r="K37" s="44" t="s">
        <v>733</v>
      </c>
      <c r="L37" s="9" t="str">
        <f t="shared" si="11"/>
        <v>Yes</v>
      </c>
    </row>
    <row r="38" spans="1:14" x14ac:dyDescent="0.2">
      <c r="A38" s="2" t="s">
        <v>25</v>
      </c>
      <c r="B38" s="34" t="s">
        <v>217</v>
      </c>
      <c r="C38" s="13">
        <v>2.1380327094</v>
      </c>
      <c r="D38" s="43" t="str">
        <f t="shared" si="15"/>
        <v>N/A</v>
      </c>
      <c r="E38" s="13">
        <v>2.1911522909999999</v>
      </c>
      <c r="F38" s="43" t="str">
        <f t="shared" si="16"/>
        <v>N/A</v>
      </c>
      <c r="G38" s="13">
        <v>2.2510647389999998</v>
      </c>
      <c r="H38" s="43" t="str">
        <f t="shared" si="17"/>
        <v>N/A</v>
      </c>
      <c r="I38" s="12">
        <v>2.4849999999999999</v>
      </c>
      <c r="J38" s="12">
        <v>2.734</v>
      </c>
      <c r="K38" s="44" t="s">
        <v>733</v>
      </c>
      <c r="L38" s="9" t="str">
        <f t="shared" si="11"/>
        <v>Yes</v>
      </c>
    </row>
    <row r="39" spans="1:14" x14ac:dyDescent="0.2">
      <c r="A39" s="2" t="s">
        <v>26</v>
      </c>
      <c r="B39" s="47" t="s">
        <v>217</v>
      </c>
      <c r="C39" s="13">
        <v>2.8602432165999998</v>
      </c>
      <c r="D39" s="11" t="str">
        <f t="shared" si="15"/>
        <v>N/A</v>
      </c>
      <c r="E39" s="13">
        <v>2.9763973789999998</v>
      </c>
      <c r="F39" s="11" t="str">
        <f t="shared" si="16"/>
        <v>N/A</v>
      </c>
      <c r="G39" s="13">
        <v>3.0467390205</v>
      </c>
      <c r="H39" s="11" t="str">
        <f t="shared" si="17"/>
        <v>N/A</v>
      </c>
      <c r="I39" s="12">
        <v>4.0609999999999999</v>
      </c>
      <c r="J39" s="12">
        <v>2.363</v>
      </c>
      <c r="K39" s="47" t="s">
        <v>217</v>
      </c>
      <c r="L39" s="9" t="str">
        <f t="shared" si="11"/>
        <v>N/A</v>
      </c>
    </row>
    <row r="40" spans="1:14" x14ac:dyDescent="0.2">
      <c r="A40" s="2" t="s">
        <v>60</v>
      </c>
      <c r="B40" s="47" t="s">
        <v>217</v>
      </c>
      <c r="C40" s="13">
        <v>0.21132350050000001</v>
      </c>
      <c r="D40" s="11" t="str">
        <f t="shared" si="15"/>
        <v>N/A</v>
      </c>
      <c r="E40" s="13">
        <v>0.21211479420000001</v>
      </c>
      <c r="F40" s="11" t="str">
        <f t="shared" si="16"/>
        <v>N/A</v>
      </c>
      <c r="G40" s="13">
        <v>0.20766307940000001</v>
      </c>
      <c r="H40" s="11" t="str">
        <f t="shared" si="17"/>
        <v>N/A</v>
      </c>
      <c r="I40" s="12">
        <v>0.37440000000000001</v>
      </c>
      <c r="J40" s="12">
        <v>-2.1</v>
      </c>
      <c r="K40" s="47" t="s">
        <v>217</v>
      </c>
      <c r="L40" s="9" t="str">
        <f t="shared" si="11"/>
        <v>N/A</v>
      </c>
    </row>
    <row r="41" spans="1:14" x14ac:dyDescent="0.2">
      <c r="A41" s="2" t="s">
        <v>61</v>
      </c>
      <c r="B41" s="47" t="s">
        <v>217</v>
      </c>
      <c r="C41" s="13">
        <v>1.2995264001</v>
      </c>
      <c r="D41" s="11" t="str">
        <f t="shared" si="15"/>
        <v>N/A</v>
      </c>
      <c r="E41" s="13">
        <v>1.6150310493</v>
      </c>
      <c r="F41" s="11" t="str">
        <f t="shared" si="16"/>
        <v>N/A</v>
      </c>
      <c r="G41" s="13">
        <v>1.8229639931999999</v>
      </c>
      <c r="H41" s="11" t="str">
        <f t="shared" si="17"/>
        <v>N/A</v>
      </c>
      <c r="I41" s="12">
        <v>24.28</v>
      </c>
      <c r="J41" s="12">
        <v>12.87</v>
      </c>
      <c r="K41" s="47" t="s">
        <v>217</v>
      </c>
      <c r="L41" s="9" t="str">
        <f t="shared" si="11"/>
        <v>N/A</v>
      </c>
    </row>
    <row r="42" spans="1:14" x14ac:dyDescent="0.2">
      <c r="A42" s="2" t="s">
        <v>62</v>
      </c>
      <c r="B42" s="47" t="s">
        <v>282</v>
      </c>
      <c r="C42" s="13">
        <v>20.846271430000002</v>
      </c>
      <c r="D42" s="11" t="str">
        <f>IF($B42="N/A","N/A",IF(C42&gt;=5,"No",IF(C42&lt;0,"No","Yes")))</f>
        <v>No</v>
      </c>
      <c r="E42" s="13">
        <v>18.773937688</v>
      </c>
      <c r="F42" s="11" t="str">
        <f>IF($B42="N/A","N/A",IF(E42&gt;=5,"No",IF(E42&lt;0,"No","Yes")))</f>
        <v>No</v>
      </c>
      <c r="G42" s="13">
        <v>18.232605460999999</v>
      </c>
      <c r="H42" s="11" t="str">
        <f>IF($B42="N/A","N/A",IF(G42&gt;=5,"No",IF(G42&lt;0,"No","Yes")))</f>
        <v>No</v>
      </c>
      <c r="I42" s="12">
        <v>-9.94</v>
      </c>
      <c r="J42" s="12">
        <v>-2.88</v>
      </c>
      <c r="K42" s="44" t="s">
        <v>733</v>
      </c>
      <c r="L42" s="9" t="str">
        <f t="shared" si="11"/>
        <v>Yes</v>
      </c>
    </row>
    <row r="43" spans="1:14" x14ac:dyDescent="0.2">
      <c r="A43" s="2" t="s">
        <v>63</v>
      </c>
      <c r="B43" s="47" t="s">
        <v>217</v>
      </c>
      <c r="C43" s="13">
        <v>8.7427292498</v>
      </c>
      <c r="D43" s="11" t="str">
        <f>IF($B43="N/A","N/A",IF(C43&gt;10,"No",IF(C43&lt;-10,"No","Yes")))</f>
        <v>N/A</v>
      </c>
      <c r="E43" s="13">
        <v>8.9648410028000001</v>
      </c>
      <c r="F43" s="11" t="str">
        <f>IF($B43="N/A","N/A",IF(E43&gt;10,"No",IF(E43&lt;-10,"No","Yes")))</f>
        <v>N/A</v>
      </c>
      <c r="G43" s="13">
        <v>9.2654536385000004</v>
      </c>
      <c r="H43" s="11" t="str">
        <f>IF($B43="N/A","N/A",IF(G43&gt;10,"No",IF(G43&lt;-10,"No","Yes")))</f>
        <v>N/A</v>
      </c>
      <c r="I43" s="12">
        <v>2.5409999999999999</v>
      </c>
      <c r="J43" s="12">
        <v>3.3530000000000002</v>
      </c>
      <c r="K43" s="47" t="s">
        <v>733</v>
      </c>
      <c r="L43" s="9" t="str">
        <f t="shared" si="11"/>
        <v>Yes</v>
      </c>
    </row>
    <row r="44" spans="1:14" x14ac:dyDescent="0.2">
      <c r="A44" s="2" t="s">
        <v>64</v>
      </c>
      <c r="B44" s="47" t="s">
        <v>217</v>
      </c>
      <c r="C44" s="13">
        <v>78.909339351</v>
      </c>
      <c r="D44" s="11" t="str">
        <f>IF($B44="N/A","N/A",IF(C44&gt;10,"No",IF(C44&lt;-10,"No","Yes")))</f>
        <v>N/A</v>
      </c>
      <c r="E44" s="13">
        <v>76.636820227000001</v>
      </c>
      <c r="F44" s="11" t="str">
        <f>IF($B44="N/A","N/A",IF(E44&gt;10,"No",IF(E44&lt;-10,"No","Yes")))</f>
        <v>N/A</v>
      </c>
      <c r="G44" s="13">
        <v>76.877497927999997</v>
      </c>
      <c r="H44" s="11" t="str">
        <f>IF($B44="N/A","N/A",IF(G44&gt;10,"No",IF(G44&lt;-10,"No","Yes")))</f>
        <v>N/A</v>
      </c>
      <c r="I44" s="12">
        <v>-2.88</v>
      </c>
      <c r="J44" s="12">
        <v>0.314</v>
      </c>
      <c r="K44" s="44" t="s">
        <v>733</v>
      </c>
      <c r="L44" s="9" t="str">
        <f t="shared" si="11"/>
        <v>Yes</v>
      </c>
    </row>
    <row r="45" spans="1:14" x14ac:dyDescent="0.2">
      <c r="A45" s="3" t="s">
        <v>19</v>
      </c>
      <c r="B45" s="34" t="s">
        <v>285</v>
      </c>
      <c r="C45" s="8">
        <v>3.8262676468999999</v>
      </c>
      <c r="D45" s="43" t="str">
        <f>IF($B45="N/A","N/A",IF(C45&gt;8,"No",IF(C45&lt;2,"No","Yes")))</f>
        <v>Yes</v>
      </c>
      <c r="E45" s="8">
        <v>2.9709813381000001</v>
      </c>
      <c r="F45" s="43" t="str">
        <f>IF($B45="N/A","N/A",IF(E45&gt;8,"No",IF(E45&lt;2,"No","Yes")))</f>
        <v>Yes</v>
      </c>
      <c r="G45" s="8">
        <v>2.7323929311000001</v>
      </c>
      <c r="H45" s="43" t="str">
        <f>IF($B45="N/A","N/A",IF(G45&gt;8,"No",IF(G45&lt;2,"No","Yes")))</f>
        <v>Yes</v>
      </c>
      <c r="I45" s="12">
        <v>-22.4</v>
      </c>
      <c r="J45" s="12">
        <v>-8.0299999999999994</v>
      </c>
      <c r="K45" s="44" t="s">
        <v>733</v>
      </c>
      <c r="L45" s="9" t="str">
        <f t="shared" si="11"/>
        <v>Yes</v>
      </c>
    </row>
    <row r="46" spans="1:14" x14ac:dyDescent="0.2">
      <c r="A46" s="3" t="s">
        <v>174</v>
      </c>
      <c r="B46" s="34" t="s">
        <v>217</v>
      </c>
      <c r="C46" s="8">
        <v>14.331443941</v>
      </c>
      <c r="D46" s="11" t="str">
        <f t="shared" ref="D46:D53" si="18">IF($B46="N/A","N/A",IF(C46&gt;10,"No",IF(C46&lt;-10,"No","Yes")))</f>
        <v>N/A</v>
      </c>
      <c r="E46" s="8">
        <v>13.776144522999999</v>
      </c>
      <c r="F46" s="11" t="str">
        <f t="shared" ref="F46:F53" si="19">IF($B46="N/A","N/A",IF(E46&gt;10,"No",IF(E46&lt;-10,"No","Yes")))</f>
        <v>N/A</v>
      </c>
      <c r="G46" s="8">
        <v>13.620827443</v>
      </c>
      <c r="H46" s="11" t="str">
        <f t="shared" ref="H46:H53" si="20">IF($B46="N/A","N/A",IF(G46&gt;10,"No",IF(G46&lt;-10,"No","Yes")))</f>
        <v>N/A</v>
      </c>
      <c r="I46" s="12">
        <v>-3.87</v>
      </c>
      <c r="J46" s="12">
        <v>-1.1299999999999999</v>
      </c>
      <c r="K46" s="44" t="s">
        <v>733</v>
      </c>
      <c r="L46" s="9" t="str">
        <f>IF(J46="Div by 0", "N/A", IF(OR(J46="N/A",K46="N/A"),"N/A", IF(J46&gt;VALUE(MID(K46,1,2)), "No", IF(J46&lt;-1*VALUE(MID(K46,1,2)), "No", "Yes"))))</f>
        <v>Yes</v>
      </c>
    </row>
    <row r="47" spans="1:14" x14ac:dyDescent="0.2">
      <c r="A47" s="3" t="s">
        <v>175</v>
      </c>
      <c r="B47" s="34" t="s">
        <v>217</v>
      </c>
      <c r="C47" s="8">
        <v>26.554630519</v>
      </c>
      <c r="D47" s="11" t="str">
        <f t="shared" si="18"/>
        <v>N/A</v>
      </c>
      <c r="E47" s="8">
        <v>25.624421008999999</v>
      </c>
      <c r="F47" s="11" t="str">
        <f t="shared" si="19"/>
        <v>N/A</v>
      </c>
      <c r="G47" s="8">
        <v>25.596318486000001</v>
      </c>
      <c r="H47" s="11" t="str">
        <f t="shared" si="20"/>
        <v>N/A</v>
      </c>
      <c r="I47" s="12">
        <v>-3.5</v>
      </c>
      <c r="J47" s="12">
        <v>-0.11</v>
      </c>
      <c r="K47" s="44" t="s">
        <v>733</v>
      </c>
      <c r="L47" s="9" t="str">
        <f>IF(J47="Div by 0", "N/A", IF(OR(J47="N/A",K47="N/A"),"N/A", IF(J47&gt;VALUE(MID(K47,1,2)), "No", IF(J47&lt;-1*VALUE(MID(K47,1,2)), "No", "Yes"))))</f>
        <v>Yes</v>
      </c>
    </row>
    <row r="48" spans="1:14" x14ac:dyDescent="0.2">
      <c r="A48" s="3" t="s">
        <v>176</v>
      </c>
      <c r="B48" s="34" t="s">
        <v>217</v>
      </c>
      <c r="C48" s="8">
        <v>3.7326879897</v>
      </c>
      <c r="D48" s="11" t="str">
        <f t="shared" si="18"/>
        <v>N/A</v>
      </c>
      <c r="E48" s="8">
        <v>3.7225176345</v>
      </c>
      <c r="F48" s="11" t="str">
        <f t="shared" si="19"/>
        <v>N/A</v>
      </c>
      <c r="G48" s="8">
        <v>3.6246370078000001</v>
      </c>
      <c r="H48" s="11" t="str">
        <f t="shared" si="20"/>
        <v>N/A</v>
      </c>
      <c r="I48" s="12">
        <v>-0.27200000000000002</v>
      </c>
      <c r="J48" s="12">
        <v>-2.63</v>
      </c>
      <c r="K48" s="44" t="s">
        <v>733</v>
      </c>
      <c r="L48" s="9" t="str">
        <f t="shared" ref="L48:L57" si="21">IF(J48="Div by 0", "N/A", IF(OR(J48="N/A",K48="N/A"),"N/A", IF(J48&gt;VALUE(MID(K48,1,2)), "No", IF(J48&lt;-1*VALUE(MID(K48,1,2)), "No", "Yes"))))</f>
        <v>Yes</v>
      </c>
    </row>
    <row r="49" spans="1:12" x14ac:dyDescent="0.2">
      <c r="A49" s="3" t="s">
        <v>177</v>
      </c>
      <c r="B49" s="34" t="s">
        <v>217</v>
      </c>
      <c r="C49" s="8">
        <v>28.815565717999998</v>
      </c>
      <c r="D49" s="11" t="str">
        <f t="shared" si="18"/>
        <v>N/A</v>
      </c>
      <c r="E49" s="8">
        <v>30.208816668000001</v>
      </c>
      <c r="F49" s="11" t="str">
        <f t="shared" si="19"/>
        <v>N/A</v>
      </c>
      <c r="G49" s="8">
        <v>31.036087448</v>
      </c>
      <c r="H49" s="11" t="str">
        <f t="shared" si="20"/>
        <v>N/A</v>
      </c>
      <c r="I49" s="12">
        <v>4.835</v>
      </c>
      <c r="J49" s="12">
        <v>2.7389999999999999</v>
      </c>
      <c r="K49" s="44" t="s">
        <v>733</v>
      </c>
      <c r="L49" s="9" t="str">
        <f t="shared" si="21"/>
        <v>Yes</v>
      </c>
    </row>
    <row r="50" spans="1:12" x14ac:dyDescent="0.2">
      <c r="A50" s="3" t="s">
        <v>178</v>
      </c>
      <c r="B50" s="34" t="s">
        <v>217</v>
      </c>
      <c r="C50" s="8">
        <v>9.5556233318999997</v>
      </c>
      <c r="D50" s="11" t="str">
        <f t="shared" si="18"/>
        <v>N/A</v>
      </c>
      <c r="E50" s="8">
        <v>12.029188418</v>
      </c>
      <c r="F50" s="11" t="str">
        <f t="shared" si="19"/>
        <v>N/A</v>
      </c>
      <c r="G50" s="8">
        <v>12.216459295</v>
      </c>
      <c r="H50" s="11" t="str">
        <f t="shared" si="20"/>
        <v>N/A</v>
      </c>
      <c r="I50" s="12">
        <v>25.89</v>
      </c>
      <c r="J50" s="12">
        <v>1.5569999999999999</v>
      </c>
      <c r="K50" s="44" t="s">
        <v>733</v>
      </c>
      <c r="L50" s="9" t="str">
        <f t="shared" si="21"/>
        <v>Yes</v>
      </c>
    </row>
    <row r="51" spans="1:12" x14ac:dyDescent="0.2">
      <c r="A51" s="3" t="s">
        <v>179</v>
      </c>
      <c r="B51" s="34" t="s">
        <v>217</v>
      </c>
      <c r="C51" s="8">
        <v>4.0162325408999999</v>
      </c>
      <c r="D51" s="11" t="str">
        <f t="shared" si="18"/>
        <v>N/A</v>
      </c>
      <c r="E51" s="8">
        <v>3.6226038060999999</v>
      </c>
      <c r="F51" s="11" t="str">
        <f t="shared" si="19"/>
        <v>N/A</v>
      </c>
      <c r="G51" s="8">
        <v>3.5765802278000001</v>
      </c>
      <c r="H51" s="11" t="str">
        <f t="shared" si="20"/>
        <v>N/A</v>
      </c>
      <c r="I51" s="12">
        <v>-9.8000000000000007</v>
      </c>
      <c r="J51" s="12">
        <v>-1.27</v>
      </c>
      <c r="K51" s="44" t="s">
        <v>733</v>
      </c>
      <c r="L51" s="9" t="str">
        <f t="shared" si="21"/>
        <v>Yes</v>
      </c>
    </row>
    <row r="52" spans="1:12" x14ac:dyDescent="0.2">
      <c r="A52" s="3" t="s">
        <v>180</v>
      </c>
      <c r="B52" s="34" t="s">
        <v>217</v>
      </c>
      <c r="C52" s="8">
        <v>4.9951988387000004</v>
      </c>
      <c r="D52" s="11" t="str">
        <f t="shared" si="18"/>
        <v>N/A</v>
      </c>
      <c r="E52" s="8">
        <v>4.3239406789999997</v>
      </c>
      <c r="F52" s="11" t="str">
        <f t="shared" si="19"/>
        <v>N/A</v>
      </c>
      <c r="G52" s="8">
        <v>4.0452859111999997</v>
      </c>
      <c r="H52" s="11" t="str">
        <f t="shared" si="20"/>
        <v>N/A</v>
      </c>
      <c r="I52" s="12">
        <v>-13.4</v>
      </c>
      <c r="J52" s="12">
        <v>-6.44</v>
      </c>
      <c r="K52" s="44" t="s">
        <v>733</v>
      </c>
      <c r="L52" s="9" t="str">
        <f t="shared" si="21"/>
        <v>Yes</v>
      </c>
    </row>
    <row r="53" spans="1:12" x14ac:dyDescent="0.2">
      <c r="A53" s="3" t="s">
        <v>950</v>
      </c>
      <c r="B53" s="34" t="s">
        <v>217</v>
      </c>
      <c r="C53" s="8">
        <v>4.1722589712999998</v>
      </c>
      <c r="D53" s="11" t="str">
        <f t="shared" si="18"/>
        <v>N/A</v>
      </c>
      <c r="E53" s="8">
        <v>3.7213859243999998</v>
      </c>
      <c r="F53" s="11" t="str">
        <f t="shared" si="19"/>
        <v>N/A</v>
      </c>
      <c r="G53" s="8">
        <v>3.5514112497000001</v>
      </c>
      <c r="H53" s="11" t="str">
        <f t="shared" si="20"/>
        <v>N/A</v>
      </c>
      <c r="I53" s="12">
        <v>-10.8</v>
      </c>
      <c r="J53" s="12">
        <v>-4.57</v>
      </c>
      <c r="K53" s="44" t="s">
        <v>733</v>
      </c>
      <c r="L53" s="9" t="str">
        <f t="shared" si="21"/>
        <v>Yes</v>
      </c>
    </row>
    <row r="54" spans="1:12" x14ac:dyDescent="0.2">
      <c r="A54" s="2" t="s">
        <v>212</v>
      </c>
      <c r="B54" s="34" t="s">
        <v>217</v>
      </c>
      <c r="C54" s="35" t="s">
        <v>217</v>
      </c>
      <c r="D54" s="9" t="str">
        <f t="shared" ref="D54:D57" si="22">IF($B54="N/A","N/A",IF(C54&lt;0,"No","Yes"))</f>
        <v>N/A</v>
      </c>
      <c r="E54" s="35">
        <v>521800</v>
      </c>
      <c r="F54" s="9" t="str">
        <f t="shared" ref="F54:F57" si="23">IF($B54="N/A","N/A",IF(E54&lt;0,"No","Yes"))</f>
        <v>N/A</v>
      </c>
      <c r="G54" s="35">
        <v>549178</v>
      </c>
      <c r="H54" s="9" t="str">
        <f t="shared" ref="H54:H57" si="24">IF($B54="N/A","N/A",IF(G54&lt;0,"No","Yes"))</f>
        <v>N/A</v>
      </c>
      <c r="I54" s="12" t="s">
        <v>217</v>
      </c>
      <c r="J54" s="12">
        <v>5.2469999999999999</v>
      </c>
      <c r="K54" s="44" t="s">
        <v>733</v>
      </c>
      <c r="L54" s="9" t="str">
        <f t="shared" si="21"/>
        <v>Yes</v>
      </c>
    </row>
    <row r="55" spans="1:12" x14ac:dyDescent="0.2">
      <c r="A55" s="2" t="s">
        <v>213</v>
      </c>
      <c r="B55" s="34" t="s">
        <v>217</v>
      </c>
      <c r="C55" s="35" t="s">
        <v>217</v>
      </c>
      <c r="D55" s="9" t="str">
        <f t="shared" si="22"/>
        <v>N/A</v>
      </c>
      <c r="E55" s="35">
        <v>45680</v>
      </c>
      <c r="F55" s="9" t="str">
        <f t="shared" si="23"/>
        <v>N/A</v>
      </c>
      <c r="G55" s="35">
        <v>47301</v>
      </c>
      <c r="H55" s="9" t="str">
        <f t="shared" si="24"/>
        <v>N/A</v>
      </c>
      <c r="I55" s="12" t="s">
        <v>217</v>
      </c>
      <c r="J55" s="12">
        <v>3.5489999999999999</v>
      </c>
      <c r="K55" s="44" t="s">
        <v>733</v>
      </c>
      <c r="L55" s="9" t="str">
        <f t="shared" si="21"/>
        <v>Yes</v>
      </c>
    </row>
    <row r="56" spans="1:12" x14ac:dyDescent="0.2">
      <c r="A56" s="2" t="s">
        <v>214</v>
      </c>
      <c r="B56" s="34" t="s">
        <v>217</v>
      </c>
      <c r="C56" s="35" t="s">
        <v>217</v>
      </c>
      <c r="D56" s="9" t="str">
        <f t="shared" si="22"/>
        <v>N/A</v>
      </c>
      <c r="E56" s="35">
        <v>517434</v>
      </c>
      <c r="F56" s="9" t="str">
        <f t="shared" si="23"/>
        <v>N/A</v>
      </c>
      <c r="G56" s="35">
        <v>563963</v>
      </c>
      <c r="H56" s="9" t="str">
        <f t="shared" si="24"/>
        <v>N/A</v>
      </c>
      <c r="I56" s="12" t="s">
        <v>217</v>
      </c>
      <c r="J56" s="12">
        <v>8.9920000000000009</v>
      </c>
      <c r="K56" s="44" t="s">
        <v>733</v>
      </c>
      <c r="L56" s="9" t="str">
        <f t="shared" si="21"/>
        <v>Yes</v>
      </c>
    </row>
    <row r="57" spans="1:12" x14ac:dyDescent="0.2">
      <c r="A57" s="2" t="s">
        <v>951</v>
      </c>
      <c r="B57" s="34" t="s">
        <v>217</v>
      </c>
      <c r="C57" s="35" t="s">
        <v>217</v>
      </c>
      <c r="D57" s="9" t="str">
        <f t="shared" si="22"/>
        <v>N/A</v>
      </c>
      <c r="E57" s="35">
        <v>118397</v>
      </c>
      <c r="F57" s="9" t="str">
        <f t="shared" si="23"/>
        <v>N/A</v>
      </c>
      <c r="G57" s="35">
        <v>122129</v>
      </c>
      <c r="H57" s="9" t="str">
        <f t="shared" si="24"/>
        <v>N/A</v>
      </c>
      <c r="I57" s="12" t="s">
        <v>217</v>
      </c>
      <c r="J57" s="12">
        <v>3.1520000000000001</v>
      </c>
      <c r="K57" s="44" t="s">
        <v>733</v>
      </c>
      <c r="L57" s="9" t="str">
        <f t="shared" si="21"/>
        <v>Yes</v>
      </c>
    </row>
    <row r="58" spans="1:12" x14ac:dyDescent="0.2">
      <c r="A58" s="2" t="s">
        <v>952</v>
      </c>
      <c r="B58" s="34" t="s">
        <v>217</v>
      </c>
      <c r="C58" s="8">
        <v>99.999909497000004</v>
      </c>
      <c r="D58" s="43" t="str">
        <f>IF($B58="N/A","N/A",IF(C58&gt;10,"No",IF(C58&lt;-10,"No","Yes")))</f>
        <v>N/A</v>
      </c>
      <c r="E58" s="8">
        <v>100</v>
      </c>
      <c r="F58" s="43" t="str">
        <f>IF($B58="N/A","N/A",IF(E58&gt;10,"No",IF(E58&lt;-10,"No","Yes")))</f>
        <v>N/A</v>
      </c>
      <c r="G58" s="8">
        <v>100</v>
      </c>
      <c r="H58" s="43" t="str">
        <f>IF($B58="N/A","N/A",IF(G58&gt;10,"No",IF(G58&lt;-10,"No","Yes")))</f>
        <v>N/A</v>
      </c>
      <c r="I58" s="12">
        <v>1E-4</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61.408346690000002</v>
      </c>
      <c r="D60" s="43" t="str">
        <f t="shared" ref="D60:D61" si="25">IF($B60="N/A","N/A",IF(C60&gt;10,"No",IF(C60&lt;-10,"No","Yes")))</f>
        <v>N/A</v>
      </c>
      <c r="E60" s="8">
        <v>59.783229026999997</v>
      </c>
      <c r="F60" s="43" t="str">
        <f t="shared" ref="F60:F61" si="26">IF($B60="N/A","N/A",IF(E60&gt;10,"No",IF(E60&lt;-10,"No","Yes")))</f>
        <v>N/A</v>
      </c>
      <c r="G60" s="8">
        <v>59.173027980000001</v>
      </c>
      <c r="H60" s="43" t="str">
        <f t="shared" ref="H60:H61" si="27">IF($B60="N/A","N/A",IF(G60&gt;10,"No",IF(G60&lt;-10,"No","Yes")))</f>
        <v>N/A</v>
      </c>
      <c r="I60" s="12">
        <v>-2.65</v>
      </c>
      <c r="J60" s="12">
        <v>-1.02</v>
      </c>
      <c r="K60" s="44" t="s">
        <v>733</v>
      </c>
      <c r="L60" s="9" t="str">
        <f>IF(J60="Div by 0", "N/A", IF(OR(J60="N/A",K60="N/A"),"N/A", IF(J60&gt;VALUE(MID(K60,1,2)), "No", IF(J60&lt;-1*VALUE(MID(K60,1,2)), "No", "Yes"))))</f>
        <v>Yes</v>
      </c>
    </row>
    <row r="61" spans="1:12" x14ac:dyDescent="0.2">
      <c r="A61" s="6" t="s">
        <v>182</v>
      </c>
      <c r="B61" s="34" t="s">
        <v>217</v>
      </c>
      <c r="C61" s="8">
        <v>38.591653309999998</v>
      </c>
      <c r="D61" s="43" t="str">
        <f t="shared" si="25"/>
        <v>N/A</v>
      </c>
      <c r="E61" s="8">
        <v>40.216770973000003</v>
      </c>
      <c r="F61" s="43" t="str">
        <f t="shared" si="26"/>
        <v>N/A</v>
      </c>
      <c r="G61" s="8">
        <v>40.826972019999999</v>
      </c>
      <c r="H61" s="43" t="str">
        <f t="shared" si="27"/>
        <v>N/A</v>
      </c>
      <c r="I61" s="12">
        <v>4.2110000000000003</v>
      </c>
      <c r="J61" s="12">
        <v>1.5169999999999999</v>
      </c>
      <c r="K61" s="44" t="s">
        <v>733</v>
      </c>
      <c r="L61" s="9" t="str">
        <f>IF(J61="Div by 0", "N/A", IF(OR(J61="N/A",K61="N/A"),"N/A", IF(J61&gt;VALUE(MID(K61,1,2)), "No", IF(J61&lt;-1*VALUE(MID(K61,1,2)), "No", "Yes"))))</f>
        <v>Yes</v>
      </c>
    </row>
    <row r="62" spans="1:12" x14ac:dyDescent="0.2">
      <c r="A62" s="7" t="s">
        <v>682</v>
      </c>
      <c r="B62" s="34" t="s">
        <v>286</v>
      </c>
      <c r="C62" s="8">
        <v>56.358574802</v>
      </c>
      <c r="D62" s="43" t="str">
        <f>IF($B62="N/A","N/A",IF(C62&gt;70,"No",IF(C62&lt;40,"No","Yes")))</f>
        <v>Yes</v>
      </c>
      <c r="E62" s="8">
        <v>58.803733995999998</v>
      </c>
      <c r="F62" s="43" t="str">
        <f>IF($B62="N/A","N/A",IF(E62&gt;70,"No",IF(E62&lt;40,"No","Yes")))</f>
        <v>Yes</v>
      </c>
      <c r="G62" s="8">
        <v>63.961216962000002</v>
      </c>
      <c r="H62" s="43" t="str">
        <f>IF($B62="N/A","N/A",IF(G62&gt;70,"No",IF(G62&lt;40,"No","Yes")))</f>
        <v>Yes</v>
      </c>
      <c r="I62" s="12">
        <v>4.3390000000000004</v>
      </c>
      <c r="J62" s="12">
        <v>8.7710000000000008</v>
      </c>
      <c r="K62" s="44" t="s">
        <v>733</v>
      </c>
      <c r="L62" s="9" t="str">
        <f t="shared" si="11"/>
        <v>Yes</v>
      </c>
    </row>
    <row r="63" spans="1:12" x14ac:dyDescent="0.2">
      <c r="A63" s="2" t="s">
        <v>683</v>
      </c>
      <c r="B63" s="34" t="s">
        <v>217</v>
      </c>
      <c r="C63" s="8">
        <v>73.730813330000004</v>
      </c>
      <c r="D63" s="43" t="str">
        <f>IF($B63="N/A","N/A",IF(C63&gt;10,"No",IF(C63&lt;-10,"No","Yes")))</f>
        <v>N/A</v>
      </c>
      <c r="E63" s="8">
        <v>73.735125162000003</v>
      </c>
      <c r="F63" s="43" t="str">
        <f>IF($B63="N/A","N/A",IF(E63&gt;10,"No",IF(E63&lt;-10,"No","Yes")))</f>
        <v>N/A</v>
      </c>
      <c r="G63" s="8">
        <v>74.098084247000003</v>
      </c>
      <c r="H63" s="43" t="str">
        <f>IF($B63="N/A","N/A",IF(G63&gt;10,"No",IF(G63&lt;-10,"No","Yes")))</f>
        <v>N/A</v>
      </c>
      <c r="I63" s="12">
        <v>5.7999999999999996E-3</v>
      </c>
      <c r="J63" s="12">
        <v>0.49220000000000003</v>
      </c>
      <c r="K63" s="34" t="s">
        <v>217</v>
      </c>
      <c r="L63" s="9" t="str">
        <f t="shared" si="11"/>
        <v>N/A</v>
      </c>
    </row>
    <row r="64" spans="1:12" x14ac:dyDescent="0.2">
      <c r="A64" s="2" t="s">
        <v>684</v>
      </c>
      <c r="B64" s="34" t="s">
        <v>217</v>
      </c>
      <c r="C64" s="8">
        <v>80.900129019000005</v>
      </c>
      <c r="D64" s="43" t="str">
        <f t="shared" ref="D64:D70" si="28">IF($B64="N/A","N/A",IF(C64&gt;10,"No",IF(C64&lt;-10,"No","Yes")))</f>
        <v>N/A</v>
      </c>
      <c r="E64" s="8">
        <v>83.545559076999993</v>
      </c>
      <c r="F64" s="43" t="str">
        <f t="shared" ref="F64:F70" si="29">IF($B64="N/A","N/A",IF(E64&gt;10,"No",IF(E64&lt;-10,"No","Yes")))</f>
        <v>N/A</v>
      </c>
      <c r="G64" s="8">
        <v>83.737512858000002</v>
      </c>
      <c r="H64" s="43" t="str">
        <f t="shared" ref="H64:H70" si="30">IF($B64="N/A","N/A",IF(G64&gt;10,"No",IF(G64&lt;-10,"No","Yes")))</f>
        <v>N/A</v>
      </c>
      <c r="I64" s="12">
        <v>3.27</v>
      </c>
      <c r="J64" s="12">
        <v>0.2298</v>
      </c>
      <c r="K64" s="34" t="s">
        <v>217</v>
      </c>
      <c r="L64" s="9" t="str">
        <f t="shared" si="11"/>
        <v>N/A</v>
      </c>
    </row>
    <row r="65" spans="1:12" x14ac:dyDescent="0.2">
      <c r="A65" s="2" t="s">
        <v>427</v>
      </c>
      <c r="B65" s="34" t="s">
        <v>217</v>
      </c>
      <c r="C65" s="8">
        <v>51.698075905000003</v>
      </c>
      <c r="D65" s="43" t="str">
        <f t="shared" si="28"/>
        <v>N/A</v>
      </c>
      <c r="E65" s="8">
        <v>56.748393557999997</v>
      </c>
      <c r="F65" s="43" t="str">
        <f t="shared" si="29"/>
        <v>N/A</v>
      </c>
      <c r="G65" s="8">
        <v>60.624270522000003</v>
      </c>
      <c r="H65" s="43" t="str">
        <f t="shared" si="30"/>
        <v>N/A</v>
      </c>
      <c r="I65" s="12">
        <v>9.7690000000000001</v>
      </c>
      <c r="J65" s="12">
        <v>6.83</v>
      </c>
      <c r="K65" s="34" t="s">
        <v>217</v>
      </c>
      <c r="L65" s="9" t="str">
        <f t="shared" si="11"/>
        <v>N/A</v>
      </c>
    </row>
    <row r="66" spans="1:12" x14ac:dyDescent="0.2">
      <c r="A66" s="2" t="s">
        <v>685</v>
      </c>
      <c r="B66" s="34" t="s">
        <v>217</v>
      </c>
      <c r="C66" s="8">
        <v>44.020387599000003</v>
      </c>
      <c r="D66" s="43" t="str">
        <f t="shared" si="28"/>
        <v>N/A</v>
      </c>
      <c r="E66" s="8">
        <v>46.797105076000001</v>
      </c>
      <c r="F66" s="43" t="str">
        <f t="shared" si="29"/>
        <v>N/A</v>
      </c>
      <c r="G66" s="8">
        <v>57.432073635000002</v>
      </c>
      <c r="H66" s="43" t="str">
        <f t="shared" si="30"/>
        <v>N/A</v>
      </c>
      <c r="I66" s="12">
        <v>6.3079999999999998</v>
      </c>
      <c r="J66" s="12">
        <v>22.73</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1.4960074791</v>
      </c>
      <c r="D68" s="43" t="str">
        <f t="shared" si="28"/>
        <v>N/A</v>
      </c>
      <c r="E68" s="8">
        <v>1.1395511638</v>
      </c>
      <c r="F68" s="43" t="str">
        <f t="shared" si="29"/>
        <v>N/A</v>
      </c>
      <c r="G68" s="8">
        <v>1.1044695087</v>
      </c>
      <c r="H68" s="43" t="str">
        <f t="shared" si="30"/>
        <v>N/A</v>
      </c>
      <c r="I68" s="12">
        <v>-23.8</v>
      </c>
      <c r="J68" s="12">
        <v>-3.08</v>
      </c>
      <c r="K68" s="34" t="s">
        <v>217</v>
      </c>
      <c r="L68" s="9" t="str">
        <f t="shared" si="11"/>
        <v>N/A</v>
      </c>
    </row>
    <row r="69" spans="1:12" x14ac:dyDescent="0.2">
      <c r="A69" s="3" t="s">
        <v>151</v>
      </c>
      <c r="B69" s="34" t="s">
        <v>217</v>
      </c>
      <c r="C69" s="8">
        <v>1.5192666396000001</v>
      </c>
      <c r="D69" s="43" t="str">
        <f t="shared" si="28"/>
        <v>N/A</v>
      </c>
      <c r="E69" s="8">
        <v>1.3582945452999999</v>
      </c>
      <c r="F69" s="43" t="str">
        <f t="shared" si="29"/>
        <v>N/A</v>
      </c>
      <c r="G69" s="8">
        <v>1.3323590176</v>
      </c>
      <c r="H69" s="43" t="str">
        <f t="shared" si="30"/>
        <v>N/A</v>
      </c>
      <c r="I69" s="12">
        <v>-10.6</v>
      </c>
      <c r="J69" s="12">
        <v>-1.91</v>
      </c>
      <c r="K69" s="34" t="s">
        <v>217</v>
      </c>
      <c r="L69" s="9" t="str">
        <f t="shared" si="11"/>
        <v>N/A</v>
      </c>
    </row>
    <row r="70" spans="1:12" x14ac:dyDescent="0.2">
      <c r="A70" s="3" t="s">
        <v>152</v>
      </c>
      <c r="B70" s="34" t="s">
        <v>217</v>
      </c>
      <c r="C70" s="8">
        <v>1.6180049433000001</v>
      </c>
      <c r="D70" s="43" t="str">
        <f t="shared" si="28"/>
        <v>N/A</v>
      </c>
      <c r="E70" s="8">
        <v>1.4292689315</v>
      </c>
      <c r="F70" s="43" t="str">
        <f t="shared" si="29"/>
        <v>N/A</v>
      </c>
      <c r="G70" s="8">
        <v>1.3985891685</v>
      </c>
      <c r="H70" s="43" t="str">
        <f t="shared" si="30"/>
        <v>N/A</v>
      </c>
      <c r="I70" s="12">
        <v>-11.7</v>
      </c>
      <c r="J70" s="12">
        <v>-2.15</v>
      </c>
      <c r="K70" s="34" t="s">
        <v>217</v>
      </c>
      <c r="L70" s="9" t="str">
        <f t="shared" si="11"/>
        <v>N/A</v>
      </c>
    </row>
    <row r="71" spans="1:12" x14ac:dyDescent="0.2">
      <c r="A71" s="2" t="s">
        <v>954</v>
      </c>
      <c r="B71" s="47" t="s">
        <v>217</v>
      </c>
      <c r="C71" s="1">
        <v>2825</v>
      </c>
      <c r="D71" s="11" t="str">
        <f>IF($B71="N/A","N/A",IF(C71&gt;10,"No",IF(C71&lt;-10,"No","Yes")))</f>
        <v>N/A</v>
      </c>
      <c r="E71" s="1">
        <v>5197</v>
      </c>
      <c r="F71" s="11" t="str">
        <f>IF($B71="N/A","N/A",IF(E71&gt;10,"No",IF(E71&lt;-10,"No","Yes")))</f>
        <v>N/A</v>
      </c>
      <c r="G71" s="1">
        <v>5998</v>
      </c>
      <c r="H71" s="11" t="str">
        <f>IF($B71="N/A","N/A",IF(G71&gt;10,"No",IF(G71&lt;-10,"No","Yes")))</f>
        <v>N/A</v>
      </c>
      <c r="I71" s="12">
        <v>83.96</v>
      </c>
      <c r="J71" s="12">
        <v>15.41</v>
      </c>
      <c r="K71" s="34" t="s">
        <v>217</v>
      </c>
      <c r="L71" s="9" t="str">
        <f t="shared" si="11"/>
        <v>N/A</v>
      </c>
    </row>
    <row r="72" spans="1:12" x14ac:dyDescent="0.2">
      <c r="A72" s="3" t="s">
        <v>205</v>
      </c>
      <c r="B72" s="47" t="s">
        <v>221</v>
      </c>
      <c r="C72" s="1">
        <v>12</v>
      </c>
      <c r="D72" s="43" t="str">
        <f t="shared" ref="D72:D73" si="31">IF($B72="N/A","N/A",IF(C72&gt;0,"No",IF(C72&lt;0,"No","Yes")))</f>
        <v>No</v>
      </c>
      <c r="E72" s="1">
        <v>0</v>
      </c>
      <c r="F72" s="43" t="str">
        <f t="shared" ref="F72:F73" si="32">IF($B72="N/A","N/A",IF(E72&gt;0,"No",IF(E72&lt;0,"No","Yes")))</f>
        <v>Yes</v>
      </c>
      <c r="G72" s="1">
        <v>0</v>
      </c>
      <c r="H72" s="43" t="str">
        <f t="shared" ref="H72:H73" si="33">IF($B72="N/A","N/A",IF(G72&gt;0,"No",IF(G72&lt;0,"No","Yes")))</f>
        <v>Yes</v>
      </c>
      <c r="I72" s="12">
        <v>-100</v>
      </c>
      <c r="J72" s="12" t="s">
        <v>1743</v>
      </c>
      <c r="K72" s="34" t="s">
        <v>217</v>
      </c>
      <c r="L72" s="9" t="str">
        <f t="shared" si="11"/>
        <v>N/A</v>
      </c>
    </row>
    <row r="73" spans="1:12" x14ac:dyDescent="0.2">
      <c r="A73" s="3" t="s">
        <v>206</v>
      </c>
      <c r="B73" s="47" t="s">
        <v>221</v>
      </c>
      <c r="C73" s="1">
        <v>107</v>
      </c>
      <c r="D73" s="43" t="str">
        <f t="shared" si="31"/>
        <v>No</v>
      </c>
      <c r="E73" s="1">
        <v>533</v>
      </c>
      <c r="F73" s="43" t="str">
        <f t="shared" si="32"/>
        <v>No</v>
      </c>
      <c r="G73" s="1">
        <v>1082</v>
      </c>
      <c r="H73" s="43" t="str">
        <f t="shared" si="33"/>
        <v>No</v>
      </c>
      <c r="I73" s="12">
        <v>398.1</v>
      </c>
      <c r="J73" s="12">
        <v>103</v>
      </c>
      <c r="K73" s="34" t="s">
        <v>217</v>
      </c>
      <c r="L73" s="9" t="str">
        <f t="shared" si="11"/>
        <v>N/A</v>
      </c>
    </row>
    <row r="74" spans="1:12" x14ac:dyDescent="0.2">
      <c r="A74" s="3" t="s">
        <v>207</v>
      </c>
      <c r="B74" s="67" t="s">
        <v>217</v>
      </c>
      <c r="C74" s="13">
        <v>65.420560748</v>
      </c>
      <c r="D74" s="11" t="str">
        <f>IF($B74="N/A","N/A",IF(C74&gt;10,"No",IF(C74&lt;-10,"No","Yes")))</f>
        <v>N/A</v>
      </c>
      <c r="E74" s="13">
        <v>96.247654784000005</v>
      </c>
      <c r="F74" s="11" t="str">
        <f>IF($B74="N/A","N/A",IF(E74&gt;10,"No",IF(E74&lt;-10,"No","Yes")))</f>
        <v>N/A</v>
      </c>
      <c r="G74" s="13">
        <v>97.227356747000002</v>
      </c>
      <c r="H74" s="11" t="str">
        <f>IF($B74="N/A","N/A",IF(G74&gt;10,"No",IF(G74&lt;-10,"No","Yes")))</f>
        <v>N/A</v>
      </c>
      <c r="I74" s="12">
        <v>47.12</v>
      </c>
      <c r="J74" s="12">
        <v>1.018</v>
      </c>
      <c r="K74" s="67" t="s">
        <v>217</v>
      </c>
      <c r="L74" s="9" t="str">
        <f t="shared" si="11"/>
        <v>N/A</v>
      </c>
    </row>
    <row r="75" spans="1:12" x14ac:dyDescent="0.2">
      <c r="A75" s="2" t="s">
        <v>65</v>
      </c>
      <c r="B75" s="47" t="s">
        <v>217</v>
      </c>
      <c r="C75" s="1">
        <v>213815</v>
      </c>
      <c r="D75" s="11" t="str">
        <f>IF($B75="N/A","N/A",IF(C75&gt;10,"No",IF(C75&lt;-10,"No","Yes")))</f>
        <v>N/A</v>
      </c>
      <c r="E75" s="1">
        <v>216359</v>
      </c>
      <c r="F75" s="11" t="str">
        <f>IF($B75="N/A","N/A",IF(E75&gt;10,"No",IF(E75&lt;-10,"No","Yes")))</f>
        <v>N/A</v>
      </c>
      <c r="G75" s="1">
        <v>224066</v>
      </c>
      <c r="H75" s="11" t="str">
        <f>IF($B75="N/A","N/A",IF(G75&gt;10,"No",IF(G75&lt;-10,"No","Yes")))</f>
        <v>N/A</v>
      </c>
      <c r="I75" s="12">
        <v>1.19</v>
      </c>
      <c r="J75" s="12">
        <v>3.5619999999999998</v>
      </c>
      <c r="K75" s="47" t="s">
        <v>733</v>
      </c>
      <c r="L75" s="9" t="str">
        <f t="shared" ref="L75:L107" si="34">IF(J75="Div by 0", "N/A", IF(K75="N/A","N/A", IF(J75&gt;VALUE(MID(K75,1,2)), "No", IF(J75&lt;-1*VALUE(MID(K75,1,2)), "No", "Yes"))))</f>
        <v>Yes</v>
      </c>
    </row>
    <row r="76" spans="1:12" x14ac:dyDescent="0.2">
      <c r="A76" s="4" t="s">
        <v>66</v>
      </c>
      <c r="B76" s="47" t="s">
        <v>217</v>
      </c>
      <c r="C76" s="1">
        <v>190081.74</v>
      </c>
      <c r="D76" s="11" t="str">
        <f>IF($B76="N/A","N/A",IF(C76&gt;10,"No",IF(C76&lt;-10,"No","Yes")))</f>
        <v>N/A</v>
      </c>
      <c r="E76" s="1">
        <v>192366.92</v>
      </c>
      <c r="F76" s="11" t="str">
        <f>IF($B76="N/A","N/A",IF(E76&gt;10,"No",IF(E76&lt;-10,"No","Yes")))</f>
        <v>N/A</v>
      </c>
      <c r="G76" s="1">
        <v>200656.57</v>
      </c>
      <c r="H76" s="11" t="str">
        <f>IF($B76="N/A","N/A",IF(G76&gt;10,"No",IF(G76&lt;-10,"No","Yes")))</f>
        <v>N/A</v>
      </c>
      <c r="I76" s="12">
        <v>1.202</v>
      </c>
      <c r="J76" s="12">
        <v>4.3090000000000002</v>
      </c>
      <c r="K76" s="47" t="s">
        <v>734</v>
      </c>
      <c r="L76" s="9" t="str">
        <f t="shared" si="34"/>
        <v>Yes</v>
      </c>
    </row>
    <row r="77" spans="1:12" x14ac:dyDescent="0.2">
      <c r="A77" s="3" t="s">
        <v>67</v>
      </c>
      <c r="B77" s="34" t="s">
        <v>287</v>
      </c>
      <c r="C77" s="8">
        <v>98.227524849999995</v>
      </c>
      <c r="D77" s="43" t="str">
        <f>IF($B77="N/A","N/A",IF(C77&gt;=90,"Yes","No"))</f>
        <v>Yes</v>
      </c>
      <c r="E77" s="8">
        <v>97.917417209000007</v>
      </c>
      <c r="F77" s="43" t="str">
        <f>IF($B77="N/A","N/A",IF(E77&gt;=90,"Yes","No"))</f>
        <v>Yes</v>
      </c>
      <c r="G77" s="8">
        <v>97.545953818000001</v>
      </c>
      <c r="H77" s="43" t="str">
        <f>IF($B77="N/A","N/A",IF(G77&gt;=90,"Yes","No"))</f>
        <v>Yes</v>
      </c>
      <c r="I77" s="12">
        <v>-0.316</v>
      </c>
      <c r="J77" s="12">
        <v>-0.379</v>
      </c>
      <c r="K77" s="44" t="s">
        <v>733</v>
      </c>
      <c r="L77" s="9" t="str">
        <f t="shared" si="34"/>
        <v>Yes</v>
      </c>
    </row>
    <row r="78" spans="1:12" x14ac:dyDescent="0.2">
      <c r="A78" s="2" t="s">
        <v>955</v>
      </c>
      <c r="B78" s="34" t="s">
        <v>287</v>
      </c>
      <c r="C78" s="8">
        <v>98.729888670999998</v>
      </c>
      <c r="D78" s="43" t="str">
        <f>IF($B78="N/A","N/A",IF(C78&gt;=90,"Yes","No"))</f>
        <v>Yes</v>
      </c>
      <c r="E78" s="8">
        <v>98.448460038999997</v>
      </c>
      <c r="F78" s="43" t="str">
        <f>IF($B78="N/A","N/A",IF(E78&gt;=90,"Yes","No"))</f>
        <v>Yes</v>
      </c>
      <c r="G78" s="8">
        <v>98.122038430999993</v>
      </c>
      <c r="H78" s="43" t="str">
        <f>IF($B78="N/A","N/A",IF(G78&gt;=90,"Yes","No"))</f>
        <v>Yes</v>
      </c>
      <c r="I78" s="12">
        <v>-0.28499999999999998</v>
      </c>
      <c r="J78" s="12">
        <v>-0.33200000000000002</v>
      </c>
      <c r="K78" s="44" t="s">
        <v>733</v>
      </c>
      <c r="L78" s="9" t="str">
        <f t="shared" si="34"/>
        <v>Yes</v>
      </c>
    </row>
    <row r="79" spans="1:12" x14ac:dyDescent="0.2">
      <c r="A79" s="6" t="s">
        <v>956</v>
      </c>
      <c r="B79" s="47" t="s">
        <v>288</v>
      </c>
      <c r="C79" s="13">
        <v>46.547793519000003</v>
      </c>
      <c r="D79" s="43" t="str">
        <f>IF($B79="N/A","N/A",IF(C79&gt;55,"No",IF(C79&lt;30,"No","Yes")))</f>
        <v>Yes</v>
      </c>
      <c r="E79" s="13">
        <v>47.361728792999997</v>
      </c>
      <c r="F79" s="43" t="str">
        <f>IF($B79="N/A","N/A",IF(E79&gt;55,"No",IF(E79&lt;30,"No","Yes")))</f>
        <v>Yes</v>
      </c>
      <c r="G79" s="13">
        <v>47.411914434000003</v>
      </c>
      <c r="H79" s="43" t="str">
        <f>IF($B79="N/A","N/A",IF(G79&gt;55,"No",IF(G79&lt;30,"No","Yes")))</f>
        <v>Yes</v>
      </c>
      <c r="I79" s="12">
        <v>1.7490000000000001</v>
      </c>
      <c r="J79" s="12">
        <v>0.106</v>
      </c>
      <c r="K79" s="47" t="s">
        <v>733</v>
      </c>
      <c r="L79" s="9" t="str">
        <f t="shared" si="34"/>
        <v>Yes</v>
      </c>
    </row>
    <row r="80" spans="1:12" ht="25.5" x14ac:dyDescent="0.2">
      <c r="A80" s="2" t="s">
        <v>957</v>
      </c>
      <c r="B80" s="47" t="s">
        <v>282</v>
      </c>
      <c r="C80" s="13">
        <v>0.20812384540000001</v>
      </c>
      <c r="D80" s="43" t="str">
        <f>IF($B80="N/A","N/A",IF(C80&gt;=5,"No",IF(C80&lt;0,"No","Yes")))</f>
        <v>Yes</v>
      </c>
      <c r="E80" s="13">
        <v>0.72518360690000006</v>
      </c>
      <c r="F80" s="43" t="str">
        <f>IF($B80="N/A","N/A",IF(E80&gt;=5,"No",IF(E80&lt;0,"No","Yes")))</f>
        <v>Yes</v>
      </c>
      <c r="G80" s="13">
        <v>1.1402890219999999</v>
      </c>
      <c r="H80" s="43" t="str">
        <f>IF($B80="N/A","N/A",IF(G80&gt;=5,"No",IF(G80&lt;0,"No","Yes")))</f>
        <v>Yes</v>
      </c>
      <c r="I80" s="12">
        <v>248.4</v>
      </c>
      <c r="J80" s="12">
        <v>57.24</v>
      </c>
      <c r="K80" s="47" t="s">
        <v>217</v>
      </c>
      <c r="L80" s="9" t="str">
        <f t="shared" si="34"/>
        <v>N/A</v>
      </c>
    </row>
    <row r="81" spans="1:12" ht="25.5" x14ac:dyDescent="0.2">
      <c r="A81" s="2" t="s">
        <v>958</v>
      </c>
      <c r="B81" s="47" t="s">
        <v>217</v>
      </c>
      <c r="C81" s="13">
        <v>3.7513738511999999</v>
      </c>
      <c r="D81" s="47" t="s">
        <v>217</v>
      </c>
      <c r="E81" s="13">
        <v>3.435031591</v>
      </c>
      <c r="F81" s="47" t="s">
        <v>217</v>
      </c>
      <c r="G81" s="13">
        <v>3.7372916907999998</v>
      </c>
      <c r="H81" s="47" t="s">
        <v>217</v>
      </c>
      <c r="I81" s="12">
        <v>-8.43</v>
      </c>
      <c r="J81" s="12">
        <v>8.7989999999999995</v>
      </c>
      <c r="K81" s="47" t="s">
        <v>217</v>
      </c>
      <c r="L81" s="9" t="str">
        <f t="shared" si="34"/>
        <v>N/A</v>
      </c>
    </row>
    <row r="82" spans="1:12" ht="25.5" x14ac:dyDescent="0.2">
      <c r="A82" s="2" t="s">
        <v>959</v>
      </c>
      <c r="B82" s="47" t="s">
        <v>217</v>
      </c>
      <c r="C82" s="13">
        <v>32.701166897</v>
      </c>
      <c r="D82" s="47" t="s">
        <v>217</v>
      </c>
      <c r="E82" s="13">
        <v>34.211195281999998</v>
      </c>
      <c r="F82" s="47" t="s">
        <v>217</v>
      </c>
      <c r="G82" s="13">
        <v>34.356841287999998</v>
      </c>
      <c r="H82" s="47" t="s">
        <v>217</v>
      </c>
      <c r="I82" s="12">
        <v>4.6180000000000003</v>
      </c>
      <c r="J82" s="12">
        <v>0.42570000000000002</v>
      </c>
      <c r="K82" s="47" t="s">
        <v>217</v>
      </c>
      <c r="L82" s="9" t="str">
        <f t="shared" si="34"/>
        <v>N/A</v>
      </c>
    </row>
    <row r="83" spans="1:12" ht="25.5" x14ac:dyDescent="0.2">
      <c r="A83" s="2" t="s">
        <v>960</v>
      </c>
      <c r="B83" s="47" t="s">
        <v>217</v>
      </c>
      <c r="C83" s="13">
        <v>3.0156911349</v>
      </c>
      <c r="D83" s="47" t="s">
        <v>217</v>
      </c>
      <c r="E83" s="13">
        <v>3.3370462981000002</v>
      </c>
      <c r="F83" s="47" t="s">
        <v>217</v>
      </c>
      <c r="G83" s="13">
        <v>3.5900136567000001</v>
      </c>
      <c r="H83" s="47" t="s">
        <v>217</v>
      </c>
      <c r="I83" s="12">
        <v>10.66</v>
      </c>
      <c r="J83" s="12">
        <v>7.5810000000000004</v>
      </c>
      <c r="K83" s="47" t="s">
        <v>217</v>
      </c>
      <c r="L83" s="9" t="str">
        <f t="shared" si="34"/>
        <v>N/A</v>
      </c>
    </row>
    <row r="84" spans="1:12" ht="25.5" x14ac:dyDescent="0.2">
      <c r="A84" s="2" t="s">
        <v>961</v>
      </c>
      <c r="B84" s="47" t="s">
        <v>217</v>
      </c>
      <c r="C84" s="13">
        <v>3.9730608236</v>
      </c>
      <c r="D84" s="47" t="s">
        <v>217</v>
      </c>
      <c r="E84" s="13">
        <v>4.6607721425999999</v>
      </c>
      <c r="F84" s="47" t="s">
        <v>217</v>
      </c>
      <c r="G84" s="13">
        <v>5.1458052537999999</v>
      </c>
      <c r="H84" s="47" t="s">
        <v>217</v>
      </c>
      <c r="I84" s="12">
        <v>17.309999999999999</v>
      </c>
      <c r="J84" s="12">
        <v>10.41</v>
      </c>
      <c r="K84" s="47" t="s">
        <v>217</v>
      </c>
      <c r="L84" s="9" t="str">
        <f t="shared" si="34"/>
        <v>N/A</v>
      </c>
    </row>
    <row r="85" spans="1:12" ht="25.5" x14ac:dyDescent="0.2">
      <c r="A85" s="2" t="s">
        <v>962</v>
      </c>
      <c r="B85" s="47" t="s">
        <v>217</v>
      </c>
      <c r="C85" s="13">
        <v>0</v>
      </c>
      <c r="D85" s="47" t="s">
        <v>217</v>
      </c>
      <c r="E85" s="13">
        <v>1.3865843000000001E-3</v>
      </c>
      <c r="F85" s="47" t="s">
        <v>217</v>
      </c>
      <c r="G85" s="13">
        <v>1.3388912000000001E-3</v>
      </c>
      <c r="H85" s="47" t="s">
        <v>217</v>
      </c>
      <c r="I85" s="12" t="s">
        <v>1743</v>
      </c>
      <c r="J85" s="12">
        <v>-3.44</v>
      </c>
      <c r="K85" s="47" t="s">
        <v>217</v>
      </c>
      <c r="L85" s="9" t="str">
        <f t="shared" si="34"/>
        <v>N/A</v>
      </c>
    </row>
    <row r="86" spans="1:12" x14ac:dyDescent="0.2">
      <c r="A86" s="2" t="s">
        <v>963</v>
      </c>
      <c r="B86" s="47" t="s">
        <v>217</v>
      </c>
      <c r="C86" s="13">
        <v>1.1505273250000001</v>
      </c>
      <c r="D86" s="47" t="s">
        <v>217</v>
      </c>
      <c r="E86" s="13">
        <v>1.4415855129999999</v>
      </c>
      <c r="F86" s="47" t="s">
        <v>217</v>
      </c>
      <c r="G86" s="13">
        <v>1.6388028527</v>
      </c>
      <c r="H86" s="47" t="s">
        <v>217</v>
      </c>
      <c r="I86" s="12">
        <v>25.3</v>
      </c>
      <c r="J86" s="12">
        <v>13.68</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24.256951102999999</v>
      </c>
      <c r="D88" s="47" t="s">
        <v>217</v>
      </c>
      <c r="E88" s="13">
        <v>23.143479124999999</v>
      </c>
      <c r="F88" s="47" t="s">
        <v>217</v>
      </c>
      <c r="G88" s="13">
        <v>23.162371800999999</v>
      </c>
      <c r="H88" s="47" t="s">
        <v>217</v>
      </c>
      <c r="I88" s="12">
        <v>-4.59</v>
      </c>
      <c r="J88" s="12">
        <v>8.1600000000000006E-2</v>
      </c>
      <c r="K88" s="47" t="s">
        <v>217</v>
      </c>
      <c r="L88" s="9" t="str">
        <f t="shared" si="34"/>
        <v>N/A</v>
      </c>
    </row>
    <row r="89" spans="1:12" ht="25.5" x14ac:dyDescent="0.2">
      <c r="A89" s="2" t="s">
        <v>966</v>
      </c>
      <c r="B89" s="47" t="s">
        <v>217</v>
      </c>
      <c r="C89" s="13">
        <v>30.943105021000001</v>
      </c>
      <c r="D89" s="47" t="s">
        <v>217</v>
      </c>
      <c r="E89" s="13">
        <v>29.044319857000001</v>
      </c>
      <c r="F89" s="47" t="s">
        <v>217</v>
      </c>
      <c r="G89" s="13">
        <v>27.227245543999999</v>
      </c>
      <c r="H89" s="47" t="s">
        <v>217</v>
      </c>
      <c r="I89" s="12">
        <v>-6.14</v>
      </c>
      <c r="J89" s="12">
        <v>-6.26</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61.139302667999999</v>
      </c>
      <c r="D91" s="47" t="s">
        <v>217</v>
      </c>
      <c r="E91" s="13">
        <v>62.740630156000002</v>
      </c>
      <c r="F91" s="47" t="s">
        <v>217</v>
      </c>
      <c r="G91" s="13">
        <v>63.805307364999997</v>
      </c>
      <c r="H91" s="47" t="s">
        <v>217</v>
      </c>
      <c r="I91" s="12">
        <v>2.6190000000000002</v>
      </c>
      <c r="J91" s="12">
        <v>1.6970000000000001</v>
      </c>
      <c r="K91" s="47" t="s">
        <v>217</v>
      </c>
      <c r="L91" s="9" t="str">
        <f t="shared" si="34"/>
        <v>N/A</v>
      </c>
    </row>
    <row r="92" spans="1:12" x14ac:dyDescent="0.2">
      <c r="A92" s="2" t="s">
        <v>969</v>
      </c>
      <c r="B92" s="47" t="s">
        <v>217</v>
      </c>
      <c r="C92" s="13">
        <v>7.9175923110999999</v>
      </c>
      <c r="D92" s="47" t="s">
        <v>217</v>
      </c>
      <c r="E92" s="13">
        <v>8.2150499864000004</v>
      </c>
      <c r="F92" s="47" t="s">
        <v>217</v>
      </c>
      <c r="G92" s="13">
        <v>8.9674470915000004</v>
      </c>
      <c r="H92" s="47" t="s">
        <v>217</v>
      </c>
      <c r="I92" s="12">
        <v>3.7570000000000001</v>
      </c>
      <c r="J92" s="12">
        <v>9.1590000000000007</v>
      </c>
      <c r="K92" s="47" t="s">
        <v>217</v>
      </c>
      <c r="L92" s="9" t="str">
        <f t="shared" si="34"/>
        <v>N/A</v>
      </c>
    </row>
    <row r="93" spans="1:12" x14ac:dyDescent="0.2">
      <c r="A93" s="6" t="s">
        <v>68</v>
      </c>
      <c r="B93" s="47" t="s">
        <v>217</v>
      </c>
      <c r="C93" s="1">
        <v>950</v>
      </c>
      <c r="D93" s="11" t="str">
        <f>IF($B93="N/A","N/A",IF(C93&gt;10,"No",IF(C93&lt;-10,"No","Yes")))</f>
        <v>N/A</v>
      </c>
      <c r="E93" s="1">
        <v>1344</v>
      </c>
      <c r="F93" s="11" t="str">
        <f>IF($B93="N/A","N/A",IF(E93&gt;10,"No",IF(E93&lt;-10,"No","Yes")))</f>
        <v>N/A</v>
      </c>
      <c r="G93" s="1">
        <v>1709</v>
      </c>
      <c r="H93" s="11" t="str">
        <f>IF($B93="N/A","N/A",IF(G93&gt;10,"No",IF(G93&lt;-10,"No","Yes")))</f>
        <v>N/A</v>
      </c>
      <c r="I93" s="12">
        <v>41.47</v>
      </c>
      <c r="J93" s="12">
        <v>27.16</v>
      </c>
      <c r="K93" s="47" t="s">
        <v>733</v>
      </c>
      <c r="L93" s="9" t="str">
        <f t="shared" si="34"/>
        <v>No</v>
      </c>
    </row>
    <row r="94" spans="1:12" x14ac:dyDescent="0.2">
      <c r="A94" s="2" t="s">
        <v>109</v>
      </c>
      <c r="B94" s="47" t="s">
        <v>217</v>
      </c>
      <c r="C94" s="13">
        <v>0.31578947369999999</v>
      </c>
      <c r="D94" s="43" t="str">
        <f>IF($B94="N/A","N/A",IF(C94&gt;10,"No",IF(C94&lt;-10,"No","Yes")))</f>
        <v>N/A</v>
      </c>
      <c r="E94" s="13">
        <v>0.37202380950000002</v>
      </c>
      <c r="F94" s="43" t="str">
        <f>IF($B94="N/A","N/A",IF(E94&gt;10,"No",IF(E94&lt;-10,"No","Yes")))</f>
        <v>N/A</v>
      </c>
      <c r="G94" s="13">
        <v>0</v>
      </c>
      <c r="H94" s="43" t="str">
        <f>IF($B94="N/A","N/A",IF(G94&gt;10,"No",IF(G94&lt;-10,"No","Yes")))</f>
        <v>N/A</v>
      </c>
      <c r="I94" s="12">
        <v>17.809999999999999</v>
      </c>
      <c r="J94" s="12">
        <v>-100</v>
      </c>
      <c r="K94" s="47" t="s">
        <v>733</v>
      </c>
      <c r="L94" s="9" t="str">
        <f t="shared" si="34"/>
        <v>No</v>
      </c>
    </row>
    <row r="95" spans="1:12" x14ac:dyDescent="0.2">
      <c r="A95" s="2" t="s">
        <v>110</v>
      </c>
      <c r="B95" s="47" t="s">
        <v>217</v>
      </c>
      <c r="C95" s="13">
        <v>15.684210525999999</v>
      </c>
      <c r="D95" s="43" t="str">
        <f>IF($B95="N/A","N/A",IF(C95&gt;10,"No",IF(C95&lt;-10,"No","Yes")))</f>
        <v>N/A</v>
      </c>
      <c r="E95" s="13">
        <v>6.7708333332999997</v>
      </c>
      <c r="F95" s="43" t="str">
        <f>IF($B95="N/A","N/A",IF(E95&gt;10,"No",IF(E95&lt;-10,"No","Yes")))</f>
        <v>N/A</v>
      </c>
      <c r="G95" s="13">
        <v>4.3885313048999999</v>
      </c>
      <c r="H95" s="43" t="str">
        <f>IF($B95="N/A","N/A",IF(G95&gt;10,"No",IF(G95&lt;-10,"No","Yes")))</f>
        <v>N/A</v>
      </c>
      <c r="I95" s="12">
        <v>-56.8</v>
      </c>
      <c r="J95" s="12">
        <v>-35.200000000000003</v>
      </c>
      <c r="K95" s="47" t="s">
        <v>733</v>
      </c>
      <c r="L95" s="9" t="str">
        <f t="shared" si="34"/>
        <v>No</v>
      </c>
    </row>
    <row r="96" spans="1:12" x14ac:dyDescent="0.2">
      <c r="A96" s="4" t="s">
        <v>7</v>
      </c>
      <c r="B96" s="47" t="s">
        <v>217</v>
      </c>
      <c r="C96" s="13">
        <v>0.80162757520000005</v>
      </c>
      <c r="D96" s="11" t="str">
        <f>IF($B96="N/A","N/A",IF(C96&gt;10,"No",IF(C96&lt;-10,"No","Yes")))</f>
        <v>N/A</v>
      </c>
      <c r="E96" s="13">
        <v>0.86199326119999997</v>
      </c>
      <c r="F96" s="11" t="str">
        <f>IF($B96="N/A","N/A",IF(E96&gt;10,"No",IF(E96&lt;-10,"No","Yes")))</f>
        <v>N/A</v>
      </c>
      <c r="G96" s="13">
        <v>0.92160345610000005</v>
      </c>
      <c r="H96" s="11" t="str">
        <f>IF($B96="N/A","N/A",IF(G96&gt;10,"No",IF(G96&lt;-10,"No","Yes")))</f>
        <v>N/A</v>
      </c>
      <c r="I96" s="12">
        <v>7.53</v>
      </c>
      <c r="J96" s="12">
        <v>6.915</v>
      </c>
      <c r="K96" s="47" t="s">
        <v>734</v>
      </c>
      <c r="L96" s="9" t="str">
        <f t="shared" si="34"/>
        <v>Yes</v>
      </c>
    </row>
    <row r="97" spans="1:12" x14ac:dyDescent="0.2">
      <c r="A97" s="4" t="s">
        <v>184</v>
      </c>
      <c r="B97" s="47" t="s">
        <v>217</v>
      </c>
      <c r="C97" s="13">
        <v>65.921941865999997</v>
      </c>
      <c r="D97" s="11" t="str">
        <f t="shared" ref="D97:D98" si="35">IF($B97="N/A","N/A",IF(C97&gt;10,"No",IF(C97&lt;-10,"No","Yes")))</f>
        <v>N/A</v>
      </c>
      <c r="E97" s="13">
        <v>65.353417237000002</v>
      </c>
      <c r="F97" s="11" t="str">
        <f t="shared" ref="F97:F98" si="36">IF($B97="N/A","N/A",IF(E97&gt;10,"No",IF(E97&lt;-10,"No","Yes")))</f>
        <v>N/A</v>
      </c>
      <c r="G97" s="13">
        <v>64.795640570000003</v>
      </c>
      <c r="H97" s="11" t="str">
        <f t="shared" ref="H97:H98" si="37">IF($B97="N/A","N/A",IF(G97&gt;10,"No",IF(G97&lt;-10,"No","Yes")))</f>
        <v>N/A</v>
      </c>
      <c r="I97" s="12">
        <v>-0.86199999999999999</v>
      </c>
      <c r="J97" s="12">
        <v>-0.85299999999999998</v>
      </c>
      <c r="K97" s="47" t="s">
        <v>733</v>
      </c>
      <c r="L97" s="9" t="str">
        <f>IF(J97="Div by 0", "N/A", IF(OR(J97="N/A",K97="N/A"),"N/A", IF(J97&gt;VALUE(MID(K97,1,2)), "No", IF(J97&lt;-1*VALUE(MID(K97,1,2)), "No", "Yes"))))</f>
        <v>Yes</v>
      </c>
    </row>
    <row r="98" spans="1:12" x14ac:dyDescent="0.2">
      <c r="A98" s="4" t="s">
        <v>185</v>
      </c>
      <c r="B98" s="47" t="s">
        <v>217</v>
      </c>
      <c r="C98" s="13">
        <v>34.078058134000003</v>
      </c>
      <c r="D98" s="11" t="str">
        <f t="shared" si="35"/>
        <v>N/A</v>
      </c>
      <c r="E98" s="13">
        <v>34.646582762999998</v>
      </c>
      <c r="F98" s="11" t="str">
        <f t="shared" si="36"/>
        <v>N/A</v>
      </c>
      <c r="G98" s="13">
        <v>35.204359429999997</v>
      </c>
      <c r="H98" s="11" t="str">
        <f t="shared" si="37"/>
        <v>N/A</v>
      </c>
      <c r="I98" s="12">
        <v>1.6679999999999999</v>
      </c>
      <c r="J98" s="12">
        <v>1.61</v>
      </c>
      <c r="K98" s="47" t="s">
        <v>733</v>
      </c>
      <c r="L98" s="9" t="str">
        <f>IF(J98="Div by 0", "N/A", IF(OR(J98="N/A",K98="N/A"),"N/A", IF(J98&gt;VALUE(MID(K98,1,2)), "No", IF(J98&lt;-1*VALUE(MID(K98,1,2)), "No", "Yes"))))</f>
        <v>Yes</v>
      </c>
    </row>
    <row r="99" spans="1:12" x14ac:dyDescent="0.2">
      <c r="A99" s="2" t="s">
        <v>8</v>
      </c>
      <c r="B99" s="47" t="s">
        <v>289</v>
      </c>
      <c r="C99" s="13">
        <v>7.3180085587999999</v>
      </c>
      <c r="D99" s="43" t="str">
        <f>IF($B99="N/A","N/A",IF(C99&gt;10,"No",IF(C99&lt;5,"No","Yes")))</f>
        <v>Yes</v>
      </c>
      <c r="E99" s="13">
        <v>6.9698972541000002</v>
      </c>
      <c r="F99" s="43" t="str">
        <f>IF($B99="N/A","N/A",IF(E99&gt;10,"No",IF(E99&lt;5,"No","Yes")))</f>
        <v>Yes</v>
      </c>
      <c r="G99" s="13">
        <v>6.9559861826000002</v>
      </c>
      <c r="H99" s="43" t="str">
        <f t="shared" ref="H99:H102" si="38">IF($B99="N/A","N/A",IF(G99&gt;10,"No",IF(G99&lt;5,"No","Yes")))</f>
        <v>Yes</v>
      </c>
      <c r="I99" s="12">
        <v>-4.76</v>
      </c>
      <c r="J99" s="12">
        <v>-0.2</v>
      </c>
      <c r="K99" s="47" t="s">
        <v>734</v>
      </c>
      <c r="L99" s="9" t="str">
        <f t="shared" si="34"/>
        <v>Yes</v>
      </c>
    </row>
    <row r="100" spans="1:12" x14ac:dyDescent="0.2">
      <c r="A100" s="2" t="s">
        <v>153</v>
      </c>
      <c r="B100" s="47" t="s">
        <v>289</v>
      </c>
      <c r="C100" s="13">
        <v>6.9200009354000001</v>
      </c>
      <c r="D100" s="43" t="str">
        <f>IF($B100="N/A","N/A",IF(C100&gt;10,"No",IF(C100&lt;5,"No","Yes")))</f>
        <v>Yes</v>
      </c>
      <c r="E100" s="13">
        <v>5.4857898215000001</v>
      </c>
      <c r="F100" s="43" t="str">
        <f t="shared" ref="F100:F102" si="39">IF($B100="N/A","N/A",IF(E100&gt;10,"No",IF(E100&lt;5,"No","Yes")))</f>
        <v>Yes</v>
      </c>
      <c r="G100" s="13">
        <v>5.4974873474999999</v>
      </c>
      <c r="H100" s="43" t="str">
        <f t="shared" si="38"/>
        <v>Yes</v>
      </c>
      <c r="I100" s="12">
        <v>-20.7</v>
      </c>
      <c r="J100" s="12">
        <v>0.2132</v>
      </c>
      <c r="K100" s="47" t="s">
        <v>734</v>
      </c>
      <c r="L100" s="9" t="str">
        <f t="shared" si="34"/>
        <v>Yes</v>
      </c>
    </row>
    <row r="101" spans="1:12" x14ac:dyDescent="0.2">
      <c r="A101" s="2" t="s">
        <v>154</v>
      </c>
      <c r="B101" s="47" t="s">
        <v>289</v>
      </c>
      <c r="C101" s="13">
        <v>6.9639641746000001</v>
      </c>
      <c r="D101" s="43" t="str">
        <f>IF($B101="N/A","N/A",IF(C101&gt;10,"No",IF(C101&lt;5,"No","Yes")))</f>
        <v>Yes</v>
      </c>
      <c r="E101" s="13">
        <v>6.7244718269000003</v>
      </c>
      <c r="F101" s="43" t="str">
        <f t="shared" si="39"/>
        <v>Yes</v>
      </c>
      <c r="G101" s="13">
        <v>6.7203413279999999</v>
      </c>
      <c r="H101" s="43" t="str">
        <f t="shared" si="38"/>
        <v>Yes</v>
      </c>
      <c r="I101" s="12">
        <v>-3.44</v>
      </c>
      <c r="J101" s="12">
        <v>-6.0999999999999999E-2</v>
      </c>
      <c r="K101" s="47" t="s">
        <v>734</v>
      </c>
      <c r="L101" s="9" t="str">
        <f t="shared" si="34"/>
        <v>Yes</v>
      </c>
    </row>
    <row r="102" spans="1:12" x14ac:dyDescent="0.2">
      <c r="A102" s="2" t="s">
        <v>155</v>
      </c>
      <c r="B102" s="47" t="s">
        <v>289</v>
      </c>
      <c r="C102" s="13">
        <v>7.3208147229999998</v>
      </c>
      <c r="D102" s="43" t="str">
        <f>IF($B102="N/A","N/A",IF(C102&gt;10,"No",IF(C102&lt;5,"No","Yes")))</f>
        <v>Yes</v>
      </c>
      <c r="E102" s="13">
        <v>6.9740570070999999</v>
      </c>
      <c r="F102" s="43" t="str">
        <f t="shared" si="39"/>
        <v>Yes</v>
      </c>
      <c r="G102" s="13">
        <v>6.9595565592000002</v>
      </c>
      <c r="H102" s="43" t="str">
        <f t="shared" si="38"/>
        <v>Yes</v>
      </c>
      <c r="I102" s="12">
        <v>-4.74</v>
      </c>
      <c r="J102" s="12">
        <v>-0.20799999999999999</v>
      </c>
      <c r="K102" s="47" t="s">
        <v>734</v>
      </c>
      <c r="L102" s="9" t="str">
        <f t="shared" si="34"/>
        <v>Yes</v>
      </c>
    </row>
    <row r="103" spans="1:12" x14ac:dyDescent="0.2">
      <c r="A103" s="2" t="s">
        <v>970</v>
      </c>
      <c r="B103" s="47" t="s">
        <v>217</v>
      </c>
      <c r="C103" s="1">
        <v>1262</v>
      </c>
      <c r="D103" s="11" t="str">
        <f t="shared" ref="D103:D114" si="40">IF($B103="N/A","N/A",IF(C103&gt;10,"No",IF(C103&lt;-10,"No","Yes")))</f>
        <v>N/A</v>
      </c>
      <c r="E103" s="1">
        <v>3729</v>
      </c>
      <c r="F103" s="11" t="str">
        <f t="shared" ref="F103:F114" si="41">IF($B103="N/A","N/A",IF(E103&gt;10,"No",IF(E103&lt;-10,"No","Yes")))</f>
        <v>N/A</v>
      </c>
      <c r="G103" s="1">
        <v>3813</v>
      </c>
      <c r="H103" s="11" t="str">
        <f t="shared" ref="H103:H114" si="42">IF($B103="N/A","N/A",IF(G103&gt;10,"No",IF(G103&lt;-10,"No","Yes")))</f>
        <v>N/A</v>
      </c>
      <c r="I103" s="12">
        <v>195.5</v>
      </c>
      <c r="J103" s="12">
        <v>2.2530000000000001</v>
      </c>
      <c r="K103" s="44" t="s">
        <v>733</v>
      </c>
      <c r="L103" s="9" t="str">
        <f t="shared" si="34"/>
        <v>Yes</v>
      </c>
    </row>
    <row r="104" spans="1:12" x14ac:dyDescent="0.2">
      <c r="A104" s="2" t="s">
        <v>971</v>
      </c>
      <c r="B104" s="47" t="s">
        <v>217</v>
      </c>
      <c r="C104" s="1">
        <v>992</v>
      </c>
      <c r="D104" s="11" t="str">
        <f t="shared" si="40"/>
        <v>N/A</v>
      </c>
      <c r="E104" s="1">
        <v>710</v>
      </c>
      <c r="F104" s="11" t="str">
        <f t="shared" si="41"/>
        <v>N/A</v>
      </c>
      <c r="G104" s="1">
        <v>718</v>
      </c>
      <c r="H104" s="11" t="str">
        <f t="shared" si="42"/>
        <v>N/A</v>
      </c>
      <c r="I104" s="12">
        <v>-28.4</v>
      </c>
      <c r="J104" s="12">
        <v>1.127</v>
      </c>
      <c r="K104" s="44" t="s">
        <v>733</v>
      </c>
      <c r="L104" s="9" t="str">
        <f t="shared" si="34"/>
        <v>Yes</v>
      </c>
    </row>
    <row r="105" spans="1:12" x14ac:dyDescent="0.2">
      <c r="A105" s="2" t="s">
        <v>1</v>
      </c>
      <c r="B105" s="47" t="s">
        <v>217</v>
      </c>
      <c r="C105" s="13">
        <v>99.920959707999998</v>
      </c>
      <c r="D105" s="11" t="str">
        <f t="shared" si="40"/>
        <v>N/A</v>
      </c>
      <c r="E105" s="13">
        <v>99.936679315000006</v>
      </c>
      <c r="F105" s="11" t="str">
        <f t="shared" si="41"/>
        <v>N/A</v>
      </c>
      <c r="G105" s="13">
        <v>99.671079057</v>
      </c>
      <c r="H105" s="11" t="str">
        <f t="shared" si="42"/>
        <v>N/A</v>
      </c>
      <c r="I105" s="12">
        <v>1.5699999999999999E-2</v>
      </c>
      <c r="J105" s="12">
        <v>-0.26600000000000001</v>
      </c>
      <c r="K105" s="47" t="s">
        <v>734</v>
      </c>
      <c r="L105" s="9" t="str">
        <f t="shared" si="34"/>
        <v>Yes</v>
      </c>
    </row>
    <row r="106" spans="1:12" x14ac:dyDescent="0.2">
      <c r="A106" s="2" t="s">
        <v>69</v>
      </c>
      <c r="B106" s="47" t="s">
        <v>217</v>
      </c>
      <c r="C106" s="13">
        <v>99.374198440000001</v>
      </c>
      <c r="D106" s="11" t="str">
        <f t="shared" si="40"/>
        <v>N/A</v>
      </c>
      <c r="E106" s="13">
        <v>99.084274496000006</v>
      </c>
      <c r="F106" s="11" t="str">
        <f t="shared" si="41"/>
        <v>N/A</v>
      </c>
      <c r="G106" s="13">
        <v>98.737288931999998</v>
      </c>
      <c r="H106" s="11" t="str">
        <f t="shared" si="42"/>
        <v>N/A</v>
      </c>
      <c r="I106" s="12">
        <v>-0.29199999999999998</v>
      </c>
      <c r="J106" s="12">
        <v>-0.35</v>
      </c>
      <c r="K106" s="47" t="s">
        <v>734</v>
      </c>
      <c r="L106" s="9" t="str">
        <f t="shared" si="34"/>
        <v>Yes</v>
      </c>
    </row>
    <row r="107" spans="1:12" x14ac:dyDescent="0.2">
      <c r="A107" s="4" t="s">
        <v>70</v>
      </c>
      <c r="B107" s="47" t="s">
        <v>217</v>
      </c>
      <c r="C107" s="1">
        <v>203153</v>
      </c>
      <c r="D107" s="11" t="str">
        <f t="shared" si="40"/>
        <v>N/A</v>
      </c>
      <c r="E107" s="1">
        <v>205556</v>
      </c>
      <c r="F107" s="11" t="str">
        <f t="shared" si="41"/>
        <v>N/A</v>
      </c>
      <c r="G107" s="1">
        <v>212481</v>
      </c>
      <c r="H107" s="11" t="str">
        <f t="shared" si="42"/>
        <v>N/A</v>
      </c>
      <c r="I107" s="12">
        <v>1.1830000000000001</v>
      </c>
      <c r="J107" s="12">
        <v>3.3690000000000002</v>
      </c>
      <c r="K107" s="47" t="s">
        <v>733</v>
      </c>
      <c r="L107" s="9" t="str">
        <f t="shared" si="34"/>
        <v>Yes</v>
      </c>
    </row>
    <row r="108" spans="1:12" x14ac:dyDescent="0.2">
      <c r="A108" s="2" t="s">
        <v>688</v>
      </c>
      <c r="B108" s="47" t="s">
        <v>217</v>
      </c>
      <c r="C108" s="13">
        <v>1.5599080496</v>
      </c>
      <c r="D108" s="11" t="str">
        <f t="shared" si="40"/>
        <v>N/A</v>
      </c>
      <c r="E108" s="13">
        <v>1.7902663994000001</v>
      </c>
      <c r="F108" s="11" t="str">
        <f t="shared" si="41"/>
        <v>N/A</v>
      </c>
      <c r="G108" s="13">
        <v>1.7267426264000001</v>
      </c>
      <c r="H108" s="11" t="str">
        <f t="shared" si="42"/>
        <v>N/A</v>
      </c>
      <c r="I108" s="12">
        <v>14.77</v>
      </c>
      <c r="J108" s="12">
        <v>-3.55</v>
      </c>
      <c r="K108" s="47" t="s">
        <v>734</v>
      </c>
      <c r="L108" s="9" t="str">
        <f t="shared" ref="L108:L114" si="43">IF(J108="Div by 0", "N/A", IF(K108="N/A","N/A", IF(J108&gt;VALUE(MID(K108,1,2)), "No", IF(J108&lt;-1*VALUE(MID(K108,1,2)), "No", "Yes"))))</f>
        <v>Yes</v>
      </c>
    </row>
    <row r="109" spans="1:12" x14ac:dyDescent="0.2">
      <c r="A109" s="2" t="s">
        <v>687</v>
      </c>
      <c r="B109" s="47" t="s">
        <v>217</v>
      </c>
      <c r="C109" s="13">
        <v>8.4665252299999993E-2</v>
      </c>
      <c r="D109" s="11" t="str">
        <f t="shared" si="40"/>
        <v>N/A</v>
      </c>
      <c r="E109" s="13">
        <v>0.14399968860000001</v>
      </c>
      <c r="F109" s="11" t="str">
        <f t="shared" si="41"/>
        <v>N/A</v>
      </c>
      <c r="G109" s="13">
        <v>0.1153044272</v>
      </c>
      <c r="H109" s="11" t="str">
        <f t="shared" si="42"/>
        <v>N/A</v>
      </c>
      <c r="I109" s="12">
        <v>70.08</v>
      </c>
      <c r="J109" s="12">
        <v>-19.899999999999999</v>
      </c>
      <c r="K109" s="47" t="s">
        <v>734</v>
      </c>
      <c r="L109" s="9" t="str">
        <f t="shared" si="43"/>
        <v>No</v>
      </c>
    </row>
    <row r="110" spans="1:12" x14ac:dyDescent="0.2">
      <c r="A110" s="2" t="s">
        <v>686</v>
      </c>
      <c r="B110" s="47" t="s">
        <v>217</v>
      </c>
      <c r="C110" s="13">
        <v>98.355426698000002</v>
      </c>
      <c r="D110" s="11" t="str">
        <f t="shared" si="40"/>
        <v>N/A</v>
      </c>
      <c r="E110" s="13">
        <v>98.065733911999999</v>
      </c>
      <c r="F110" s="11" t="str">
        <f t="shared" si="41"/>
        <v>N/A</v>
      </c>
      <c r="G110" s="13">
        <v>98.157952945999995</v>
      </c>
      <c r="H110" s="11" t="str">
        <f t="shared" si="42"/>
        <v>N/A</v>
      </c>
      <c r="I110" s="12">
        <v>-0.29499999999999998</v>
      </c>
      <c r="J110" s="12">
        <v>9.4E-2</v>
      </c>
      <c r="K110" s="47" t="s">
        <v>734</v>
      </c>
      <c r="L110" s="9" t="str">
        <f t="shared" si="43"/>
        <v>Yes</v>
      </c>
    </row>
    <row r="111" spans="1:12" ht="25.5" x14ac:dyDescent="0.2">
      <c r="A111" s="4" t="s">
        <v>972</v>
      </c>
      <c r="B111" s="47" t="s">
        <v>217</v>
      </c>
      <c r="C111" s="13">
        <v>57.283633047000002</v>
      </c>
      <c r="D111" s="11" t="str">
        <f t="shared" si="40"/>
        <v>N/A</v>
      </c>
      <c r="E111" s="13">
        <v>55.574762315999997</v>
      </c>
      <c r="F111" s="11" t="str">
        <f t="shared" si="41"/>
        <v>N/A</v>
      </c>
      <c r="G111" s="13">
        <v>54.112181231999998</v>
      </c>
      <c r="H111" s="11" t="str">
        <f t="shared" si="42"/>
        <v>N/A</v>
      </c>
      <c r="I111" s="12">
        <v>-2.98</v>
      </c>
      <c r="J111" s="12">
        <v>-2.63</v>
      </c>
      <c r="K111" s="47" t="s">
        <v>734</v>
      </c>
      <c r="L111" s="9" t="str">
        <f t="shared" si="43"/>
        <v>Yes</v>
      </c>
    </row>
    <row r="112" spans="1:12" ht="25.5" x14ac:dyDescent="0.2">
      <c r="A112" s="4" t="s">
        <v>973</v>
      </c>
      <c r="B112" s="47" t="s">
        <v>217</v>
      </c>
      <c r="C112" s="13">
        <v>41.741692585000003</v>
      </c>
      <c r="D112" s="11" t="str">
        <f t="shared" si="40"/>
        <v>N/A</v>
      </c>
      <c r="E112" s="13">
        <v>43.433367689999997</v>
      </c>
      <c r="F112" s="11" t="str">
        <f t="shared" si="41"/>
        <v>N/A</v>
      </c>
      <c r="G112" s="13">
        <v>44.899717047999999</v>
      </c>
      <c r="H112" s="11" t="str">
        <f t="shared" si="42"/>
        <v>N/A</v>
      </c>
      <c r="I112" s="12">
        <v>4.0529999999999999</v>
      </c>
      <c r="J112" s="12">
        <v>3.3759999999999999</v>
      </c>
      <c r="K112" s="47" t="s">
        <v>734</v>
      </c>
      <c r="L112" s="9" t="str">
        <f t="shared" si="43"/>
        <v>Yes</v>
      </c>
    </row>
    <row r="113" spans="1:12" ht="25.5" x14ac:dyDescent="0.2">
      <c r="A113" s="4" t="s">
        <v>974</v>
      </c>
      <c r="B113" s="47" t="s">
        <v>217</v>
      </c>
      <c r="C113" s="13">
        <v>0.33019198840000002</v>
      </c>
      <c r="D113" s="11" t="str">
        <f t="shared" si="40"/>
        <v>N/A</v>
      </c>
      <c r="E113" s="13">
        <v>0.33462901940000001</v>
      </c>
      <c r="F113" s="11" t="str">
        <f t="shared" si="41"/>
        <v>N/A</v>
      </c>
      <c r="G113" s="13">
        <v>0.32222648679999999</v>
      </c>
      <c r="H113" s="11" t="str">
        <f t="shared" si="42"/>
        <v>N/A</v>
      </c>
      <c r="I113" s="12">
        <v>1.3440000000000001</v>
      </c>
      <c r="J113" s="12">
        <v>-3.71</v>
      </c>
      <c r="K113" s="47" t="s">
        <v>734</v>
      </c>
      <c r="L113" s="9" t="str">
        <f t="shared" si="43"/>
        <v>Yes</v>
      </c>
    </row>
    <row r="114" spans="1:12" ht="25.5" x14ac:dyDescent="0.2">
      <c r="A114" s="4" t="s">
        <v>975</v>
      </c>
      <c r="B114" s="47" t="s">
        <v>217</v>
      </c>
      <c r="C114" s="13">
        <v>0.64448237959999999</v>
      </c>
      <c r="D114" s="11" t="str">
        <f t="shared" si="40"/>
        <v>N/A</v>
      </c>
      <c r="E114" s="13">
        <v>0.65724097449999996</v>
      </c>
      <c r="F114" s="11" t="str">
        <f t="shared" si="41"/>
        <v>N/A</v>
      </c>
      <c r="G114" s="13">
        <v>0.66587523319999997</v>
      </c>
      <c r="H114" s="11" t="str">
        <f t="shared" si="42"/>
        <v>N/A</v>
      </c>
      <c r="I114" s="12">
        <v>1.98</v>
      </c>
      <c r="J114" s="12">
        <v>1.3140000000000001</v>
      </c>
      <c r="K114" s="47" t="s">
        <v>734</v>
      </c>
      <c r="L114" s="9" t="str">
        <f t="shared" si="43"/>
        <v>Yes</v>
      </c>
    </row>
    <row r="115" spans="1:12" x14ac:dyDescent="0.2">
      <c r="A115" s="2" t="s">
        <v>976</v>
      </c>
      <c r="B115" s="47" t="s">
        <v>290</v>
      </c>
      <c r="C115" s="13">
        <v>99.905314938999993</v>
      </c>
      <c r="D115" s="43" t="str">
        <f>IF($B115="N/A","N/A",IF(C115&gt;=99,"Yes","No"))</f>
        <v>Yes</v>
      </c>
      <c r="E115" s="13">
        <v>99.955179393999998</v>
      </c>
      <c r="F115" s="43" t="str">
        <f>IF($B115="N/A","N/A",IF(E115&gt;=99,"Yes","No"))</f>
        <v>Yes</v>
      </c>
      <c r="G115" s="13">
        <v>99.968022325999996</v>
      </c>
      <c r="H115" s="43" t="str">
        <f>IF($B115="N/A","N/A",IF(G115&gt;=99,"Yes","No"))</f>
        <v>Yes</v>
      </c>
      <c r="I115" s="12">
        <v>4.99E-2</v>
      </c>
      <c r="J115" s="12">
        <v>1.2800000000000001E-2</v>
      </c>
      <c r="K115" s="47" t="s">
        <v>733</v>
      </c>
      <c r="L115" s="9" t="str">
        <f t="shared" ref="L115:L149" si="44">IF(J115="Div by 0", "N/A", IF(K115="N/A","N/A", IF(J115&gt;VALUE(MID(K115,1,2)), "No", IF(J115&lt;-1*VALUE(MID(K115,1,2)), "No", "Yes"))))</f>
        <v>Yes</v>
      </c>
    </row>
    <row r="116" spans="1:12" x14ac:dyDescent="0.2">
      <c r="A116" s="2" t="s">
        <v>977</v>
      </c>
      <c r="B116" s="47" t="s">
        <v>217</v>
      </c>
      <c r="C116" s="13">
        <v>6.2630741673000001</v>
      </c>
      <c r="D116" s="43" t="str">
        <f>IF($B116="N/A","N/A",IF(C116&gt;10,"No",IF(C116&lt;-10,"No","Yes")))</f>
        <v>N/A</v>
      </c>
      <c r="E116" s="13">
        <v>5.9798380473000003</v>
      </c>
      <c r="F116" s="43" t="str">
        <f>IF($B116="N/A","N/A",IF(E116&gt;10,"No",IF(E116&lt;-10,"No","Yes")))</f>
        <v>N/A</v>
      </c>
      <c r="G116" s="13">
        <v>4.8455052098999998</v>
      </c>
      <c r="H116" s="43" t="str">
        <f>IF($B116="N/A","N/A",IF(G116&gt;10,"No",IF(G116&lt;-10,"No","Yes")))</f>
        <v>N/A</v>
      </c>
      <c r="I116" s="12">
        <v>-4.5199999999999996</v>
      </c>
      <c r="J116" s="12">
        <v>-19</v>
      </c>
      <c r="K116" s="47" t="s">
        <v>733</v>
      </c>
      <c r="L116" s="9" t="str">
        <f t="shared" si="44"/>
        <v>No</v>
      </c>
    </row>
    <row r="117" spans="1:12" x14ac:dyDescent="0.2">
      <c r="A117" s="3" t="s">
        <v>978</v>
      </c>
      <c r="B117" s="47" t="s">
        <v>284</v>
      </c>
      <c r="C117" s="8">
        <v>99.840602661999995</v>
      </c>
      <c r="D117" s="43" t="str">
        <f>IF($B117="N/A","N/A",IF(C117&gt;=98,"Yes","No"))</f>
        <v>Yes</v>
      </c>
      <c r="E117" s="8">
        <v>99.613918800999997</v>
      </c>
      <c r="F117" s="43" t="str">
        <f>IF($B117="N/A","N/A",IF(E117&gt;=98,"Yes","No"))</f>
        <v>Yes</v>
      </c>
      <c r="G117" s="8">
        <v>99.569630591000006</v>
      </c>
      <c r="H117" s="43" t="str">
        <f>IF($B117="N/A","N/A",IF(G117&gt;=98,"Yes","No"))</f>
        <v>Yes</v>
      </c>
      <c r="I117" s="12">
        <v>-0.22700000000000001</v>
      </c>
      <c r="J117" s="12">
        <v>-4.3999999999999997E-2</v>
      </c>
      <c r="K117" s="44" t="s">
        <v>733</v>
      </c>
      <c r="L117" s="9" t="str">
        <f t="shared" si="44"/>
        <v>Yes</v>
      </c>
    </row>
    <row r="118" spans="1:12" x14ac:dyDescent="0.2">
      <c r="A118" s="3" t="s">
        <v>979</v>
      </c>
      <c r="B118" s="47" t="s">
        <v>291</v>
      </c>
      <c r="C118" s="8">
        <v>94.464902576</v>
      </c>
      <c r="D118" s="43" t="str">
        <f>IF($B118="N/A","N/A",IF(C118&gt;=80,"Yes","No"))</f>
        <v>Yes</v>
      </c>
      <c r="E118" s="8">
        <v>96.209554789999999</v>
      </c>
      <c r="F118" s="43" t="str">
        <f>IF($B118="N/A","N/A",IF(E118&gt;=80,"Yes","No"))</f>
        <v>Yes</v>
      </c>
      <c r="G118" s="8">
        <v>96.952827683999999</v>
      </c>
      <c r="H118" s="43" t="str">
        <f>IF($B118="N/A","N/A",IF(G118&gt;=80,"Yes","No"))</f>
        <v>Yes</v>
      </c>
      <c r="I118" s="12">
        <v>1.847</v>
      </c>
      <c r="J118" s="12">
        <v>0.77259999999999995</v>
      </c>
      <c r="K118" s="44" t="s">
        <v>733</v>
      </c>
      <c r="L118" s="9" t="str">
        <f t="shared" si="44"/>
        <v>Yes</v>
      </c>
    </row>
    <row r="119" spans="1:12" ht="25.5" x14ac:dyDescent="0.2">
      <c r="A119" s="2" t="s">
        <v>980</v>
      </c>
      <c r="B119" s="47" t="s">
        <v>292</v>
      </c>
      <c r="C119" s="13">
        <v>99.998697203999996</v>
      </c>
      <c r="D119" s="43" t="str">
        <f>IF($B119="N/A","N/A",IF(C119&gt;=100,"Yes","No"))</f>
        <v>No</v>
      </c>
      <c r="E119" s="13">
        <v>95.288649117000006</v>
      </c>
      <c r="F119" s="43" t="str">
        <f t="shared" ref="F119:F120" si="45">IF($B119="N/A","N/A",IF(E119&gt;=100,"Yes","No"))</f>
        <v>No</v>
      </c>
      <c r="G119" s="13">
        <v>96.213093122000004</v>
      </c>
      <c r="H119" s="43" t="str">
        <f t="shared" ref="H119:H120" si="46">IF($B119="N/A","N/A",IF(G119&gt;=100,"Yes","No"))</f>
        <v>No</v>
      </c>
      <c r="I119" s="12">
        <v>-4.71</v>
      </c>
      <c r="J119" s="12">
        <v>0.97019999999999995</v>
      </c>
      <c r="K119" s="44" t="s">
        <v>732</v>
      </c>
      <c r="L119" s="9" t="str">
        <f t="shared" si="44"/>
        <v>Yes</v>
      </c>
    </row>
    <row r="120" spans="1:12" ht="25.5" x14ac:dyDescent="0.2">
      <c r="A120" s="3" t="s">
        <v>981</v>
      </c>
      <c r="B120" s="47" t="s">
        <v>292</v>
      </c>
      <c r="C120" s="13">
        <v>100</v>
      </c>
      <c r="D120" s="43" t="str">
        <f>IF($B120="N/A","N/A",IF(C120&gt;=100,"Yes","No"))</f>
        <v>Yes</v>
      </c>
      <c r="E120" s="13">
        <v>91.605575716000004</v>
      </c>
      <c r="F120" s="43" t="str">
        <f t="shared" si="45"/>
        <v>No</v>
      </c>
      <c r="G120" s="13">
        <v>97.034396864000001</v>
      </c>
      <c r="H120" s="43" t="str">
        <f t="shared" si="46"/>
        <v>No</v>
      </c>
      <c r="I120" s="12">
        <v>-8.39</v>
      </c>
      <c r="J120" s="12">
        <v>5.9260000000000002</v>
      </c>
      <c r="K120" s="44" t="s">
        <v>732</v>
      </c>
      <c r="L120" s="9" t="str">
        <f t="shared" si="44"/>
        <v>Yes</v>
      </c>
    </row>
    <row r="121" spans="1:12" ht="25.5" x14ac:dyDescent="0.2">
      <c r="A121" s="2" t="s">
        <v>982</v>
      </c>
      <c r="B121" s="47" t="s">
        <v>217</v>
      </c>
      <c r="C121" s="13">
        <v>46.279721080999998</v>
      </c>
      <c r="D121" s="35" t="s">
        <v>735</v>
      </c>
      <c r="E121" s="13">
        <v>64.742941486000007</v>
      </c>
      <c r="F121" s="35" t="s">
        <v>735</v>
      </c>
      <c r="G121" s="13">
        <v>64.533348903999993</v>
      </c>
      <c r="H121" s="43" t="str">
        <f>IF($B121="N/A","N/A",IF(G121&lt;100,"No",IF(G121=100,"No","Yes")))</f>
        <v>N/A</v>
      </c>
      <c r="I121" s="12">
        <v>39.89</v>
      </c>
      <c r="J121" s="12">
        <v>-0.32400000000000001</v>
      </c>
      <c r="K121" s="44" t="s">
        <v>732</v>
      </c>
      <c r="L121" s="9" t="str">
        <f t="shared" si="44"/>
        <v>Yes</v>
      </c>
    </row>
    <row r="122" spans="1:12" ht="25.5" x14ac:dyDescent="0.2">
      <c r="A122" s="2" t="s">
        <v>983</v>
      </c>
      <c r="B122" s="34" t="s">
        <v>217</v>
      </c>
      <c r="C122" s="13">
        <v>74.970081499000003</v>
      </c>
      <c r="D122" s="43" t="str">
        <f>IF($B122="N/A","N/A",IF(C122&gt;10,"No",IF(C122&lt;-10,"No","Yes")))</f>
        <v>N/A</v>
      </c>
      <c r="E122" s="13">
        <v>70.243030914000002</v>
      </c>
      <c r="F122" s="43" t="str">
        <f>IF($B122="N/A","N/A",IF(E122&gt;10,"No",IF(E122&lt;-10,"No","Yes")))</f>
        <v>N/A</v>
      </c>
      <c r="G122" s="13">
        <v>76.632353808000005</v>
      </c>
      <c r="H122" s="43" t="str">
        <f>IF($B122="N/A","N/A",IF(G122&gt;10,"No",IF(G122&lt;-10,"No","Yes")))</f>
        <v>N/A</v>
      </c>
      <c r="I122" s="12">
        <v>-6.31</v>
      </c>
      <c r="J122" s="12">
        <v>9.0960000000000001</v>
      </c>
      <c r="K122" s="44" t="s">
        <v>732</v>
      </c>
      <c r="L122" s="9" t="str">
        <f>IF(J122="Div by 0", "N/A", IF(OR(J122="N/A",K122="N/A"),"N/A", IF(J122&gt;VALUE(MID(K122,1,2)), "No", IF(J122&lt;-1*VALUE(MID(K122,1,2)), "No", "Yes"))))</f>
        <v>Yes</v>
      </c>
    </row>
    <row r="123" spans="1:12" x14ac:dyDescent="0.2">
      <c r="A123" s="7" t="s">
        <v>100</v>
      </c>
      <c r="B123" s="34" t="s">
        <v>217</v>
      </c>
      <c r="C123" s="35">
        <v>135185</v>
      </c>
      <c r="D123" s="43" t="str">
        <f t="shared" ref="D123:D149" si="47">IF($B123="N/A","N/A",IF(C123&gt;10,"No",IF(C123&lt;-10,"No","Yes")))</f>
        <v>N/A</v>
      </c>
      <c r="E123" s="35">
        <v>133867</v>
      </c>
      <c r="F123" s="43" t="str">
        <f t="shared" ref="F123:F149" si="48">IF($B123="N/A","N/A",IF(E123&gt;10,"No",IF(E123&lt;-10,"No","Yes")))</f>
        <v>N/A</v>
      </c>
      <c r="G123" s="35">
        <v>137596</v>
      </c>
      <c r="H123" s="43" t="str">
        <f t="shared" ref="H123:H149" si="49">IF($B123="N/A","N/A",IF(G123&gt;10,"No",IF(G123&lt;-10,"No","Yes")))</f>
        <v>N/A</v>
      </c>
      <c r="I123" s="12">
        <v>-0.97499999999999998</v>
      </c>
      <c r="J123" s="12">
        <v>2.786</v>
      </c>
      <c r="K123" s="44" t="s">
        <v>733</v>
      </c>
      <c r="L123" s="9" t="str">
        <f t="shared" si="44"/>
        <v>Yes</v>
      </c>
    </row>
    <row r="124" spans="1:12" x14ac:dyDescent="0.2">
      <c r="A124" s="2" t="s">
        <v>984</v>
      </c>
      <c r="B124" s="34" t="s">
        <v>217</v>
      </c>
      <c r="C124" s="35">
        <v>9328</v>
      </c>
      <c r="D124" s="43" t="str">
        <f t="shared" si="47"/>
        <v>N/A</v>
      </c>
      <c r="E124" s="35">
        <v>7408</v>
      </c>
      <c r="F124" s="43" t="str">
        <f t="shared" si="48"/>
        <v>N/A</v>
      </c>
      <c r="G124" s="35">
        <v>6765</v>
      </c>
      <c r="H124" s="43" t="str">
        <f t="shared" si="49"/>
        <v>N/A</v>
      </c>
      <c r="I124" s="12">
        <v>-20.6</v>
      </c>
      <c r="J124" s="12">
        <v>-8.68</v>
      </c>
      <c r="K124" s="44" t="s">
        <v>733</v>
      </c>
      <c r="L124" s="9" t="str">
        <f t="shared" si="44"/>
        <v>Yes</v>
      </c>
    </row>
    <row r="125" spans="1:12" x14ac:dyDescent="0.2">
      <c r="A125" s="2" t="s">
        <v>985</v>
      </c>
      <c r="B125" s="34" t="s">
        <v>217</v>
      </c>
      <c r="C125" s="35">
        <v>4000</v>
      </c>
      <c r="D125" s="43" t="str">
        <f t="shared" si="47"/>
        <v>N/A</v>
      </c>
      <c r="E125" s="35">
        <v>3668</v>
      </c>
      <c r="F125" s="43" t="str">
        <f t="shared" si="48"/>
        <v>N/A</v>
      </c>
      <c r="G125" s="35">
        <v>3703</v>
      </c>
      <c r="H125" s="43" t="str">
        <f t="shared" si="49"/>
        <v>N/A</v>
      </c>
      <c r="I125" s="12">
        <v>-8.3000000000000007</v>
      </c>
      <c r="J125" s="12">
        <v>0.95420000000000005</v>
      </c>
      <c r="K125" s="44" t="s">
        <v>733</v>
      </c>
      <c r="L125" s="9" t="str">
        <f t="shared" si="44"/>
        <v>Yes</v>
      </c>
    </row>
    <row r="126" spans="1:12" x14ac:dyDescent="0.2">
      <c r="A126" s="2" t="s">
        <v>986</v>
      </c>
      <c r="B126" s="34" t="s">
        <v>217</v>
      </c>
      <c r="C126" s="35">
        <v>23811</v>
      </c>
      <c r="D126" s="43" t="str">
        <f t="shared" si="47"/>
        <v>N/A</v>
      </c>
      <c r="E126" s="35">
        <v>31367</v>
      </c>
      <c r="F126" s="43" t="str">
        <f t="shared" si="48"/>
        <v>N/A</v>
      </c>
      <c r="G126" s="35">
        <v>33037</v>
      </c>
      <c r="H126" s="43" t="str">
        <f t="shared" si="49"/>
        <v>N/A</v>
      </c>
      <c r="I126" s="12">
        <v>31.73</v>
      </c>
      <c r="J126" s="12">
        <v>5.3239999999999998</v>
      </c>
      <c r="K126" s="44" t="s">
        <v>733</v>
      </c>
      <c r="L126" s="9" t="str">
        <f t="shared" si="44"/>
        <v>Yes</v>
      </c>
    </row>
    <row r="127" spans="1:12" x14ac:dyDescent="0.2">
      <c r="A127" s="2" t="s">
        <v>987</v>
      </c>
      <c r="B127" s="34" t="s">
        <v>217</v>
      </c>
      <c r="C127" s="35">
        <v>30983</v>
      </c>
      <c r="D127" s="43" t="str">
        <f t="shared" si="47"/>
        <v>N/A</v>
      </c>
      <c r="E127" s="35">
        <v>26558</v>
      </c>
      <c r="F127" s="43" t="str">
        <f t="shared" si="48"/>
        <v>N/A</v>
      </c>
      <c r="G127" s="35">
        <v>29485</v>
      </c>
      <c r="H127" s="43" t="str">
        <f t="shared" si="49"/>
        <v>N/A</v>
      </c>
      <c r="I127" s="12">
        <v>-14.3</v>
      </c>
      <c r="J127" s="12">
        <v>11.02</v>
      </c>
      <c r="K127" s="44" t="s">
        <v>733</v>
      </c>
      <c r="L127" s="9" t="str">
        <f t="shared" si="44"/>
        <v>No</v>
      </c>
    </row>
    <row r="128" spans="1:12" x14ac:dyDescent="0.2">
      <c r="A128" s="2" t="s">
        <v>988</v>
      </c>
      <c r="B128" s="34" t="s">
        <v>217</v>
      </c>
      <c r="C128" s="35">
        <v>67063</v>
      </c>
      <c r="D128" s="43" t="str">
        <f t="shared" si="47"/>
        <v>N/A</v>
      </c>
      <c r="E128" s="35">
        <v>64866</v>
      </c>
      <c r="F128" s="43" t="str">
        <f t="shared" si="48"/>
        <v>N/A</v>
      </c>
      <c r="G128" s="35">
        <v>64606</v>
      </c>
      <c r="H128" s="43" t="str">
        <f t="shared" si="49"/>
        <v>N/A</v>
      </c>
      <c r="I128" s="12">
        <v>-3.28</v>
      </c>
      <c r="J128" s="12">
        <v>-0.40100000000000002</v>
      </c>
      <c r="K128" s="44" t="s">
        <v>733</v>
      </c>
      <c r="L128" s="9" t="str">
        <f t="shared" si="44"/>
        <v>Yes</v>
      </c>
    </row>
    <row r="129" spans="1:12" x14ac:dyDescent="0.2">
      <c r="A129" s="7" t="s">
        <v>101</v>
      </c>
      <c r="B129" s="34" t="s">
        <v>217</v>
      </c>
      <c r="C129" s="35">
        <v>159666</v>
      </c>
      <c r="D129" s="43" t="str">
        <f t="shared" si="47"/>
        <v>N/A</v>
      </c>
      <c r="E129" s="35">
        <v>164369</v>
      </c>
      <c r="F129" s="43" t="str">
        <f t="shared" si="48"/>
        <v>N/A</v>
      </c>
      <c r="G129" s="35">
        <v>172077</v>
      </c>
      <c r="H129" s="43" t="str">
        <f t="shared" si="49"/>
        <v>N/A</v>
      </c>
      <c r="I129" s="12">
        <v>2.9460000000000002</v>
      </c>
      <c r="J129" s="12">
        <v>4.6890000000000001</v>
      </c>
      <c r="K129" s="44" t="s">
        <v>733</v>
      </c>
      <c r="L129" s="9" t="str">
        <f t="shared" si="44"/>
        <v>Yes</v>
      </c>
    </row>
    <row r="130" spans="1:12" x14ac:dyDescent="0.2">
      <c r="A130" s="2" t="s">
        <v>989</v>
      </c>
      <c r="B130" s="34" t="s">
        <v>217</v>
      </c>
      <c r="C130" s="35">
        <v>104009</v>
      </c>
      <c r="D130" s="43" t="str">
        <f t="shared" si="47"/>
        <v>N/A</v>
      </c>
      <c r="E130" s="35">
        <v>102104</v>
      </c>
      <c r="F130" s="43" t="str">
        <f t="shared" si="48"/>
        <v>N/A</v>
      </c>
      <c r="G130" s="35">
        <v>104764</v>
      </c>
      <c r="H130" s="43" t="str">
        <f t="shared" si="49"/>
        <v>N/A</v>
      </c>
      <c r="I130" s="12">
        <v>-1.83</v>
      </c>
      <c r="J130" s="12">
        <v>2.605</v>
      </c>
      <c r="K130" s="44" t="s">
        <v>733</v>
      </c>
      <c r="L130" s="9" t="str">
        <f t="shared" si="44"/>
        <v>Yes</v>
      </c>
    </row>
    <row r="131" spans="1:12" x14ac:dyDescent="0.2">
      <c r="A131" s="2" t="s">
        <v>990</v>
      </c>
      <c r="B131" s="34" t="s">
        <v>217</v>
      </c>
      <c r="C131" s="35">
        <v>2257</v>
      </c>
      <c r="D131" s="43" t="str">
        <f t="shared" si="47"/>
        <v>N/A</v>
      </c>
      <c r="E131" s="35">
        <v>1973</v>
      </c>
      <c r="F131" s="43" t="str">
        <f t="shared" si="48"/>
        <v>N/A</v>
      </c>
      <c r="G131" s="35">
        <v>1822</v>
      </c>
      <c r="H131" s="43" t="str">
        <f t="shared" si="49"/>
        <v>N/A</v>
      </c>
      <c r="I131" s="12">
        <v>-12.6</v>
      </c>
      <c r="J131" s="12">
        <v>-7.65</v>
      </c>
      <c r="K131" s="44" t="s">
        <v>733</v>
      </c>
      <c r="L131" s="9" t="str">
        <f t="shared" si="44"/>
        <v>Yes</v>
      </c>
    </row>
    <row r="132" spans="1:12" x14ac:dyDescent="0.2">
      <c r="A132" s="2" t="s">
        <v>991</v>
      </c>
      <c r="B132" s="34" t="s">
        <v>217</v>
      </c>
      <c r="C132" s="35">
        <v>25610</v>
      </c>
      <c r="D132" s="43" t="str">
        <f t="shared" si="47"/>
        <v>N/A</v>
      </c>
      <c r="E132" s="35">
        <v>31315</v>
      </c>
      <c r="F132" s="43" t="str">
        <f t="shared" si="48"/>
        <v>N/A</v>
      </c>
      <c r="G132" s="35">
        <v>29997</v>
      </c>
      <c r="H132" s="43" t="str">
        <f t="shared" si="49"/>
        <v>N/A</v>
      </c>
      <c r="I132" s="12">
        <v>22.28</v>
      </c>
      <c r="J132" s="12">
        <v>-4.21</v>
      </c>
      <c r="K132" s="44" t="s">
        <v>733</v>
      </c>
      <c r="L132" s="9" t="str">
        <f t="shared" si="44"/>
        <v>Yes</v>
      </c>
    </row>
    <row r="133" spans="1:12" x14ac:dyDescent="0.2">
      <c r="A133" s="2" t="s">
        <v>992</v>
      </c>
      <c r="B133" s="34" t="s">
        <v>217</v>
      </c>
      <c r="C133" s="35">
        <v>27790</v>
      </c>
      <c r="D133" s="43" t="str">
        <f t="shared" si="47"/>
        <v>N/A</v>
      </c>
      <c r="E133" s="35">
        <v>28977</v>
      </c>
      <c r="F133" s="43" t="str">
        <f t="shared" si="48"/>
        <v>N/A</v>
      </c>
      <c r="G133" s="35">
        <v>35494</v>
      </c>
      <c r="H133" s="43" t="str">
        <f t="shared" si="49"/>
        <v>N/A</v>
      </c>
      <c r="I133" s="12">
        <v>4.2709999999999999</v>
      </c>
      <c r="J133" s="12">
        <v>22.49</v>
      </c>
      <c r="K133" s="44" t="s">
        <v>733</v>
      </c>
      <c r="L133" s="9" t="str">
        <f t="shared" si="44"/>
        <v>No</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485579</v>
      </c>
      <c r="D135" s="43" t="str">
        <f t="shared" si="47"/>
        <v>N/A</v>
      </c>
      <c r="E135" s="35">
        <v>523206</v>
      </c>
      <c r="F135" s="43" t="str">
        <f t="shared" si="48"/>
        <v>N/A</v>
      </c>
      <c r="G135" s="35">
        <v>553478</v>
      </c>
      <c r="H135" s="43" t="str">
        <f t="shared" si="49"/>
        <v>N/A</v>
      </c>
      <c r="I135" s="12">
        <v>7.7489999999999997</v>
      </c>
      <c r="J135" s="12">
        <v>5.7859999999999996</v>
      </c>
      <c r="K135" s="44" t="s">
        <v>733</v>
      </c>
      <c r="L135" s="9" t="str">
        <f t="shared" si="44"/>
        <v>Yes</v>
      </c>
    </row>
    <row r="136" spans="1:12" x14ac:dyDescent="0.2">
      <c r="A136" s="2" t="s">
        <v>994</v>
      </c>
      <c r="B136" s="34" t="s">
        <v>217</v>
      </c>
      <c r="C136" s="35">
        <v>253995</v>
      </c>
      <c r="D136" s="43" t="str">
        <f t="shared" si="47"/>
        <v>N/A</v>
      </c>
      <c r="E136" s="35">
        <v>287485</v>
      </c>
      <c r="F136" s="43" t="str">
        <f t="shared" si="48"/>
        <v>N/A</v>
      </c>
      <c r="G136" s="35">
        <v>298272</v>
      </c>
      <c r="H136" s="43" t="str">
        <f t="shared" si="49"/>
        <v>N/A</v>
      </c>
      <c r="I136" s="12">
        <v>13.19</v>
      </c>
      <c r="J136" s="12">
        <v>3.7519999999999998</v>
      </c>
      <c r="K136" s="44" t="s">
        <v>733</v>
      </c>
      <c r="L136" s="9" t="str">
        <f t="shared" si="44"/>
        <v>Yes</v>
      </c>
    </row>
    <row r="137" spans="1:12" x14ac:dyDescent="0.2">
      <c r="A137" s="2" t="s">
        <v>995</v>
      </c>
      <c r="B137" s="34" t="s">
        <v>217</v>
      </c>
      <c r="C137" s="35">
        <v>308</v>
      </c>
      <c r="D137" s="43" t="str">
        <f t="shared" si="47"/>
        <v>N/A</v>
      </c>
      <c r="E137" s="35">
        <v>14</v>
      </c>
      <c r="F137" s="43" t="str">
        <f t="shared" si="48"/>
        <v>N/A</v>
      </c>
      <c r="G137" s="35">
        <v>40</v>
      </c>
      <c r="H137" s="43" t="str">
        <f t="shared" si="49"/>
        <v>N/A</v>
      </c>
      <c r="I137" s="12">
        <v>-95.5</v>
      </c>
      <c r="J137" s="12">
        <v>185.7</v>
      </c>
      <c r="K137" s="44" t="s">
        <v>733</v>
      </c>
      <c r="L137" s="9" t="str">
        <f t="shared" si="44"/>
        <v>No</v>
      </c>
    </row>
    <row r="138" spans="1:12" x14ac:dyDescent="0.2">
      <c r="A138" s="2" t="s">
        <v>996</v>
      </c>
      <c r="B138" s="34" t="s">
        <v>217</v>
      </c>
      <c r="C138" s="35">
        <v>1480</v>
      </c>
      <c r="D138" s="43" t="str">
        <f t="shared" si="47"/>
        <v>N/A</v>
      </c>
      <c r="E138" s="35">
        <v>45</v>
      </c>
      <c r="F138" s="43" t="str">
        <f t="shared" si="48"/>
        <v>N/A</v>
      </c>
      <c r="G138" s="35">
        <v>36</v>
      </c>
      <c r="H138" s="43" t="str">
        <f t="shared" si="49"/>
        <v>N/A</v>
      </c>
      <c r="I138" s="12">
        <v>-97</v>
      </c>
      <c r="J138" s="12">
        <v>-20</v>
      </c>
      <c r="K138" s="44" t="s">
        <v>733</v>
      </c>
      <c r="L138" s="9" t="str">
        <f t="shared" si="44"/>
        <v>No</v>
      </c>
    </row>
    <row r="139" spans="1:12" x14ac:dyDescent="0.2">
      <c r="A139" s="2" t="s">
        <v>997</v>
      </c>
      <c r="B139" s="34" t="s">
        <v>217</v>
      </c>
      <c r="C139" s="35">
        <v>107776</v>
      </c>
      <c r="D139" s="43" t="str">
        <f t="shared" si="47"/>
        <v>N/A</v>
      </c>
      <c r="E139" s="35">
        <v>112892</v>
      </c>
      <c r="F139" s="43" t="str">
        <f t="shared" si="48"/>
        <v>N/A</v>
      </c>
      <c r="G139" s="35">
        <v>119889</v>
      </c>
      <c r="H139" s="43" t="str">
        <f t="shared" si="49"/>
        <v>N/A</v>
      </c>
      <c r="I139" s="12">
        <v>4.7469999999999999</v>
      </c>
      <c r="J139" s="12">
        <v>6.1980000000000004</v>
      </c>
      <c r="K139" s="44" t="s">
        <v>733</v>
      </c>
      <c r="L139" s="9" t="str">
        <f t="shared" si="44"/>
        <v>Yes</v>
      </c>
    </row>
    <row r="140" spans="1:12" x14ac:dyDescent="0.2">
      <c r="A140" s="2" t="s">
        <v>998</v>
      </c>
      <c r="B140" s="34" t="s">
        <v>217</v>
      </c>
      <c r="C140" s="35">
        <v>76914</v>
      </c>
      <c r="D140" s="43" t="str">
        <f t="shared" si="47"/>
        <v>N/A</v>
      </c>
      <c r="E140" s="35">
        <v>79102</v>
      </c>
      <c r="F140" s="43" t="str">
        <f t="shared" si="48"/>
        <v>N/A</v>
      </c>
      <c r="G140" s="35">
        <v>90536</v>
      </c>
      <c r="H140" s="43" t="str">
        <f t="shared" si="49"/>
        <v>N/A</v>
      </c>
      <c r="I140" s="12">
        <v>2.8450000000000002</v>
      </c>
      <c r="J140" s="12">
        <v>14.45</v>
      </c>
      <c r="K140" s="44" t="s">
        <v>733</v>
      </c>
      <c r="L140" s="9" t="str">
        <f t="shared" si="44"/>
        <v>No</v>
      </c>
    </row>
    <row r="141" spans="1:12" x14ac:dyDescent="0.2">
      <c r="A141" s="2" t="s">
        <v>999</v>
      </c>
      <c r="B141" s="34" t="s">
        <v>217</v>
      </c>
      <c r="C141" s="35">
        <v>17115</v>
      </c>
      <c r="D141" s="43" t="str">
        <f t="shared" si="47"/>
        <v>N/A</v>
      </c>
      <c r="E141" s="35">
        <v>16107</v>
      </c>
      <c r="F141" s="43" t="str">
        <f t="shared" si="48"/>
        <v>N/A</v>
      </c>
      <c r="G141" s="35">
        <v>16345</v>
      </c>
      <c r="H141" s="43" t="str">
        <f t="shared" si="49"/>
        <v>N/A</v>
      </c>
      <c r="I141" s="12">
        <v>-5.89</v>
      </c>
      <c r="J141" s="12">
        <v>1.478</v>
      </c>
      <c r="K141" s="44" t="s">
        <v>733</v>
      </c>
      <c r="L141" s="9" t="str">
        <f t="shared" si="44"/>
        <v>Yes</v>
      </c>
    </row>
    <row r="142" spans="1:12" x14ac:dyDescent="0.2">
      <c r="A142" s="2" t="s">
        <v>1000</v>
      </c>
      <c r="B142" s="34" t="s">
        <v>217</v>
      </c>
      <c r="C142" s="35">
        <v>27991</v>
      </c>
      <c r="D142" s="43" t="str">
        <f t="shared" si="47"/>
        <v>N/A</v>
      </c>
      <c r="E142" s="35">
        <v>27561</v>
      </c>
      <c r="F142" s="43" t="str">
        <f t="shared" si="48"/>
        <v>N/A</v>
      </c>
      <c r="G142" s="35">
        <v>28360</v>
      </c>
      <c r="H142" s="43" t="str">
        <f t="shared" si="49"/>
        <v>N/A</v>
      </c>
      <c r="I142" s="12">
        <v>-1.54</v>
      </c>
      <c r="J142" s="12">
        <v>2.899</v>
      </c>
      <c r="K142" s="44" t="s">
        <v>733</v>
      </c>
      <c r="L142" s="9" t="str">
        <f t="shared" si="44"/>
        <v>Yes</v>
      </c>
    </row>
    <row r="143" spans="1:12" x14ac:dyDescent="0.2">
      <c r="A143" s="7" t="s">
        <v>105</v>
      </c>
      <c r="B143" s="34" t="s">
        <v>217</v>
      </c>
      <c r="C143" s="35">
        <v>324511</v>
      </c>
      <c r="D143" s="43" t="str">
        <f t="shared" si="47"/>
        <v>N/A</v>
      </c>
      <c r="E143" s="35">
        <v>415624</v>
      </c>
      <c r="F143" s="43" t="str">
        <f t="shared" si="48"/>
        <v>N/A</v>
      </c>
      <c r="G143" s="35">
        <v>451960</v>
      </c>
      <c r="H143" s="43" t="str">
        <f t="shared" si="49"/>
        <v>N/A</v>
      </c>
      <c r="I143" s="12">
        <v>28.08</v>
      </c>
      <c r="J143" s="12">
        <v>8.7430000000000003</v>
      </c>
      <c r="K143" s="44" t="s">
        <v>733</v>
      </c>
      <c r="L143" s="9" t="str">
        <f t="shared" si="44"/>
        <v>Yes</v>
      </c>
    </row>
    <row r="144" spans="1:12" x14ac:dyDescent="0.2">
      <c r="A144" s="2" t="s">
        <v>1001</v>
      </c>
      <c r="B144" s="34" t="s">
        <v>217</v>
      </c>
      <c r="C144" s="35">
        <v>144411</v>
      </c>
      <c r="D144" s="43" t="str">
        <f t="shared" si="47"/>
        <v>N/A</v>
      </c>
      <c r="E144" s="35">
        <v>168943</v>
      </c>
      <c r="F144" s="43" t="str">
        <f t="shared" si="48"/>
        <v>N/A</v>
      </c>
      <c r="G144" s="35">
        <v>179081</v>
      </c>
      <c r="H144" s="43" t="str">
        <f t="shared" si="49"/>
        <v>N/A</v>
      </c>
      <c r="I144" s="12">
        <v>16.989999999999998</v>
      </c>
      <c r="J144" s="12">
        <v>6.0010000000000003</v>
      </c>
      <c r="K144" s="44" t="s">
        <v>733</v>
      </c>
      <c r="L144" s="9" t="str">
        <f t="shared" si="44"/>
        <v>Yes</v>
      </c>
    </row>
    <row r="145" spans="1:12" x14ac:dyDescent="0.2">
      <c r="A145" s="2" t="s">
        <v>1002</v>
      </c>
      <c r="B145" s="34" t="s">
        <v>217</v>
      </c>
      <c r="C145" s="35">
        <v>439</v>
      </c>
      <c r="D145" s="43" t="str">
        <f t="shared" si="47"/>
        <v>N/A</v>
      </c>
      <c r="E145" s="35">
        <v>13</v>
      </c>
      <c r="F145" s="43" t="str">
        <f t="shared" si="48"/>
        <v>N/A</v>
      </c>
      <c r="G145" s="35">
        <v>11</v>
      </c>
      <c r="H145" s="43" t="str">
        <f t="shared" si="49"/>
        <v>N/A</v>
      </c>
      <c r="I145" s="12">
        <v>-97</v>
      </c>
      <c r="J145" s="12">
        <v>-23.1</v>
      </c>
      <c r="K145" s="44" t="s">
        <v>733</v>
      </c>
      <c r="L145" s="9" t="str">
        <f t="shared" si="44"/>
        <v>No</v>
      </c>
    </row>
    <row r="146" spans="1:12" x14ac:dyDescent="0.2">
      <c r="A146" s="2" t="s">
        <v>1003</v>
      </c>
      <c r="B146" s="34" t="s">
        <v>217</v>
      </c>
      <c r="C146" s="35">
        <v>43</v>
      </c>
      <c r="D146" s="43" t="str">
        <f t="shared" si="47"/>
        <v>N/A</v>
      </c>
      <c r="E146" s="35">
        <v>11</v>
      </c>
      <c r="F146" s="43" t="str">
        <f t="shared" si="48"/>
        <v>N/A</v>
      </c>
      <c r="G146" s="35">
        <v>0</v>
      </c>
      <c r="H146" s="43" t="str">
        <f t="shared" si="49"/>
        <v>N/A</v>
      </c>
      <c r="I146" s="12">
        <v>-97.7</v>
      </c>
      <c r="J146" s="12">
        <v>-100</v>
      </c>
      <c r="K146" s="44" t="s">
        <v>733</v>
      </c>
      <c r="L146" s="9" t="str">
        <f t="shared" si="44"/>
        <v>No</v>
      </c>
    </row>
    <row r="147" spans="1:12" x14ac:dyDescent="0.2">
      <c r="A147" s="2" t="s">
        <v>1004</v>
      </c>
      <c r="B147" s="34" t="s">
        <v>217</v>
      </c>
      <c r="C147" s="35">
        <v>89912</v>
      </c>
      <c r="D147" s="43" t="str">
        <f t="shared" si="47"/>
        <v>N/A</v>
      </c>
      <c r="E147" s="35">
        <v>97633</v>
      </c>
      <c r="F147" s="43" t="str">
        <f t="shared" si="48"/>
        <v>N/A</v>
      </c>
      <c r="G147" s="35">
        <v>105075</v>
      </c>
      <c r="H147" s="43" t="str">
        <f t="shared" si="49"/>
        <v>N/A</v>
      </c>
      <c r="I147" s="12">
        <v>8.5869999999999997</v>
      </c>
      <c r="J147" s="12">
        <v>7.6219999999999999</v>
      </c>
      <c r="K147" s="44" t="s">
        <v>733</v>
      </c>
      <c r="L147" s="9" t="str">
        <f t="shared" si="44"/>
        <v>Yes</v>
      </c>
    </row>
    <row r="148" spans="1:12" x14ac:dyDescent="0.2">
      <c r="A148" s="2" t="s">
        <v>1005</v>
      </c>
      <c r="B148" s="34" t="s">
        <v>217</v>
      </c>
      <c r="C148" s="35">
        <v>31244</v>
      </c>
      <c r="D148" s="43" t="str">
        <f t="shared" si="47"/>
        <v>N/A</v>
      </c>
      <c r="E148" s="35">
        <v>33856</v>
      </c>
      <c r="F148" s="43" t="str">
        <f t="shared" si="48"/>
        <v>N/A</v>
      </c>
      <c r="G148" s="35">
        <v>42508</v>
      </c>
      <c r="H148" s="43" t="str">
        <f t="shared" si="49"/>
        <v>N/A</v>
      </c>
      <c r="I148" s="12">
        <v>8.36</v>
      </c>
      <c r="J148" s="12">
        <v>25.56</v>
      </c>
      <c r="K148" s="44" t="s">
        <v>733</v>
      </c>
      <c r="L148" s="9" t="str">
        <f t="shared" si="44"/>
        <v>No</v>
      </c>
    </row>
    <row r="149" spans="1:12" x14ac:dyDescent="0.2">
      <c r="A149" s="2" t="s">
        <v>1006</v>
      </c>
      <c r="B149" s="34" t="s">
        <v>217</v>
      </c>
      <c r="C149" s="35">
        <v>58462</v>
      </c>
      <c r="D149" s="43" t="str">
        <f t="shared" si="47"/>
        <v>N/A</v>
      </c>
      <c r="E149" s="35">
        <v>115178</v>
      </c>
      <c r="F149" s="43" t="str">
        <f t="shared" si="48"/>
        <v>N/A</v>
      </c>
      <c r="G149" s="35">
        <v>125286</v>
      </c>
      <c r="H149" s="43" t="str">
        <f t="shared" si="49"/>
        <v>N/A</v>
      </c>
      <c r="I149" s="12">
        <v>97.01</v>
      </c>
      <c r="J149" s="12">
        <v>8.7759999999999998</v>
      </c>
      <c r="K149" s="44" t="s">
        <v>733</v>
      </c>
      <c r="L149" s="9" t="str">
        <f t="shared" si="44"/>
        <v>Yes</v>
      </c>
    </row>
    <row r="150" spans="1:12" ht="25.5" x14ac:dyDescent="0.2">
      <c r="A150" s="16" t="s">
        <v>1007</v>
      </c>
      <c r="B150" s="1" t="s">
        <v>217</v>
      </c>
      <c r="C150" s="1">
        <v>33329</v>
      </c>
      <c r="D150" s="11" t="str">
        <f t="shared" ref="D150:D155" si="50">IF($B150="N/A","N/A",IF(C150&gt;10,"No",IF(C150&lt;-10,"No","Yes")))</f>
        <v>N/A</v>
      </c>
      <c r="E150" s="1">
        <v>32748</v>
      </c>
      <c r="F150" s="11" t="str">
        <f t="shared" ref="F150:F155" si="51">IF($B150="N/A","N/A",IF(E150&gt;10,"No",IF(E150&lt;-10,"No","Yes")))</f>
        <v>N/A</v>
      </c>
      <c r="G150" s="1">
        <v>31120</v>
      </c>
      <c r="H150" s="11" t="str">
        <f t="shared" ref="H150:H155" si="52">IF($B150="N/A","N/A",IF(G150&gt;10,"No",IF(G150&lt;-10,"No","Yes")))</f>
        <v>N/A</v>
      </c>
      <c r="I150" s="56">
        <v>-1.74</v>
      </c>
      <c r="J150" s="56">
        <v>-4.97</v>
      </c>
      <c r="K150" s="44" t="s">
        <v>732</v>
      </c>
      <c r="L150" s="9" t="str">
        <f t="shared" ref="L150:L155" si="53">IF(J150="Div by 0", "N/A", IF(K150="N/A","N/A", IF(J150&gt;VALUE(MID(K150,1,2)), "No", IF(J150&lt;-1*VALUE(MID(K150,1,2)), "No", "Yes"))))</f>
        <v>Yes</v>
      </c>
    </row>
    <row r="151" spans="1:12" x14ac:dyDescent="0.2">
      <c r="A151" s="6" t="s">
        <v>330</v>
      </c>
      <c r="B151" s="47" t="s">
        <v>217</v>
      </c>
      <c r="C151" s="13">
        <v>3.0163601495000001</v>
      </c>
      <c r="D151" s="11" t="str">
        <f t="shared" si="50"/>
        <v>N/A</v>
      </c>
      <c r="E151" s="13">
        <v>2.6472314331</v>
      </c>
      <c r="F151" s="11" t="str">
        <f t="shared" si="51"/>
        <v>N/A</v>
      </c>
      <c r="G151" s="13">
        <v>2.3663401796999999</v>
      </c>
      <c r="H151" s="11" t="str">
        <f t="shared" si="52"/>
        <v>N/A</v>
      </c>
      <c r="I151" s="56">
        <v>-12.2</v>
      </c>
      <c r="J151" s="56">
        <v>-10.6</v>
      </c>
      <c r="K151" s="44" t="s">
        <v>732</v>
      </c>
      <c r="L151" s="9" t="str">
        <f t="shared" si="53"/>
        <v>Yes</v>
      </c>
    </row>
    <row r="152" spans="1:12" x14ac:dyDescent="0.2">
      <c r="A152" s="2" t="s">
        <v>331</v>
      </c>
      <c r="B152" s="47" t="s">
        <v>217</v>
      </c>
      <c r="C152" s="13">
        <v>19.126382365000001</v>
      </c>
      <c r="D152" s="11" t="str">
        <f t="shared" si="50"/>
        <v>N/A</v>
      </c>
      <c r="E152" s="13">
        <v>18.897114299999998</v>
      </c>
      <c r="F152" s="11" t="str">
        <f t="shared" si="51"/>
        <v>N/A</v>
      </c>
      <c r="G152" s="13">
        <v>17.624785603999999</v>
      </c>
      <c r="H152" s="11" t="str">
        <f t="shared" si="52"/>
        <v>N/A</v>
      </c>
      <c r="I152" s="56">
        <v>-1.2</v>
      </c>
      <c r="J152" s="56">
        <v>-6.73</v>
      </c>
      <c r="K152" s="44" t="s">
        <v>732</v>
      </c>
      <c r="L152" s="9" t="str">
        <f t="shared" si="53"/>
        <v>Yes</v>
      </c>
    </row>
    <row r="153" spans="1:12" x14ac:dyDescent="0.2">
      <c r="A153" s="2" t="s">
        <v>332</v>
      </c>
      <c r="B153" s="47" t="s">
        <v>217</v>
      </c>
      <c r="C153" s="13">
        <v>3.8449012313000002</v>
      </c>
      <c r="D153" s="11" t="str">
        <f t="shared" si="50"/>
        <v>N/A</v>
      </c>
      <c r="E153" s="13">
        <v>3.7841685476000002</v>
      </c>
      <c r="F153" s="11" t="str">
        <f t="shared" si="51"/>
        <v>N/A</v>
      </c>
      <c r="G153" s="13">
        <v>3.4147503734</v>
      </c>
      <c r="H153" s="11" t="str">
        <f t="shared" si="52"/>
        <v>N/A</v>
      </c>
      <c r="I153" s="56">
        <v>-1.58</v>
      </c>
      <c r="J153" s="56">
        <v>-9.76</v>
      </c>
      <c r="K153" s="44" t="s">
        <v>732</v>
      </c>
      <c r="L153" s="9" t="str">
        <f t="shared" si="53"/>
        <v>Yes</v>
      </c>
    </row>
    <row r="154" spans="1:12" x14ac:dyDescent="0.2">
      <c r="A154" s="2" t="s">
        <v>333</v>
      </c>
      <c r="B154" s="47" t="s">
        <v>217</v>
      </c>
      <c r="C154" s="13">
        <v>0.25824840040000002</v>
      </c>
      <c r="D154" s="11" t="str">
        <f t="shared" si="50"/>
        <v>N/A</v>
      </c>
      <c r="E154" s="13">
        <v>0.212535789</v>
      </c>
      <c r="F154" s="11" t="str">
        <f t="shared" si="51"/>
        <v>N/A</v>
      </c>
      <c r="G154" s="13">
        <v>0.16007863</v>
      </c>
      <c r="H154" s="11" t="str">
        <f t="shared" si="52"/>
        <v>N/A</v>
      </c>
      <c r="I154" s="56">
        <v>-17.7</v>
      </c>
      <c r="J154" s="56">
        <v>-24.7</v>
      </c>
      <c r="K154" s="44" t="s">
        <v>732</v>
      </c>
      <c r="L154" s="9" t="str">
        <f t="shared" si="53"/>
        <v>Yes</v>
      </c>
    </row>
    <row r="155" spans="1:12" x14ac:dyDescent="0.2">
      <c r="A155" s="2" t="s">
        <v>334</v>
      </c>
      <c r="B155" s="47" t="s">
        <v>217</v>
      </c>
      <c r="C155" s="13">
        <v>2.46524771E-2</v>
      </c>
      <c r="D155" s="11" t="str">
        <f t="shared" si="50"/>
        <v>N/A</v>
      </c>
      <c r="E155" s="13">
        <v>2.86316478E-2</v>
      </c>
      <c r="F155" s="11" t="str">
        <f t="shared" si="51"/>
        <v>N/A</v>
      </c>
      <c r="G155" s="13">
        <v>2.3674661499999999E-2</v>
      </c>
      <c r="H155" s="11" t="str">
        <f t="shared" si="52"/>
        <v>N/A</v>
      </c>
      <c r="I155" s="56">
        <v>16.14</v>
      </c>
      <c r="J155" s="56">
        <v>-17.3</v>
      </c>
      <c r="K155" s="44" t="s">
        <v>732</v>
      </c>
      <c r="L155" s="9" t="str">
        <f t="shared" si="53"/>
        <v>Yes</v>
      </c>
    </row>
    <row r="156" spans="1:12" x14ac:dyDescent="0.2">
      <c r="A156" s="16" t="s">
        <v>1008</v>
      </c>
      <c r="B156" s="34" t="s">
        <v>217</v>
      </c>
      <c r="C156" s="35">
        <v>16049</v>
      </c>
      <c r="D156" s="43" t="str">
        <f t="shared" ref="D156:D162" si="54">IF($B156="N/A","N/A",IF(C156&gt;10,"No",IF(C156&lt;-10,"No","Yes")))</f>
        <v>N/A</v>
      </c>
      <c r="E156" s="35">
        <v>14014</v>
      </c>
      <c r="F156" s="43" t="str">
        <f t="shared" ref="F156:F162" si="55">IF($B156="N/A","N/A",IF(E156&gt;10,"No",IF(E156&lt;-10,"No","Yes")))</f>
        <v>N/A</v>
      </c>
      <c r="G156" s="35">
        <v>14804</v>
      </c>
      <c r="H156" s="43" t="str">
        <f t="shared" ref="H156:H162" si="56">IF($B156="N/A","N/A",IF(G156&gt;10,"No",IF(G156&lt;-10,"No","Yes")))</f>
        <v>N/A</v>
      </c>
      <c r="I156" s="12">
        <v>-12.7</v>
      </c>
      <c r="J156" s="12">
        <v>5.6369999999999996</v>
      </c>
      <c r="K156" s="44" t="s">
        <v>732</v>
      </c>
      <c r="L156" s="9" t="str">
        <f t="shared" ref="L156:L163" si="57">IF(J156="Div by 0", "N/A", IF(K156="N/A","N/A", IF(J156&gt;VALUE(MID(K156,1,2)), "No", IF(J156&lt;-1*VALUE(MID(K156,1,2)), "No", "Yes"))))</f>
        <v>Yes</v>
      </c>
    </row>
    <row r="157" spans="1:12" x14ac:dyDescent="0.2">
      <c r="A157" s="6" t="s">
        <v>1009</v>
      </c>
      <c r="B157" s="34" t="s">
        <v>217</v>
      </c>
      <c r="C157" s="8">
        <v>1.4524757429999999</v>
      </c>
      <c r="D157" s="43" t="str">
        <f t="shared" si="54"/>
        <v>N/A</v>
      </c>
      <c r="E157" s="8">
        <v>1.1328417400999999</v>
      </c>
      <c r="F157" s="43" t="str">
        <f t="shared" si="55"/>
        <v>N/A</v>
      </c>
      <c r="G157" s="8">
        <v>1.1256844479000001</v>
      </c>
      <c r="H157" s="43" t="str">
        <f t="shared" si="56"/>
        <v>N/A</v>
      </c>
      <c r="I157" s="12">
        <v>-22</v>
      </c>
      <c r="J157" s="12">
        <v>-0.63200000000000001</v>
      </c>
      <c r="K157" s="44" t="s">
        <v>732</v>
      </c>
      <c r="L157" s="9" t="str">
        <f t="shared" si="57"/>
        <v>Yes</v>
      </c>
    </row>
    <row r="158" spans="1:12" x14ac:dyDescent="0.2">
      <c r="A158" s="16" t="s">
        <v>1010</v>
      </c>
      <c r="B158" s="34" t="s">
        <v>217</v>
      </c>
      <c r="C158" s="8">
        <v>2.5350445686</v>
      </c>
      <c r="D158" s="43" t="str">
        <f t="shared" si="54"/>
        <v>N/A</v>
      </c>
      <c r="E158" s="8">
        <v>2.2619465589000001</v>
      </c>
      <c r="F158" s="43" t="str">
        <f t="shared" si="55"/>
        <v>N/A</v>
      </c>
      <c r="G158" s="8">
        <v>2.8154888222999999</v>
      </c>
      <c r="H158" s="43" t="str">
        <f t="shared" si="56"/>
        <v>N/A</v>
      </c>
      <c r="I158" s="12">
        <v>-10.8</v>
      </c>
      <c r="J158" s="12">
        <v>24.47</v>
      </c>
      <c r="K158" s="44" t="s">
        <v>732</v>
      </c>
      <c r="L158" s="9" t="str">
        <f t="shared" si="57"/>
        <v>Yes</v>
      </c>
    </row>
    <row r="159" spans="1:12" x14ac:dyDescent="0.2">
      <c r="A159" s="16" t="s">
        <v>1011</v>
      </c>
      <c r="B159" s="34" t="s">
        <v>217</v>
      </c>
      <c r="C159" s="8">
        <v>7.1956459107999997</v>
      </c>
      <c r="D159" s="43" t="str">
        <f t="shared" si="54"/>
        <v>N/A</v>
      </c>
      <c r="E159" s="8">
        <v>6.0558864506000001</v>
      </c>
      <c r="F159" s="43" t="str">
        <f t="shared" si="55"/>
        <v>N/A</v>
      </c>
      <c r="G159" s="8">
        <v>5.7689290260000003</v>
      </c>
      <c r="H159" s="43" t="str">
        <f t="shared" si="56"/>
        <v>N/A</v>
      </c>
      <c r="I159" s="12">
        <v>-15.8</v>
      </c>
      <c r="J159" s="12">
        <v>-4.74</v>
      </c>
      <c r="K159" s="44" t="s">
        <v>732</v>
      </c>
      <c r="L159" s="9" t="str">
        <f t="shared" si="57"/>
        <v>Yes</v>
      </c>
    </row>
    <row r="160" spans="1:12" x14ac:dyDescent="0.2">
      <c r="A160" s="16" t="s">
        <v>1012</v>
      </c>
      <c r="B160" s="34" t="s">
        <v>217</v>
      </c>
      <c r="C160" s="8">
        <v>9.8233243200000001E-2</v>
      </c>
      <c r="D160" s="43" t="str">
        <f t="shared" si="54"/>
        <v>N/A</v>
      </c>
      <c r="E160" s="8">
        <v>3.9181507900000002E-2</v>
      </c>
      <c r="F160" s="43" t="str">
        <f t="shared" si="55"/>
        <v>N/A</v>
      </c>
      <c r="G160" s="8">
        <v>2.74626995E-2</v>
      </c>
      <c r="H160" s="43" t="str">
        <f t="shared" si="56"/>
        <v>N/A</v>
      </c>
      <c r="I160" s="12">
        <v>-60.1</v>
      </c>
      <c r="J160" s="12">
        <v>-29.9</v>
      </c>
      <c r="K160" s="44" t="s">
        <v>732</v>
      </c>
      <c r="L160" s="9" t="str">
        <f t="shared" si="57"/>
        <v>Yes</v>
      </c>
    </row>
    <row r="161" spans="1:12" x14ac:dyDescent="0.2">
      <c r="A161" s="16" t="s">
        <v>1013</v>
      </c>
      <c r="B161" s="34" t="s">
        <v>217</v>
      </c>
      <c r="C161" s="8">
        <v>0.2021503123</v>
      </c>
      <c r="D161" s="43" t="str">
        <f t="shared" si="54"/>
        <v>N/A</v>
      </c>
      <c r="E161" s="8">
        <v>0.19897792240000001</v>
      </c>
      <c r="F161" s="43" t="str">
        <f t="shared" si="55"/>
        <v>N/A</v>
      </c>
      <c r="G161" s="8">
        <v>0.1882909992</v>
      </c>
      <c r="H161" s="43" t="str">
        <f t="shared" si="56"/>
        <v>N/A</v>
      </c>
      <c r="I161" s="12">
        <v>-1.57</v>
      </c>
      <c r="J161" s="12">
        <v>-5.37</v>
      </c>
      <c r="K161" s="44" t="s">
        <v>732</v>
      </c>
      <c r="L161" s="9" t="str">
        <f t="shared" si="57"/>
        <v>Yes</v>
      </c>
    </row>
    <row r="162" spans="1:12" x14ac:dyDescent="0.2">
      <c r="A162" s="2" t="s">
        <v>1014</v>
      </c>
      <c r="B162" s="34" t="s">
        <v>217</v>
      </c>
      <c r="C162" s="35">
        <v>1299</v>
      </c>
      <c r="D162" s="43" t="str">
        <f t="shared" si="54"/>
        <v>N/A</v>
      </c>
      <c r="E162" s="35">
        <v>769</v>
      </c>
      <c r="F162" s="43" t="str">
        <f t="shared" si="55"/>
        <v>N/A</v>
      </c>
      <c r="G162" s="35">
        <v>1032</v>
      </c>
      <c r="H162" s="43" t="str">
        <f t="shared" si="56"/>
        <v>N/A</v>
      </c>
      <c r="I162" s="12">
        <v>-40.799999999999997</v>
      </c>
      <c r="J162" s="12">
        <v>34.200000000000003</v>
      </c>
      <c r="K162" s="44" t="s">
        <v>732</v>
      </c>
      <c r="L162" s="9" t="str">
        <f t="shared" si="57"/>
        <v>No</v>
      </c>
    </row>
    <row r="163" spans="1:12" ht="25.5" x14ac:dyDescent="0.2">
      <c r="A163" s="16" t="s">
        <v>1015</v>
      </c>
      <c r="B163" s="34" t="s">
        <v>217</v>
      </c>
      <c r="C163" s="35">
        <v>32503</v>
      </c>
      <c r="D163" s="43" t="str">
        <f>IF($B163="N/A","N/A",IF(C163&gt;10,"No",IF(C163&lt;-10,"No","Yes")))</f>
        <v>N/A</v>
      </c>
      <c r="E163" s="35">
        <v>23907</v>
      </c>
      <c r="F163" s="43" t="str">
        <f>IF($B163="N/A","N/A",IF(E163&gt;10,"No",IF(E163&lt;-10,"No","Yes")))</f>
        <v>N/A</v>
      </c>
      <c r="G163" s="35">
        <v>22985</v>
      </c>
      <c r="H163" s="43" t="str">
        <f>IF($B163="N/A","N/A",IF(G163&gt;10,"No",IF(G163&lt;-10,"No","Yes")))</f>
        <v>N/A</v>
      </c>
      <c r="I163" s="12">
        <v>-26.4</v>
      </c>
      <c r="J163" s="12">
        <v>-3.86</v>
      </c>
      <c r="K163" s="44" t="s">
        <v>732</v>
      </c>
      <c r="L163" s="9" t="str">
        <f t="shared" si="57"/>
        <v>Yes</v>
      </c>
    </row>
    <row r="164" spans="1:12" x14ac:dyDescent="0.2">
      <c r="A164" s="4" t="s">
        <v>1016</v>
      </c>
      <c r="B164" s="34" t="s">
        <v>217</v>
      </c>
      <c r="C164" s="35">
        <v>24474</v>
      </c>
      <c r="D164" s="43" t="str">
        <f t="shared" ref="D164:D238" si="58">IF($B164="N/A","N/A",IF(C164&gt;10,"No",IF(C164&lt;-10,"No","Yes")))</f>
        <v>N/A</v>
      </c>
      <c r="E164" s="35">
        <v>19922</v>
      </c>
      <c r="F164" s="43" t="str">
        <f t="shared" ref="F164:F238" si="59">IF($B164="N/A","N/A",IF(E164&gt;10,"No",IF(E164&lt;-10,"No","Yes")))</f>
        <v>N/A</v>
      </c>
      <c r="G164" s="35">
        <v>18580</v>
      </c>
      <c r="H164" s="43" t="str">
        <f t="shared" ref="H164:H227" si="60">IF($B164="N/A","N/A",IF(G164&gt;10,"No",IF(G164&lt;-10,"No","Yes")))</f>
        <v>N/A</v>
      </c>
      <c r="I164" s="12">
        <v>-18.600000000000001</v>
      </c>
      <c r="J164" s="12">
        <v>-6.74</v>
      </c>
      <c r="K164" s="44" t="s">
        <v>732</v>
      </c>
      <c r="L164" s="9" t="str">
        <f t="shared" ref="L164:L227" si="61">IF(J164="Div by 0", "N/A", IF(K164="N/A","N/A", IF(J164&gt;VALUE(MID(K164,1,2)), "No", IF(J164&lt;-1*VALUE(MID(K164,1,2)), "No", "Yes"))))</f>
        <v>Yes</v>
      </c>
    </row>
    <row r="165" spans="1:12" x14ac:dyDescent="0.2">
      <c r="A165" s="60" t="s">
        <v>71</v>
      </c>
      <c r="B165" s="34" t="s">
        <v>217</v>
      </c>
      <c r="C165" s="8">
        <v>2.2149598938000001</v>
      </c>
      <c r="D165" s="43" t="str">
        <f t="shared" si="58"/>
        <v>N/A</v>
      </c>
      <c r="E165" s="8">
        <v>1.6104233726999999</v>
      </c>
      <c r="F165" s="43" t="str">
        <f t="shared" si="59"/>
        <v>N/A</v>
      </c>
      <c r="G165" s="8">
        <v>1.4128085006</v>
      </c>
      <c r="H165" s="43" t="str">
        <f t="shared" si="60"/>
        <v>N/A</v>
      </c>
      <c r="I165" s="12">
        <v>-27.3</v>
      </c>
      <c r="J165" s="12">
        <v>-12.3</v>
      </c>
      <c r="K165" s="44" t="s">
        <v>732</v>
      </c>
      <c r="L165" s="9" t="str">
        <f t="shared" si="61"/>
        <v>Yes</v>
      </c>
    </row>
    <row r="166" spans="1:12" x14ac:dyDescent="0.2">
      <c r="A166" s="4" t="s">
        <v>111</v>
      </c>
      <c r="B166" s="34" t="s">
        <v>217</v>
      </c>
      <c r="C166" s="8">
        <v>4.3377593668000003</v>
      </c>
      <c r="D166" s="43" t="str">
        <f t="shared" si="58"/>
        <v>N/A</v>
      </c>
      <c r="E166" s="8">
        <v>3.3062666677000001</v>
      </c>
      <c r="F166" s="43" t="str">
        <f t="shared" si="59"/>
        <v>N/A</v>
      </c>
      <c r="G166" s="8">
        <v>2.7646152503999999</v>
      </c>
      <c r="H166" s="43" t="str">
        <f t="shared" si="60"/>
        <v>N/A</v>
      </c>
      <c r="I166" s="12">
        <v>-23.8</v>
      </c>
      <c r="J166" s="12">
        <v>-16.399999999999999</v>
      </c>
      <c r="K166" s="44" t="s">
        <v>732</v>
      </c>
      <c r="L166" s="9" t="str">
        <f t="shared" si="61"/>
        <v>Yes</v>
      </c>
    </row>
    <row r="167" spans="1:12" x14ac:dyDescent="0.2">
      <c r="A167" s="4" t="s">
        <v>112</v>
      </c>
      <c r="B167" s="34" t="s">
        <v>217</v>
      </c>
      <c r="C167" s="8">
        <v>11.534077387</v>
      </c>
      <c r="D167" s="43" t="str">
        <f t="shared" si="58"/>
        <v>N/A</v>
      </c>
      <c r="E167" s="8">
        <v>9.2389684186000007</v>
      </c>
      <c r="F167" s="43" t="str">
        <f t="shared" si="59"/>
        <v>N/A</v>
      </c>
      <c r="G167" s="8">
        <v>8.3526560784000008</v>
      </c>
      <c r="H167" s="43" t="str">
        <f t="shared" si="60"/>
        <v>N/A</v>
      </c>
      <c r="I167" s="12">
        <v>-19.899999999999999</v>
      </c>
      <c r="J167" s="12">
        <v>-9.59</v>
      </c>
      <c r="K167" s="44" t="s">
        <v>732</v>
      </c>
      <c r="L167" s="9" t="str">
        <f t="shared" si="61"/>
        <v>Yes</v>
      </c>
    </row>
    <row r="168" spans="1:12" x14ac:dyDescent="0.2">
      <c r="A168" s="4" t="s">
        <v>113</v>
      </c>
      <c r="B168" s="34" t="s">
        <v>217</v>
      </c>
      <c r="C168" s="8">
        <v>3.5627570400000003E-2</v>
      </c>
      <c r="D168" s="43" t="str">
        <f t="shared" si="58"/>
        <v>N/A</v>
      </c>
      <c r="E168" s="8">
        <v>5.67654041E-2</v>
      </c>
      <c r="F168" s="43" t="str">
        <f t="shared" si="59"/>
        <v>N/A</v>
      </c>
      <c r="G168" s="8">
        <v>6.9740802700000007E-2</v>
      </c>
      <c r="H168" s="43" t="str">
        <f t="shared" si="60"/>
        <v>N/A</v>
      </c>
      <c r="I168" s="12">
        <v>59.33</v>
      </c>
      <c r="J168" s="12">
        <v>22.86</v>
      </c>
      <c r="K168" s="44" t="s">
        <v>732</v>
      </c>
      <c r="L168" s="9" t="str">
        <f t="shared" si="61"/>
        <v>Yes</v>
      </c>
    </row>
    <row r="169" spans="1:12" x14ac:dyDescent="0.2">
      <c r="A169" s="4" t="s">
        <v>114</v>
      </c>
      <c r="B169" s="34" t="s">
        <v>217</v>
      </c>
      <c r="C169" s="8">
        <v>6.4712752000000004E-3</v>
      </c>
      <c r="D169" s="43" t="str">
        <f t="shared" si="58"/>
        <v>N/A</v>
      </c>
      <c r="E169" s="8">
        <v>3.1278271000000002E-3</v>
      </c>
      <c r="F169" s="43" t="str">
        <f t="shared" si="59"/>
        <v>N/A</v>
      </c>
      <c r="G169" s="8">
        <v>3.7613948000000002E-3</v>
      </c>
      <c r="H169" s="43" t="str">
        <f t="shared" si="60"/>
        <v>N/A</v>
      </c>
      <c r="I169" s="12">
        <v>-51.7</v>
      </c>
      <c r="J169" s="12">
        <v>20.260000000000002</v>
      </c>
      <c r="K169" s="44" t="s">
        <v>732</v>
      </c>
      <c r="L169" s="9" t="str">
        <f t="shared" si="61"/>
        <v>Yes</v>
      </c>
    </row>
    <row r="170" spans="1:12" x14ac:dyDescent="0.2">
      <c r="A170" s="4" t="s">
        <v>428</v>
      </c>
      <c r="B170" s="34" t="s">
        <v>217</v>
      </c>
      <c r="C170" s="35">
        <v>5830</v>
      </c>
      <c r="D170" s="43" t="str">
        <f>IF($B170="N/A","N/A",IF(C170&gt;10,"No",IF(C170&lt;-10,"No","Yes")))</f>
        <v>N/A</v>
      </c>
      <c r="E170" s="35">
        <v>4394</v>
      </c>
      <c r="F170" s="43" t="str">
        <f>IF($B170="N/A","N/A",IF(E170&gt;10,"No",IF(E170&lt;-10,"No","Yes")))</f>
        <v>N/A</v>
      </c>
      <c r="G170" s="35">
        <v>3770</v>
      </c>
      <c r="H170" s="43" t="str">
        <f>IF($B170="N/A","N/A",IF(G170&gt;10,"No",IF(G170&lt;-10,"No","Yes")))</f>
        <v>N/A</v>
      </c>
      <c r="I170" s="12">
        <v>-24.6</v>
      </c>
      <c r="J170" s="12">
        <v>-14.2</v>
      </c>
      <c r="K170" s="44" t="s">
        <v>732</v>
      </c>
      <c r="L170" s="9" t="str">
        <f t="shared" si="61"/>
        <v>Yes</v>
      </c>
    </row>
    <row r="171" spans="1:12" x14ac:dyDescent="0.2">
      <c r="A171" s="4" t="s">
        <v>429</v>
      </c>
      <c r="B171" s="34" t="s">
        <v>217</v>
      </c>
      <c r="C171" s="35">
        <v>34</v>
      </c>
      <c r="D171" s="43" t="str">
        <f>IF($B171="N/A","N/A",IF(C171&gt;10,"No",IF(C171&lt;-10,"No","Yes")))</f>
        <v>N/A</v>
      </c>
      <c r="E171" s="35">
        <v>32</v>
      </c>
      <c r="F171" s="43" t="str">
        <f>IF($B171="N/A","N/A",IF(E171&gt;10,"No",IF(E171&lt;-10,"No","Yes")))</f>
        <v>N/A</v>
      </c>
      <c r="G171" s="35">
        <v>34</v>
      </c>
      <c r="H171" s="43" t="str">
        <f>IF($B171="N/A","N/A",IF(G171&gt;10,"No",IF(G171&lt;-10,"No","Yes")))</f>
        <v>N/A</v>
      </c>
      <c r="I171" s="12">
        <v>-5.88</v>
      </c>
      <c r="J171" s="12">
        <v>6.25</v>
      </c>
      <c r="K171" s="44" t="s">
        <v>732</v>
      </c>
      <c r="L171" s="9" t="str">
        <f t="shared" si="61"/>
        <v>Yes</v>
      </c>
    </row>
    <row r="172" spans="1:12" x14ac:dyDescent="0.2">
      <c r="A172" s="4" t="s">
        <v>430</v>
      </c>
      <c r="B172" s="34" t="s">
        <v>217</v>
      </c>
      <c r="C172" s="35">
        <v>11267</v>
      </c>
      <c r="D172" s="43" t="str">
        <f>IF($B172="N/A","N/A",IF(C172&gt;10,"No",IF(C172&lt;-10,"No","Yes")))</f>
        <v>N/A</v>
      </c>
      <c r="E172" s="35">
        <v>8400</v>
      </c>
      <c r="F172" s="43" t="str">
        <f>IF($B172="N/A","N/A",IF(E172&gt;10,"No",IF(E172&lt;-10,"No","Yes")))</f>
        <v>N/A</v>
      </c>
      <c r="G172" s="35">
        <v>7015</v>
      </c>
      <c r="H172" s="43" t="str">
        <f>IF($B172="N/A","N/A",IF(G172&gt;10,"No",IF(G172&lt;-10,"No","Yes")))</f>
        <v>N/A</v>
      </c>
      <c r="I172" s="12">
        <v>-25.4</v>
      </c>
      <c r="J172" s="12">
        <v>-16.5</v>
      </c>
      <c r="K172" s="44" t="s">
        <v>732</v>
      </c>
      <c r="L172" s="9" t="str">
        <f t="shared" si="61"/>
        <v>Yes</v>
      </c>
    </row>
    <row r="173" spans="1:12" x14ac:dyDescent="0.2">
      <c r="A173" s="4" t="s">
        <v>431</v>
      </c>
      <c r="B173" s="34" t="s">
        <v>217</v>
      </c>
      <c r="C173" s="35">
        <v>7149</v>
      </c>
      <c r="D173" s="43" t="str">
        <f>IF($B173="N/A","N/A",IF(C173&gt;10,"No",IF(C173&lt;-10,"No","Yes")))</f>
        <v>N/A</v>
      </c>
      <c r="E173" s="35">
        <v>6786</v>
      </c>
      <c r="F173" s="43" t="str">
        <f>IF($B173="N/A","N/A",IF(E173&gt;10,"No",IF(E173&lt;-10,"No","Yes")))</f>
        <v>N/A</v>
      </c>
      <c r="G173" s="35">
        <v>7358</v>
      </c>
      <c r="H173" s="43" t="str">
        <f>IF($B173="N/A","N/A",IF(G173&gt;10,"No",IF(G173&lt;-10,"No","Yes")))</f>
        <v>N/A</v>
      </c>
      <c r="I173" s="12">
        <v>-5.08</v>
      </c>
      <c r="J173" s="12">
        <v>8.4290000000000003</v>
      </c>
      <c r="K173" s="44" t="s">
        <v>732</v>
      </c>
      <c r="L173" s="9" t="str">
        <f t="shared" si="61"/>
        <v>Yes</v>
      </c>
    </row>
    <row r="174" spans="1:12" x14ac:dyDescent="0.2">
      <c r="A174" s="4" t="s">
        <v>432</v>
      </c>
      <c r="B174" s="34" t="s">
        <v>217</v>
      </c>
      <c r="C174" s="35">
        <v>194</v>
      </c>
      <c r="D174" s="43" t="str">
        <f>IF($B174="N/A","N/A",IF(C174&gt;10,"No",IF(C174&lt;-10,"No","Yes")))</f>
        <v>N/A</v>
      </c>
      <c r="E174" s="35">
        <v>310</v>
      </c>
      <c r="F174" s="43" t="str">
        <f>IF($B174="N/A","N/A",IF(E174&gt;10,"No",IF(E174&lt;-10,"No","Yes")))</f>
        <v>N/A</v>
      </c>
      <c r="G174" s="35">
        <v>403</v>
      </c>
      <c r="H174" s="43" t="str">
        <f>IF($B174="N/A","N/A",IF(G174&gt;10,"No",IF(G174&lt;-10,"No","Yes")))</f>
        <v>N/A</v>
      </c>
      <c r="I174" s="12">
        <v>59.79</v>
      </c>
      <c r="J174" s="12">
        <v>30</v>
      </c>
      <c r="K174" s="44" t="s">
        <v>732</v>
      </c>
      <c r="L174" s="9" t="str">
        <f t="shared" si="61"/>
        <v>Yes</v>
      </c>
    </row>
    <row r="175" spans="1:12" x14ac:dyDescent="0.2">
      <c r="A175" s="6" t="s">
        <v>1017</v>
      </c>
      <c r="B175" s="34" t="s">
        <v>217</v>
      </c>
      <c r="C175" s="35">
        <v>9770</v>
      </c>
      <c r="D175" s="43" t="str">
        <f t="shared" si="58"/>
        <v>N/A</v>
      </c>
      <c r="E175" s="35">
        <v>7564</v>
      </c>
      <c r="F175" s="43" t="str">
        <f t="shared" si="59"/>
        <v>N/A</v>
      </c>
      <c r="G175" s="35">
        <v>6558</v>
      </c>
      <c r="H175" s="43" t="str">
        <f t="shared" si="60"/>
        <v>N/A</v>
      </c>
      <c r="I175" s="12">
        <v>-22.6</v>
      </c>
      <c r="J175" s="12">
        <v>-13.3</v>
      </c>
      <c r="K175" s="44" t="s">
        <v>732</v>
      </c>
      <c r="L175" s="9" t="str">
        <f t="shared" si="61"/>
        <v>Yes</v>
      </c>
    </row>
    <row r="176" spans="1:12" x14ac:dyDescent="0.2">
      <c r="A176" s="4" t="s">
        <v>1018</v>
      </c>
      <c r="B176" s="34" t="s">
        <v>217</v>
      </c>
      <c r="C176" s="35">
        <v>5450</v>
      </c>
      <c r="D176" s="43" t="str">
        <f>IF($B176="N/A","N/A",IF(C176&gt;10,"No",IF(C176&lt;-10,"No","Yes")))</f>
        <v>N/A</v>
      </c>
      <c r="E176" s="35">
        <v>4116</v>
      </c>
      <c r="F176" s="43" t="str">
        <f>IF($B176="N/A","N/A",IF(E176&gt;10,"No",IF(E176&lt;-10,"No","Yes")))</f>
        <v>N/A</v>
      </c>
      <c r="G176" s="35">
        <v>3507</v>
      </c>
      <c r="H176" s="43" t="str">
        <f>IF($B176="N/A","N/A",IF(G176&gt;10,"No",IF(G176&lt;-10,"No","Yes")))</f>
        <v>N/A</v>
      </c>
      <c r="I176" s="12">
        <v>-24.5</v>
      </c>
      <c r="J176" s="12">
        <v>-14.8</v>
      </c>
      <c r="K176" s="44" t="s">
        <v>732</v>
      </c>
      <c r="L176" s="9" t="str">
        <f t="shared" si="61"/>
        <v>Yes</v>
      </c>
    </row>
    <row r="177" spans="1:12" x14ac:dyDescent="0.2">
      <c r="A177" s="4" t="s">
        <v>1019</v>
      </c>
      <c r="B177" s="34" t="s">
        <v>217</v>
      </c>
      <c r="C177" s="35">
        <v>34</v>
      </c>
      <c r="D177" s="43" t="str">
        <f>IF($B177="N/A","N/A",IF(C177&gt;10,"No",IF(C177&lt;-10,"No","Yes")))</f>
        <v>N/A</v>
      </c>
      <c r="E177" s="35">
        <v>32</v>
      </c>
      <c r="F177" s="43" t="str">
        <f>IF($B177="N/A","N/A",IF(E177&gt;10,"No",IF(E177&lt;-10,"No","Yes")))</f>
        <v>N/A</v>
      </c>
      <c r="G177" s="35">
        <v>34</v>
      </c>
      <c r="H177" s="43" t="str">
        <f>IF($B177="N/A","N/A",IF(G177&gt;10,"No",IF(G177&lt;-10,"No","Yes")))</f>
        <v>N/A</v>
      </c>
      <c r="I177" s="12">
        <v>-5.88</v>
      </c>
      <c r="J177" s="12">
        <v>6.25</v>
      </c>
      <c r="K177" s="44" t="s">
        <v>732</v>
      </c>
      <c r="L177" s="9" t="str">
        <f t="shared" si="61"/>
        <v>Yes</v>
      </c>
    </row>
    <row r="178" spans="1:12" ht="25.5" x14ac:dyDescent="0.2">
      <c r="A178" s="4" t="s">
        <v>1020</v>
      </c>
      <c r="B178" s="34" t="s">
        <v>217</v>
      </c>
      <c r="C178" s="35">
        <v>3244</v>
      </c>
      <c r="D178" s="43" t="str">
        <f>IF($B178="N/A","N/A",IF(C178&gt;10,"No",IF(C178&lt;-10,"No","Yes")))</f>
        <v>N/A</v>
      </c>
      <c r="E178" s="35">
        <v>2533</v>
      </c>
      <c r="F178" s="43" t="str">
        <f>IF($B178="N/A","N/A",IF(E178&gt;10,"No",IF(E178&lt;-10,"No","Yes")))</f>
        <v>N/A</v>
      </c>
      <c r="G178" s="35">
        <v>2208</v>
      </c>
      <c r="H178" s="43" t="str">
        <f>IF($B178="N/A","N/A",IF(G178&gt;10,"No",IF(G178&lt;-10,"No","Yes")))</f>
        <v>N/A</v>
      </c>
      <c r="I178" s="12">
        <v>-21.9</v>
      </c>
      <c r="J178" s="12">
        <v>-12.8</v>
      </c>
      <c r="K178" s="44" t="s">
        <v>732</v>
      </c>
      <c r="L178" s="9" t="str">
        <f t="shared" si="61"/>
        <v>Yes</v>
      </c>
    </row>
    <row r="179" spans="1:12" ht="25.5" x14ac:dyDescent="0.2">
      <c r="A179" s="4" t="s">
        <v>1021</v>
      </c>
      <c r="B179" s="34" t="s">
        <v>217</v>
      </c>
      <c r="C179" s="35">
        <v>1026</v>
      </c>
      <c r="D179" s="43" t="str">
        <f>IF($B179="N/A","N/A",IF(C179&gt;10,"No",IF(C179&lt;-10,"No","Yes")))</f>
        <v>N/A</v>
      </c>
      <c r="E179" s="35">
        <v>873</v>
      </c>
      <c r="F179" s="43" t="str">
        <f>IF($B179="N/A","N/A",IF(E179&gt;10,"No",IF(E179&lt;-10,"No","Yes")))</f>
        <v>N/A</v>
      </c>
      <c r="G179" s="35">
        <v>796</v>
      </c>
      <c r="H179" s="43" t="str">
        <f>IF($B179="N/A","N/A",IF(G179&gt;10,"No",IF(G179&lt;-10,"No","Yes")))</f>
        <v>N/A</v>
      </c>
      <c r="I179" s="12">
        <v>-14.9</v>
      </c>
      <c r="J179" s="12">
        <v>-8.82</v>
      </c>
      <c r="K179" s="44" t="s">
        <v>732</v>
      </c>
      <c r="L179" s="9" t="str">
        <f t="shared" si="61"/>
        <v>Yes</v>
      </c>
    </row>
    <row r="180" spans="1:12" ht="25.5" x14ac:dyDescent="0.2">
      <c r="A180" s="4" t="s">
        <v>1022</v>
      </c>
      <c r="B180" s="34" t="s">
        <v>217</v>
      </c>
      <c r="C180" s="35">
        <v>16</v>
      </c>
      <c r="D180" s="43" t="str">
        <f>IF($B180="N/A","N/A",IF(C180&gt;10,"No",IF(C180&lt;-10,"No","Yes")))</f>
        <v>N/A</v>
      </c>
      <c r="E180" s="35">
        <v>11</v>
      </c>
      <c r="F180" s="43" t="str">
        <f>IF($B180="N/A","N/A",IF(E180&gt;10,"No",IF(E180&lt;-10,"No","Yes")))</f>
        <v>N/A</v>
      </c>
      <c r="G180" s="35">
        <v>13</v>
      </c>
      <c r="H180" s="43" t="str">
        <f>IF($B180="N/A","N/A",IF(G180&gt;10,"No",IF(G180&lt;-10,"No","Yes")))</f>
        <v>N/A</v>
      </c>
      <c r="I180" s="12">
        <v>-37.5</v>
      </c>
      <c r="J180" s="12">
        <v>30</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213</v>
      </c>
      <c r="D187" s="11" t="str">
        <f t="shared" si="58"/>
        <v>N/A</v>
      </c>
      <c r="E187" s="1">
        <v>272</v>
      </c>
      <c r="F187" s="11" t="str">
        <f t="shared" si="59"/>
        <v>N/A</v>
      </c>
      <c r="G187" s="1">
        <v>364</v>
      </c>
      <c r="H187" s="11" t="str">
        <f t="shared" si="60"/>
        <v>N/A</v>
      </c>
      <c r="I187" s="56">
        <v>27.7</v>
      </c>
      <c r="J187" s="56">
        <v>33.82</v>
      </c>
      <c r="K187" s="47" t="s">
        <v>732</v>
      </c>
      <c r="L187" s="11" t="str">
        <f t="shared" si="61"/>
        <v>No</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11</v>
      </c>
      <c r="D190" s="43" t="str">
        <f t="shared" si="58"/>
        <v>N/A</v>
      </c>
      <c r="E190" s="35">
        <v>11</v>
      </c>
      <c r="F190" s="43" t="str">
        <f t="shared" si="59"/>
        <v>N/A</v>
      </c>
      <c r="G190" s="35">
        <v>11</v>
      </c>
      <c r="H190" s="43" t="str">
        <f t="shared" si="60"/>
        <v>N/A</v>
      </c>
      <c r="I190" s="12">
        <v>0</v>
      </c>
      <c r="J190" s="12">
        <v>0</v>
      </c>
      <c r="K190" s="44" t="s">
        <v>732</v>
      </c>
      <c r="L190" s="9" t="str">
        <f t="shared" si="61"/>
        <v>Yes</v>
      </c>
    </row>
    <row r="191" spans="1:12" ht="25.5" x14ac:dyDescent="0.2">
      <c r="A191" s="4" t="s">
        <v>1033</v>
      </c>
      <c r="B191" s="34" t="s">
        <v>217</v>
      </c>
      <c r="C191" s="35">
        <v>201</v>
      </c>
      <c r="D191" s="43" t="str">
        <f t="shared" si="58"/>
        <v>N/A</v>
      </c>
      <c r="E191" s="35">
        <v>253</v>
      </c>
      <c r="F191" s="43" t="str">
        <f t="shared" si="59"/>
        <v>N/A</v>
      </c>
      <c r="G191" s="35">
        <v>336</v>
      </c>
      <c r="H191" s="43" t="str">
        <f t="shared" si="60"/>
        <v>N/A</v>
      </c>
      <c r="I191" s="12">
        <v>25.87</v>
      </c>
      <c r="J191" s="12">
        <v>32.81</v>
      </c>
      <c r="K191" s="44" t="s">
        <v>732</v>
      </c>
      <c r="L191" s="9" t="str">
        <f t="shared" si="61"/>
        <v>No</v>
      </c>
    </row>
    <row r="192" spans="1:12" ht="25.5" x14ac:dyDescent="0.2">
      <c r="A192" s="4" t="s">
        <v>1034</v>
      </c>
      <c r="B192" s="34" t="s">
        <v>217</v>
      </c>
      <c r="C192" s="35">
        <v>11</v>
      </c>
      <c r="D192" s="43" t="str">
        <f t="shared" si="58"/>
        <v>N/A</v>
      </c>
      <c r="E192" s="35">
        <v>16</v>
      </c>
      <c r="F192" s="43" t="str">
        <f t="shared" si="59"/>
        <v>N/A</v>
      </c>
      <c r="G192" s="35">
        <v>25</v>
      </c>
      <c r="H192" s="43" t="str">
        <f t="shared" si="60"/>
        <v>N/A</v>
      </c>
      <c r="I192" s="12">
        <v>77.78</v>
      </c>
      <c r="J192" s="12">
        <v>56.25</v>
      </c>
      <c r="K192" s="44" t="s">
        <v>732</v>
      </c>
      <c r="L192" s="9" t="str">
        <f t="shared" si="61"/>
        <v>No</v>
      </c>
    </row>
    <row r="193" spans="1:12" x14ac:dyDescent="0.2">
      <c r="A193" s="6" t="s">
        <v>1035</v>
      </c>
      <c r="B193" s="47" t="s">
        <v>217</v>
      </c>
      <c r="C193" s="1">
        <v>307</v>
      </c>
      <c r="D193" s="11" t="str">
        <f t="shared" si="58"/>
        <v>N/A</v>
      </c>
      <c r="E193" s="1">
        <v>204</v>
      </c>
      <c r="F193" s="11" t="str">
        <f t="shared" si="59"/>
        <v>N/A</v>
      </c>
      <c r="G193" s="1">
        <v>140</v>
      </c>
      <c r="H193" s="11" t="str">
        <f t="shared" si="60"/>
        <v>N/A</v>
      </c>
      <c r="I193" s="56">
        <v>-33.6</v>
      </c>
      <c r="J193" s="56">
        <v>-31.4</v>
      </c>
      <c r="K193" s="47" t="s">
        <v>732</v>
      </c>
      <c r="L193" s="11" t="str">
        <f t="shared" si="61"/>
        <v>No</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0</v>
      </c>
      <c r="J194" s="12">
        <v>0</v>
      </c>
      <c r="K194" s="44" t="s">
        <v>732</v>
      </c>
      <c r="L194" s="9" t="str">
        <f t="shared" si="61"/>
        <v>Yes</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236</v>
      </c>
      <c r="D196" s="43" t="str">
        <f t="shared" si="58"/>
        <v>N/A</v>
      </c>
      <c r="E196" s="35">
        <v>163</v>
      </c>
      <c r="F196" s="43" t="str">
        <f t="shared" si="59"/>
        <v>N/A</v>
      </c>
      <c r="G196" s="35">
        <v>108</v>
      </c>
      <c r="H196" s="43" t="str">
        <f t="shared" si="60"/>
        <v>N/A</v>
      </c>
      <c r="I196" s="12">
        <v>-30.9</v>
      </c>
      <c r="J196" s="12">
        <v>-33.700000000000003</v>
      </c>
      <c r="K196" s="44" t="s">
        <v>732</v>
      </c>
      <c r="L196" s="9" t="str">
        <f t="shared" si="61"/>
        <v>No</v>
      </c>
    </row>
    <row r="197" spans="1:12" ht="25.5" x14ac:dyDescent="0.2">
      <c r="A197" s="4" t="s">
        <v>1039</v>
      </c>
      <c r="B197" s="34" t="s">
        <v>217</v>
      </c>
      <c r="C197" s="35">
        <v>67</v>
      </c>
      <c r="D197" s="43" t="str">
        <f t="shared" si="58"/>
        <v>N/A</v>
      </c>
      <c r="E197" s="35">
        <v>38</v>
      </c>
      <c r="F197" s="43" t="str">
        <f t="shared" si="59"/>
        <v>N/A</v>
      </c>
      <c r="G197" s="35">
        <v>29</v>
      </c>
      <c r="H197" s="43" t="str">
        <f t="shared" si="60"/>
        <v>N/A</v>
      </c>
      <c r="I197" s="12">
        <v>-43.3</v>
      </c>
      <c r="J197" s="12">
        <v>-23.7</v>
      </c>
      <c r="K197" s="44" t="s">
        <v>732</v>
      </c>
      <c r="L197" s="9" t="str">
        <f t="shared" si="61"/>
        <v>Yes</v>
      </c>
    </row>
    <row r="198" spans="1:12" ht="25.5" x14ac:dyDescent="0.2">
      <c r="A198" s="4" t="s">
        <v>1040</v>
      </c>
      <c r="B198" s="34" t="s">
        <v>217</v>
      </c>
      <c r="C198" s="35">
        <v>11</v>
      </c>
      <c r="D198" s="43" t="str">
        <f t="shared" si="58"/>
        <v>N/A</v>
      </c>
      <c r="E198" s="35">
        <v>0</v>
      </c>
      <c r="F198" s="43" t="str">
        <f t="shared" si="59"/>
        <v>N/A</v>
      </c>
      <c r="G198" s="35">
        <v>0</v>
      </c>
      <c r="H198" s="43" t="str">
        <f t="shared" si="60"/>
        <v>N/A</v>
      </c>
      <c r="I198" s="12">
        <v>-100</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13357</v>
      </c>
      <c r="D205" s="11" t="str">
        <f t="shared" si="58"/>
        <v>N/A</v>
      </c>
      <c r="E205" s="1">
        <v>10820</v>
      </c>
      <c r="F205" s="11" t="str">
        <f t="shared" si="59"/>
        <v>N/A</v>
      </c>
      <c r="G205" s="1">
        <v>10215</v>
      </c>
      <c r="H205" s="11" t="str">
        <f t="shared" si="60"/>
        <v>N/A</v>
      </c>
      <c r="I205" s="56">
        <v>-19</v>
      </c>
      <c r="J205" s="56">
        <v>-5.59</v>
      </c>
      <c r="K205" s="47" t="s">
        <v>732</v>
      </c>
      <c r="L205" s="11" t="str">
        <f t="shared" si="61"/>
        <v>Yes</v>
      </c>
    </row>
    <row r="206" spans="1:12" x14ac:dyDescent="0.2">
      <c r="A206" s="4" t="s">
        <v>1048</v>
      </c>
      <c r="B206" s="34" t="s">
        <v>217</v>
      </c>
      <c r="C206" s="35">
        <v>377</v>
      </c>
      <c r="D206" s="43" t="str">
        <f t="shared" si="58"/>
        <v>N/A</v>
      </c>
      <c r="E206" s="35">
        <v>275</v>
      </c>
      <c r="F206" s="43" t="str">
        <f t="shared" si="59"/>
        <v>N/A</v>
      </c>
      <c r="G206" s="35">
        <v>260</v>
      </c>
      <c r="H206" s="43" t="str">
        <f t="shared" si="60"/>
        <v>N/A</v>
      </c>
      <c r="I206" s="12">
        <v>-27.1</v>
      </c>
      <c r="J206" s="12">
        <v>-5.45</v>
      </c>
      <c r="K206" s="44" t="s">
        <v>732</v>
      </c>
      <c r="L206" s="9" t="str">
        <f t="shared" si="61"/>
        <v>Yes</v>
      </c>
    </row>
    <row r="207" spans="1:12" x14ac:dyDescent="0.2">
      <c r="A207" s="4" t="s">
        <v>1049</v>
      </c>
      <c r="B207" s="34" t="s">
        <v>217</v>
      </c>
      <c r="C207" s="35">
        <v>0</v>
      </c>
      <c r="D207" s="43" t="str">
        <f t="shared" si="58"/>
        <v>N/A</v>
      </c>
      <c r="E207" s="35">
        <v>0</v>
      </c>
      <c r="F207" s="43" t="str">
        <f t="shared" si="59"/>
        <v>N/A</v>
      </c>
      <c r="G207" s="35">
        <v>0</v>
      </c>
      <c r="H207" s="43" t="str">
        <f t="shared" si="60"/>
        <v>N/A</v>
      </c>
      <c r="I207" s="12" t="s">
        <v>1743</v>
      </c>
      <c r="J207" s="12" t="s">
        <v>1743</v>
      </c>
      <c r="K207" s="44" t="s">
        <v>732</v>
      </c>
      <c r="L207" s="9" t="str">
        <f t="shared" si="61"/>
        <v>N/A</v>
      </c>
    </row>
    <row r="208" spans="1:12" ht="25.5" x14ac:dyDescent="0.2">
      <c r="A208" s="4" t="s">
        <v>1050</v>
      </c>
      <c r="B208" s="34" t="s">
        <v>217</v>
      </c>
      <c r="C208" s="35">
        <v>7779</v>
      </c>
      <c r="D208" s="43" t="str">
        <f t="shared" si="58"/>
        <v>N/A</v>
      </c>
      <c r="E208" s="35">
        <v>5697</v>
      </c>
      <c r="F208" s="43" t="str">
        <f t="shared" si="59"/>
        <v>N/A</v>
      </c>
      <c r="G208" s="35">
        <v>4692</v>
      </c>
      <c r="H208" s="43" t="str">
        <f t="shared" si="60"/>
        <v>N/A</v>
      </c>
      <c r="I208" s="12">
        <v>-26.8</v>
      </c>
      <c r="J208" s="12">
        <v>-17.600000000000001</v>
      </c>
      <c r="K208" s="44" t="s">
        <v>732</v>
      </c>
      <c r="L208" s="9" t="str">
        <f t="shared" si="61"/>
        <v>Yes</v>
      </c>
    </row>
    <row r="209" spans="1:12" ht="25.5" x14ac:dyDescent="0.2">
      <c r="A209" s="4" t="s">
        <v>1051</v>
      </c>
      <c r="B209" s="34" t="s">
        <v>217</v>
      </c>
      <c r="C209" s="35">
        <v>5104</v>
      </c>
      <c r="D209" s="43" t="str">
        <f t="shared" si="58"/>
        <v>N/A</v>
      </c>
      <c r="E209" s="35">
        <v>4698</v>
      </c>
      <c r="F209" s="43" t="str">
        <f t="shared" si="59"/>
        <v>N/A</v>
      </c>
      <c r="G209" s="35">
        <v>5062</v>
      </c>
      <c r="H209" s="43" t="str">
        <f t="shared" si="60"/>
        <v>N/A</v>
      </c>
      <c r="I209" s="12">
        <v>-7.95</v>
      </c>
      <c r="J209" s="12">
        <v>7.7480000000000002</v>
      </c>
      <c r="K209" s="44" t="s">
        <v>732</v>
      </c>
      <c r="L209" s="9" t="str">
        <f t="shared" si="61"/>
        <v>Yes</v>
      </c>
    </row>
    <row r="210" spans="1:12" ht="25.5" x14ac:dyDescent="0.2">
      <c r="A210" s="4" t="s">
        <v>1052</v>
      </c>
      <c r="B210" s="34" t="s">
        <v>217</v>
      </c>
      <c r="C210" s="35">
        <v>97</v>
      </c>
      <c r="D210" s="43" t="str">
        <f t="shared" si="58"/>
        <v>N/A</v>
      </c>
      <c r="E210" s="35">
        <v>150</v>
      </c>
      <c r="F210" s="43" t="str">
        <f t="shared" si="59"/>
        <v>N/A</v>
      </c>
      <c r="G210" s="35">
        <v>201</v>
      </c>
      <c r="H210" s="43" t="str">
        <f t="shared" si="60"/>
        <v>N/A</v>
      </c>
      <c r="I210" s="12">
        <v>54.64</v>
      </c>
      <c r="J210" s="12">
        <v>34</v>
      </c>
      <c r="K210" s="44" t="s">
        <v>732</v>
      </c>
      <c r="L210" s="9" t="str">
        <f t="shared" si="61"/>
        <v>No</v>
      </c>
    </row>
    <row r="211" spans="1:12" x14ac:dyDescent="0.2">
      <c r="A211" s="6" t="s">
        <v>1053</v>
      </c>
      <c r="B211" s="34" t="s">
        <v>217</v>
      </c>
      <c r="C211" s="35">
        <v>827</v>
      </c>
      <c r="D211" s="43" t="str">
        <f t="shared" si="58"/>
        <v>N/A</v>
      </c>
      <c r="E211" s="35">
        <v>1062</v>
      </c>
      <c r="F211" s="43" t="str">
        <f t="shared" si="59"/>
        <v>N/A</v>
      </c>
      <c r="G211" s="35">
        <v>1303</v>
      </c>
      <c r="H211" s="43" t="str">
        <f t="shared" si="60"/>
        <v>N/A</v>
      </c>
      <c r="I211" s="12">
        <v>28.42</v>
      </c>
      <c r="J211" s="12">
        <v>22.69</v>
      </c>
      <c r="K211" s="44" t="s">
        <v>732</v>
      </c>
      <c r="L211" s="9" t="str">
        <f t="shared" si="61"/>
        <v>Yes</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11</v>
      </c>
      <c r="D214" s="43" t="str">
        <f t="shared" si="58"/>
        <v>N/A</v>
      </c>
      <c r="E214" s="35">
        <v>11</v>
      </c>
      <c r="F214" s="43" t="str">
        <f t="shared" si="59"/>
        <v>N/A</v>
      </c>
      <c r="G214" s="35">
        <v>11</v>
      </c>
      <c r="H214" s="43" t="str">
        <f t="shared" si="60"/>
        <v>N/A</v>
      </c>
      <c r="I214" s="12">
        <v>-20</v>
      </c>
      <c r="J214" s="12">
        <v>0</v>
      </c>
      <c r="K214" s="44" t="s">
        <v>732</v>
      </c>
      <c r="L214" s="9" t="str">
        <f t="shared" si="61"/>
        <v>Yes</v>
      </c>
    </row>
    <row r="215" spans="1:12" ht="25.5" x14ac:dyDescent="0.2">
      <c r="A215" s="4" t="s">
        <v>1057</v>
      </c>
      <c r="B215" s="34" t="s">
        <v>217</v>
      </c>
      <c r="C215" s="35">
        <v>751</v>
      </c>
      <c r="D215" s="43" t="str">
        <f t="shared" si="58"/>
        <v>N/A</v>
      </c>
      <c r="E215" s="35">
        <v>924</v>
      </c>
      <c r="F215" s="43" t="str">
        <f t="shared" si="59"/>
        <v>N/A</v>
      </c>
      <c r="G215" s="35">
        <v>1135</v>
      </c>
      <c r="H215" s="43" t="str">
        <f t="shared" si="60"/>
        <v>N/A</v>
      </c>
      <c r="I215" s="12">
        <v>23.04</v>
      </c>
      <c r="J215" s="12">
        <v>22.84</v>
      </c>
      <c r="K215" s="44" t="s">
        <v>732</v>
      </c>
      <c r="L215" s="9" t="str">
        <f t="shared" si="61"/>
        <v>Yes</v>
      </c>
    </row>
    <row r="216" spans="1:12" ht="25.5" x14ac:dyDescent="0.2">
      <c r="A216" s="4" t="s">
        <v>1058</v>
      </c>
      <c r="B216" s="34" t="s">
        <v>217</v>
      </c>
      <c r="C216" s="35">
        <v>71</v>
      </c>
      <c r="D216" s="43" t="str">
        <f t="shared" si="58"/>
        <v>N/A</v>
      </c>
      <c r="E216" s="35">
        <v>134</v>
      </c>
      <c r="F216" s="43" t="str">
        <f t="shared" si="59"/>
        <v>N/A</v>
      </c>
      <c r="G216" s="35">
        <v>164</v>
      </c>
      <c r="H216" s="43" t="str">
        <f t="shared" si="60"/>
        <v>N/A</v>
      </c>
      <c r="I216" s="12">
        <v>88.73</v>
      </c>
      <c r="J216" s="12">
        <v>22.39</v>
      </c>
      <c r="K216" s="44" t="s">
        <v>732</v>
      </c>
      <c r="L216" s="9" t="str">
        <f t="shared" si="61"/>
        <v>Yes</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100</v>
      </c>
      <c r="D235" s="43" t="str">
        <f>IF($B235="N/A","N/A",IF(C235&lt;15,"Yes","No"))</f>
        <v>No</v>
      </c>
      <c r="E235" s="8">
        <v>50.913562894999998</v>
      </c>
      <c r="F235" s="43" t="str">
        <f>IF($B235="N/A","N/A",IF(E235&lt;15,"Yes","No"))</f>
        <v>No</v>
      </c>
      <c r="G235" s="8">
        <v>45.322927878999998</v>
      </c>
      <c r="H235" s="43" t="str">
        <f>IF($B235="N/A","N/A",IF(G235&lt;15,"Yes","No"))</f>
        <v>No</v>
      </c>
      <c r="I235" s="12">
        <v>-49.1</v>
      </c>
      <c r="J235" s="12">
        <v>-11</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472</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t="s">
        <v>1743</v>
      </c>
      <c r="D237" s="43" t="str">
        <f>IF($B237="N/A","N/A",IF(C237&lt;10,"Yes","No"))</f>
        <v>No</v>
      </c>
      <c r="E237" s="8">
        <v>2.5413593781000001</v>
      </c>
      <c r="F237" s="43" t="str">
        <f>IF($B237="N/A","N/A",IF(E237&lt;10,"Yes","No"))</f>
        <v>Yes</v>
      </c>
      <c r="G237" s="8">
        <v>4.4398457342000004</v>
      </c>
      <c r="H237" s="43" t="str">
        <f>IF($B237="N/A","N/A",IF(G237&lt;10,"Yes","No"))</f>
        <v>Yes</v>
      </c>
      <c r="I237" s="12" t="s">
        <v>1743</v>
      </c>
      <c r="J237" s="12">
        <v>74.7</v>
      </c>
      <c r="K237" s="44" t="s">
        <v>732</v>
      </c>
      <c r="L237" s="9" t="str">
        <f t="shared" si="63"/>
        <v>No</v>
      </c>
    </row>
    <row r="238" spans="1:12" x14ac:dyDescent="0.2">
      <c r="A238" s="2" t="s">
        <v>72</v>
      </c>
      <c r="B238" s="34" t="s">
        <v>217</v>
      </c>
      <c r="C238" s="8">
        <v>1.6139576694</v>
      </c>
      <c r="D238" s="43" t="str">
        <f t="shared" si="58"/>
        <v>N/A</v>
      </c>
      <c r="E238" s="8">
        <v>1.0591306093999999</v>
      </c>
      <c r="F238" s="43" t="str">
        <f t="shared" si="59"/>
        <v>N/A</v>
      </c>
      <c r="G238" s="8">
        <v>1.5984930032</v>
      </c>
      <c r="H238" s="43" t="str">
        <f>IF($B238="N/A","N/A",IF(G238&gt;10,"No",IF(G238&lt;-10,"No","Yes")))</f>
        <v>N/A</v>
      </c>
      <c r="I238" s="12">
        <v>-34.4</v>
      </c>
      <c r="J238" s="12">
        <v>50.93</v>
      </c>
      <c r="K238" s="44" t="s">
        <v>732</v>
      </c>
      <c r="L238" s="9" t="str">
        <f t="shared" si="63"/>
        <v>No</v>
      </c>
    </row>
    <row r="239" spans="1:12" ht="25.5" x14ac:dyDescent="0.2">
      <c r="A239" s="16" t="s">
        <v>1080</v>
      </c>
      <c r="B239" s="34" t="s">
        <v>293</v>
      </c>
      <c r="C239" s="9">
        <v>98.386042330999999</v>
      </c>
      <c r="D239" s="43" t="str">
        <f>IF($B239="N/A","N/A",IF(C239&lt;15,"Yes","No"))</f>
        <v>No</v>
      </c>
      <c r="E239" s="9">
        <v>49.914667201999997</v>
      </c>
      <c r="F239" s="43" t="str">
        <f>IF($B239="N/A","N/A",IF(E239&lt;15,"Yes","No"))</f>
        <v>No</v>
      </c>
      <c r="G239" s="9">
        <v>44.111948331999997</v>
      </c>
      <c r="H239" s="43" t="str">
        <f>IF($B239="N/A","N/A",IF(G239&lt;15,"Yes","No"))</f>
        <v>No</v>
      </c>
      <c r="I239" s="12">
        <v>-49.3</v>
      </c>
      <c r="J239" s="12">
        <v>-11.6</v>
      </c>
      <c r="K239" s="44" t="s">
        <v>732</v>
      </c>
      <c r="L239" s="9" t="str">
        <f t="shared" si="63"/>
        <v>Yes</v>
      </c>
    </row>
    <row r="240" spans="1:12" ht="25.5" x14ac:dyDescent="0.2">
      <c r="A240" s="16" t="s">
        <v>156</v>
      </c>
      <c r="B240" s="34" t="s">
        <v>217</v>
      </c>
      <c r="C240" s="35">
        <v>173</v>
      </c>
      <c r="D240" s="43" t="str">
        <f>IF($B240="N/A","N/A",IF(C240&gt;10,"No",IF(C240&lt;-10,"No","Yes")))</f>
        <v>N/A</v>
      </c>
      <c r="E240" s="35">
        <v>393</v>
      </c>
      <c r="F240" s="43" t="str">
        <f>IF($B240="N/A","N/A",IF(E240&gt;10,"No",IF(E240&lt;-10,"No","Yes")))</f>
        <v>N/A</v>
      </c>
      <c r="G240" s="35">
        <v>916</v>
      </c>
      <c r="H240" s="43" t="str">
        <f>IF($B240="N/A","N/A",IF(G240&gt;10,"No",IF(G240&lt;-10,"No","Yes")))</f>
        <v>N/A</v>
      </c>
      <c r="I240" s="12">
        <v>127.2</v>
      </c>
      <c r="J240" s="12">
        <v>133.1</v>
      </c>
      <c r="K240" s="44" t="s">
        <v>732</v>
      </c>
      <c r="L240" s="9" t="str">
        <f>IF(J240="Div by 0", "N/A", IF(K240="N/A","N/A", IF(J240&gt;VALUE(MID(K240,1,2)), "No", IF(J240&lt;-1*VALUE(MID(K240,1,2)), "No", "Yes"))))</f>
        <v>No</v>
      </c>
    </row>
    <row r="241" spans="1:12" x14ac:dyDescent="0.2">
      <c r="A241" s="16" t="s">
        <v>1081</v>
      </c>
      <c r="B241" s="34" t="s">
        <v>217</v>
      </c>
      <c r="C241" s="35">
        <v>0</v>
      </c>
      <c r="D241" s="43" t="str">
        <f t="shared" ref="D241" si="67">IF($B241="N/A","N/A",IF(C241&gt;10,"No",IF(C241&lt;-10,"No","Yes")))</f>
        <v>N/A</v>
      </c>
      <c r="E241" s="35">
        <v>10034</v>
      </c>
      <c r="F241" s="43" t="str">
        <f t="shared" ref="F241" si="68">IF($B241="N/A","N/A",IF(E241&gt;10,"No",IF(E241&lt;-10,"No","Yes")))</f>
        <v>N/A</v>
      </c>
      <c r="G241" s="35">
        <v>10631</v>
      </c>
      <c r="H241" s="43" t="str">
        <f>IF($B241="N/A","N/A",IF(G241&gt;10,"No",IF(G241&lt;-10,"No","Yes")))</f>
        <v>N/A</v>
      </c>
      <c r="I241" s="12" t="s">
        <v>1743</v>
      </c>
      <c r="J241" s="12">
        <v>5.95</v>
      </c>
      <c r="K241" s="44" t="s">
        <v>732</v>
      </c>
      <c r="L241" s="9" t="str">
        <f>IF(J241="Div by 0", "N/A", IF(OR(J241="N/A",K241="N/A"),"N/A", IF(J241&gt;VALUE(MID(K241,1,2)), "No", IF(J241&lt;-1*VALUE(MID(K241,1,2)), "No", "Yes"))))</f>
        <v>Yes</v>
      </c>
    </row>
    <row r="242" spans="1:12" x14ac:dyDescent="0.2">
      <c r="A242" s="6" t="s">
        <v>1082</v>
      </c>
      <c r="B242" s="34" t="s">
        <v>217</v>
      </c>
      <c r="C242" s="35">
        <v>331709</v>
      </c>
      <c r="D242" s="43" t="str">
        <f>IF($B242="N/A","N/A",IF(C242&gt;10,"No",IF(C242&lt;-10,"No","Yes")))</f>
        <v>N/A</v>
      </c>
      <c r="E242" s="35">
        <v>305553</v>
      </c>
      <c r="F242" s="43" t="str">
        <f>IF($B242="N/A","N/A",IF(E242&gt;10,"No",IF(E242&lt;-10,"No","Yes")))</f>
        <v>N/A</v>
      </c>
      <c r="G242" s="35">
        <v>325393</v>
      </c>
      <c r="H242" s="43" t="str">
        <f>IF($B242="N/A","N/A",IF(G242&gt;10,"No",IF(G242&lt;-10,"No","Yes")))</f>
        <v>N/A</v>
      </c>
      <c r="I242" s="12">
        <v>-7.89</v>
      </c>
      <c r="J242" s="12">
        <v>6.4930000000000003</v>
      </c>
      <c r="K242" s="44" t="s">
        <v>732</v>
      </c>
      <c r="L242" s="9" t="str">
        <f t="shared" ref="L242:L275" si="69">IF(J242="Div by 0", "N/A", IF(K242="N/A","N/A", IF(J242&gt;VALUE(MID(K242,1,2)), "No", IF(J242&lt;-1*VALUE(MID(K242,1,2)), "No", "Yes"))))</f>
        <v>Yes</v>
      </c>
    </row>
    <row r="243" spans="1:12" x14ac:dyDescent="0.2">
      <c r="A243" s="2" t="s">
        <v>1083</v>
      </c>
      <c r="B243" s="34" t="s">
        <v>217</v>
      </c>
      <c r="C243" s="8">
        <v>54.369937493000002</v>
      </c>
      <c r="D243" s="43" t="str">
        <f>IF($B243="N/A","N/A",IF(C243&gt;10,"No",IF(C243&lt;-10,"No","Yes")))</f>
        <v>N/A</v>
      </c>
      <c r="E243" s="8">
        <v>52.006842612</v>
      </c>
      <c r="F243" s="43" t="str">
        <f>IF($B243="N/A","N/A",IF(E243&gt;10,"No",IF(E243&lt;-10,"No","Yes")))</f>
        <v>N/A</v>
      </c>
      <c r="G243" s="8">
        <v>51.153376551999997</v>
      </c>
      <c r="H243" s="43" t="str">
        <f>IF($B243="N/A","N/A",IF(G243&gt;10,"No",IF(G243&lt;-10,"No","Yes")))</f>
        <v>N/A</v>
      </c>
      <c r="I243" s="12">
        <v>-4.3499999999999996</v>
      </c>
      <c r="J243" s="12">
        <v>-1.64</v>
      </c>
      <c r="K243" s="44" t="s">
        <v>732</v>
      </c>
      <c r="L243" s="9" t="str">
        <f t="shared" si="69"/>
        <v>Yes</v>
      </c>
    </row>
    <row r="244" spans="1:12" x14ac:dyDescent="0.2">
      <c r="A244" s="2" t="s">
        <v>1084</v>
      </c>
      <c r="B244" s="34" t="s">
        <v>217</v>
      </c>
      <c r="C244" s="8">
        <v>2.3267320532000002</v>
      </c>
      <c r="D244" s="43" t="str">
        <f>IF($B244="N/A","N/A",IF(C244&gt;10,"No",IF(C244&lt;-10,"No","Yes")))</f>
        <v>N/A</v>
      </c>
      <c r="E244" s="8">
        <v>0.95334278360000002</v>
      </c>
      <c r="F244" s="43" t="str">
        <f>IF($B244="N/A","N/A",IF(E244&gt;10,"No",IF(E244&lt;-10,"No","Yes")))</f>
        <v>N/A</v>
      </c>
      <c r="G244" s="8">
        <v>1.7881529780000001</v>
      </c>
      <c r="H244" s="43" t="str">
        <f>IF($B244="N/A","N/A",IF(G244&gt;10,"No",IF(G244&lt;-10,"No","Yes")))</f>
        <v>N/A</v>
      </c>
      <c r="I244" s="12">
        <v>-59</v>
      </c>
      <c r="J244" s="12">
        <v>87.57</v>
      </c>
      <c r="K244" s="44" t="s">
        <v>732</v>
      </c>
      <c r="L244" s="9" t="str">
        <f t="shared" si="69"/>
        <v>No</v>
      </c>
    </row>
    <row r="245" spans="1:12" x14ac:dyDescent="0.2">
      <c r="A245" s="2" t="s">
        <v>1085</v>
      </c>
      <c r="B245" s="34" t="s">
        <v>217</v>
      </c>
      <c r="C245" s="8">
        <v>18.49029715</v>
      </c>
      <c r="D245" s="43" t="str">
        <f t="shared" ref="D245:D273" si="70">IF($B245="N/A","N/A",IF(C245&gt;10,"No",IF(C245&lt;-10,"No","Yes")))</f>
        <v>N/A</v>
      </c>
      <c r="E245" s="8">
        <v>22.078684113000001</v>
      </c>
      <c r="F245" s="43" t="str">
        <f t="shared" ref="F245:F273" si="71">IF($B245="N/A","N/A",IF(E245&gt;10,"No",IF(E245&lt;-10,"No","Yes")))</f>
        <v>N/A</v>
      </c>
      <c r="G245" s="8">
        <v>21.599232489999999</v>
      </c>
      <c r="H245" s="43" t="str">
        <f t="shared" ref="H245:H273" si="72">IF($B245="N/A","N/A",IF(G245&gt;10,"No",IF(G245&lt;-10,"No","Yes")))</f>
        <v>N/A</v>
      </c>
      <c r="I245" s="12">
        <v>19.41</v>
      </c>
      <c r="J245" s="12">
        <v>-2.17</v>
      </c>
      <c r="K245" s="44" t="s">
        <v>732</v>
      </c>
      <c r="L245" s="9" t="str">
        <f t="shared" si="69"/>
        <v>Yes</v>
      </c>
    </row>
    <row r="246" spans="1:12" x14ac:dyDescent="0.2">
      <c r="A246" s="2" t="s">
        <v>1086</v>
      </c>
      <c r="B246" s="34" t="s">
        <v>217</v>
      </c>
      <c r="C246" s="8">
        <v>50.756060656999999</v>
      </c>
      <c r="D246" s="43" t="str">
        <f t="shared" si="70"/>
        <v>N/A</v>
      </c>
      <c r="E246" s="8">
        <v>28.595316920999998</v>
      </c>
      <c r="F246" s="43" t="str">
        <f t="shared" si="71"/>
        <v>N/A</v>
      </c>
      <c r="G246" s="8">
        <v>29.291087706999999</v>
      </c>
      <c r="H246" s="43" t="str">
        <f t="shared" si="72"/>
        <v>N/A</v>
      </c>
      <c r="I246" s="12">
        <v>-43.7</v>
      </c>
      <c r="J246" s="12">
        <v>2.4329999999999998</v>
      </c>
      <c r="K246" s="44" t="s">
        <v>732</v>
      </c>
      <c r="L246" s="9" t="str">
        <f t="shared" si="69"/>
        <v>Yes</v>
      </c>
    </row>
    <row r="247" spans="1:12" x14ac:dyDescent="0.2">
      <c r="A247" s="2" t="s">
        <v>1087</v>
      </c>
      <c r="B247" s="34" t="s">
        <v>217</v>
      </c>
      <c r="C247" s="8">
        <v>46.787394976000002</v>
      </c>
      <c r="D247" s="43" t="str">
        <f t="shared" si="70"/>
        <v>N/A</v>
      </c>
      <c r="E247" s="8">
        <v>35.770226442000002</v>
      </c>
      <c r="F247" s="43" t="str">
        <f t="shared" si="71"/>
        <v>N/A</v>
      </c>
      <c r="G247" s="8">
        <v>42.074353166999998</v>
      </c>
      <c r="H247" s="43" t="str">
        <f t="shared" si="72"/>
        <v>N/A</v>
      </c>
      <c r="I247" s="12">
        <v>-23.5</v>
      </c>
      <c r="J247" s="12">
        <v>17.62</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71648</v>
      </c>
      <c r="D263" s="43" t="str">
        <f t="shared" si="70"/>
        <v>N/A</v>
      </c>
      <c r="E263" s="35">
        <v>69620</v>
      </c>
      <c r="F263" s="43" t="str">
        <f t="shared" si="71"/>
        <v>N/A</v>
      </c>
      <c r="G263" s="35">
        <v>70221</v>
      </c>
      <c r="H263" s="43" t="str">
        <f t="shared" si="72"/>
        <v>N/A</v>
      </c>
      <c r="I263" s="12">
        <v>-2.83</v>
      </c>
      <c r="J263" s="12">
        <v>0.86329999999999996</v>
      </c>
      <c r="K263" s="44" t="s">
        <v>732</v>
      </c>
      <c r="L263" s="9" t="str">
        <f t="shared" si="69"/>
        <v>Yes</v>
      </c>
    </row>
    <row r="264" spans="1:12" x14ac:dyDescent="0.2">
      <c r="A264" s="2" t="s">
        <v>1104</v>
      </c>
      <c r="B264" s="34" t="s">
        <v>217</v>
      </c>
      <c r="C264" s="8">
        <v>52.979990383999997</v>
      </c>
      <c r="D264" s="43" t="str">
        <f t="shared" si="70"/>
        <v>N/A</v>
      </c>
      <c r="E264" s="8">
        <v>51.993396431000001</v>
      </c>
      <c r="F264" s="43" t="str">
        <f t="shared" si="71"/>
        <v>N/A</v>
      </c>
      <c r="G264" s="8">
        <v>51.024739091000001</v>
      </c>
      <c r="H264" s="43" t="str">
        <f t="shared" si="72"/>
        <v>N/A</v>
      </c>
      <c r="I264" s="12">
        <v>-1.86</v>
      </c>
      <c r="J264" s="12">
        <v>-1.86</v>
      </c>
      <c r="K264" s="44" t="s">
        <v>732</v>
      </c>
      <c r="L264" s="9" t="str">
        <f t="shared" si="69"/>
        <v>Yes</v>
      </c>
    </row>
    <row r="265" spans="1:12" x14ac:dyDescent="0.2">
      <c r="A265" s="2" t="s">
        <v>1105</v>
      </c>
      <c r="B265" s="34" t="s">
        <v>217</v>
      </c>
      <c r="C265" s="8">
        <v>1.2526148E-3</v>
      </c>
      <c r="D265" s="43" t="str">
        <f t="shared" si="70"/>
        <v>N/A</v>
      </c>
      <c r="E265" s="8">
        <v>7.9090338999999992E-3</v>
      </c>
      <c r="F265" s="43" t="str">
        <f t="shared" si="71"/>
        <v>N/A</v>
      </c>
      <c r="G265" s="8">
        <v>1.1622704000000001E-3</v>
      </c>
      <c r="H265" s="43" t="str">
        <f t="shared" si="72"/>
        <v>N/A</v>
      </c>
      <c r="I265" s="12">
        <v>531.4</v>
      </c>
      <c r="J265" s="12">
        <v>-85.3</v>
      </c>
      <c r="K265" s="44" t="s">
        <v>732</v>
      </c>
      <c r="L265" s="9" t="str">
        <f t="shared" si="69"/>
        <v>No</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7.7038990999999998E-3</v>
      </c>
      <c r="D267" s="43" t="str">
        <f t="shared" si="70"/>
        <v>N/A</v>
      </c>
      <c r="E267" s="8">
        <v>1.2030103999999999E-3</v>
      </c>
      <c r="F267" s="43" t="str">
        <f t="shared" si="71"/>
        <v>N/A</v>
      </c>
      <c r="G267" s="8">
        <v>2.4338437E-3</v>
      </c>
      <c r="H267" s="43" t="str">
        <f t="shared" si="72"/>
        <v>N/A</v>
      </c>
      <c r="I267" s="12">
        <v>-84.4</v>
      </c>
      <c r="J267" s="12">
        <v>102.3</v>
      </c>
      <c r="K267" s="44" t="s">
        <v>732</v>
      </c>
      <c r="L267" s="9" t="str">
        <f t="shared" si="69"/>
        <v>No</v>
      </c>
    </row>
    <row r="268" spans="1:12" x14ac:dyDescent="0.2">
      <c r="A268" s="2" t="s">
        <v>1108</v>
      </c>
      <c r="B268" s="34" t="s">
        <v>217</v>
      </c>
      <c r="C268" s="8">
        <v>0.14654979900000001</v>
      </c>
      <c r="D268" s="43" t="str">
        <f t="shared" si="70"/>
        <v>N/A</v>
      </c>
      <c r="E268" s="8">
        <v>0.1852915829</v>
      </c>
      <c r="F268" s="43" t="str">
        <f t="shared" si="71"/>
        <v>N/A</v>
      </c>
      <c r="G268" s="8">
        <v>0.34320217600000003</v>
      </c>
      <c r="H268" s="43" t="str">
        <f t="shared" si="72"/>
        <v>N/A</v>
      </c>
      <c r="I268" s="12">
        <v>26.44</v>
      </c>
      <c r="J268" s="12">
        <v>85.22</v>
      </c>
      <c r="K268" s="44" t="s">
        <v>732</v>
      </c>
      <c r="L268" s="9" t="str">
        <f t="shared" si="69"/>
        <v>No</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90725</v>
      </c>
      <c r="D272" s="43" t="str">
        <f t="shared" si="70"/>
        <v>N/A</v>
      </c>
      <c r="E272" s="35">
        <v>101244</v>
      </c>
      <c r="F272" s="43" t="str">
        <f t="shared" si="71"/>
        <v>N/A</v>
      </c>
      <c r="G272" s="35">
        <v>117937</v>
      </c>
      <c r="H272" s="43" t="str">
        <f t="shared" si="72"/>
        <v>N/A</v>
      </c>
      <c r="I272" s="12">
        <v>11.59</v>
      </c>
      <c r="J272" s="12">
        <v>16.489999999999998</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2</v>
      </c>
      <c r="D274" s="43" t="str">
        <f t="shared" ref="D274:D275" si="73">IF($B274="N/A","N/A",IF(C274&gt;0,"No",IF(C274&lt;0,"No","Yes")))</f>
        <v>No</v>
      </c>
      <c r="E274" s="1">
        <v>0</v>
      </c>
      <c r="F274" s="43" t="str">
        <f t="shared" ref="F274:F275" si="74">IF($B274="N/A","N/A",IF(E274&gt;0,"No",IF(E274&lt;0,"No","Yes")))</f>
        <v>Yes</v>
      </c>
      <c r="G274" s="1">
        <v>1</v>
      </c>
      <c r="H274" s="43" t="str">
        <f t="shared" ref="H274:H275" si="75">IF($B274="N/A","N/A",IF(G274&gt;0,"No",IF(G274&lt;0,"No","Yes")))</f>
        <v>No</v>
      </c>
      <c r="I274" s="12">
        <v>-100</v>
      </c>
      <c r="J274" s="12" t="s">
        <v>1743</v>
      </c>
      <c r="K274" s="44" t="s">
        <v>732</v>
      </c>
      <c r="L274" s="9" t="str">
        <f t="shared" si="69"/>
        <v>N/A</v>
      </c>
    </row>
    <row r="275" spans="1:12" x14ac:dyDescent="0.2">
      <c r="A275" s="2" t="s">
        <v>159</v>
      </c>
      <c r="B275" s="47" t="s">
        <v>221</v>
      </c>
      <c r="C275" s="1">
        <v>7</v>
      </c>
      <c r="D275" s="43" t="str">
        <f t="shared" si="73"/>
        <v>No</v>
      </c>
      <c r="E275" s="1">
        <v>1</v>
      </c>
      <c r="F275" s="43" t="str">
        <f t="shared" si="74"/>
        <v>No</v>
      </c>
      <c r="G275" s="1">
        <v>0</v>
      </c>
      <c r="H275" s="43" t="str">
        <f t="shared" si="75"/>
        <v>Yes</v>
      </c>
      <c r="I275" s="12">
        <v>-85.7</v>
      </c>
      <c r="J275" s="12">
        <v>-100</v>
      </c>
      <c r="K275" s="44" t="s">
        <v>732</v>
      </c>
      <c r="L275" s="9" t="str">
        <f t="shared" si="69"/>
        <v>No</v>
      </c>
    </row>
    <row r="276" spans="1:12" x14ac:dyDescent="0.2">
      <c r="A276" s="16" t="s">
        <v>689</v>
      </c>
      <c r="B276" s="1" t="s">
        <v>217</v>
      </c>
      <c r="C276" s="1" t="s">
        <v>217</v>
      </c>
      <c r="D276" s="11" t="str">
        <f t="shared" ref="D276:D283" si="76">IF($B276="N/A","N/A",IF(C276&gt;10,"No",IF(C276&lt;-10,"No","Yes")))</f>
        <v>N/A</v>
      </c>
      <c r="E276" s="1">
        <v>1066849</v>
      </c>
      <c r="F276" s="11" t="str">
        <f t="shared" ref="F276:F277" si="77">IF($B276="N/A","N/A",IF(E276&gt;10,"No",IF(E276&lt;-10,"No","Yes")))</f>
        <v>N/A</v>
      </c>
      <c r="G276" s="1">
        <v>1129979</v>
      </c>
      <c r="H276" s="11" t="str">
        <f t="shared" ref="H276:H277" si="78">IF($B276="N/A","N/A",IF(G276&gt;10,"No",IF(G276&lt;-10,"No","Yes")))</f>
        <v>N/A</v>
      </c>
      <c r="I276" s="12" t="s">
        <v>217</v>
      </c>
      <c r="J276" s="12">
        <v>5.9169999999999998</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857287.08333000005</v>
      </c>
      <c r="F277" s="11" t="str">
        <f t="shared" si="77"/>
        <v>N/A</v>
      </c>
      <c r="G277" s="1">
        <v>945404.83333000005</v>
      </c>
      <c r="H277" s="11" t="str">
        <f t="shared" si="78"/>
        <v>N/A</v>
      </c>
      <c r="I277" s="12" t="s">
        <v>217</v>
      </c>
      <c r="J277" s="12">
        <v>10.28</v>
      </c>
      <c r="K277" s="1" t="s">
        <v>217</v>
      </c>
      <c r="L277" s="9" t="str">
        <f t="shared" si="79"/>
        <v>N/A</v>
      </c>
    </row>
    <row r="278" spans="1:12" x14ac:dyDescent="0.2">
      <c r="A278" s="16" t="s">
        <v>691</v>
      </c>
      <c r="B278" s="1" t="s">
        <v>217</v>
      </c>
      <c r="C278" s="1">
        <v>2325</v>
      </c>
      <c r="D278" s="11" t="str">
        <f t="shared" si="76"/>
        <v>N/A</v>
      </c>
      <c r="E278" s="1">
        <v>2238</v>
      </c>
      <c r="F278" s="11" t="str">
        <f t="shared" ref="F278:F283" si="80">IF($B278="N/A","N/A",IF(E278&gt;10,"No",IF(E278&lt;-10,"No","Yes")))</f>
        <v>N/A</v>
      </c>
      <c r="G278" s="1">
        <v>2220</v>
      </c>
      <c r="H278" s="11" t="str">
        <f t="shared" ref="H278:H283" si="81">IF($B278="N/A","N/A",IF(G278&gt;10,"No",IF(G278&lt;-10,"No","Yes")))</f>
        <v>N/A</v>
      </c>
      <c r="I278" s="12">
        <v>-3.74</v>
      </c>
      <c r="J278" s="12">
        <v>-0.80400000000000005</v>
      </c>
      <c r="K278" s="1" t="s">
        <v>217</v>
      </c>
      <c r="L278" s="9" t="str">
        <f t="shared" ref="L278:L284" si="82">IF(J278="Div by 0", "N/A", IF(K278="N/A","N/A", IF(J278&gt;VALUE(MID(K278,1,2)), "No", IF(J278&lt;-1*VALUE(MID(K278,1,2)), "No", "Yes"))))</f>
        <v>N/A</v>
      </c>
    </row>
    <row r="279" spans="1:12" x14ac:dyDescent="0.2">
      <c r="A279" s="16" t="s">
        <v>692</v>
      </c>
      <c r="B279" s="1" t="s">
        <v>217</v>
      </c>
      <c r="C279" s="1">
        <v>2357</v>
      </c>
      <c r="D279" s="11" t="str">
        <f t="shared" si="76"/>
        <v>N/A</v>
      </c>
      <c r="E279" s="1">
        <v>2321</v>
      </c>
      <c r="F279" s="11" t="str">
        <f t="shared" si="80"/>
        <v>N/A</v>
      </c>
      <c r="G279" s="1">
        <v>2298</v>
      </c>
      <c r="H279" s="11" t="str">
        <f t="shared" si="81"/>
        <v>N/A</v>
      </c>
      <c r="I279" s="12">
        <v>-1.53</v>
      </c>
      <c r="J279" s="12">
        <v>-0.99099999999999999</v>
      </c>
      <c r="K279" s="1" t="s">
        <v>217</v>
      </c>
      <c r="L279" s="9" t="str">
        <f t="shared" si="82"/>
        <v>N/A</v>
      </c>
    </row>
    <row r="280" spans="1:12" x14ac:dyDescent="0.2">
      <c r="A280" s="16" t="s">
        <v>693</v>
      </c>
      <c r="B280" s="1" t="s">
        <v>217</v>
      </c>
      <c r="C280" s="1" t="s">
        <v>1743</v>
      </c>
      <c r="D280" s="11" t="str">
        <f t="shared" si="76"/>
        <v>N/A</v>
      </c>
      <c r="E280" s="1">
        <v>436.75</v>
      </c>
      <c r="F280" s="11" t="str">
        <f t="shared" si="80"/>
        <v>N/A</v>
      </c>
      <c r="G280" s="1">
        <v>440.66666666999998</v>
      </c>
      <c r="H280" s="11" t="str">
        <f t="shared" si="81"/>
        <v>N/A</v>
      </c>
      <c r="I280" s="12" t="s">
        <v>1743</v>
      </c>
      <c r="J280" s="12">
        <v>0.89680000000000004</v>
      </c>
      <c r="K280" s="1" t="s">
        <v>217</v>
      </c>
      <c r="L280" s="9" t="str">
        <f t="shared" si="82"/>
        <v>N/A</v>
      </c>
    </row>
    <row r="281" spans="1:12" x14ac:dyDescent="0.2">
      <c r="A281" s="16" t="s">
        <v>694</v>
      </c>
      <c r="B281" s="1" t="s">
        <v>217</v>
      </c>
      <c r="C281" s="1">
        <v>10863</v>
      </c>
      <c r="D281" s="11" t="str">
        <f t="shared" si="76"/>
        <v>N/A</v>
      </c>
      <c r="E281" s="1">
        <v>14323</v>
      </c>
      <c r="F281" s="11" t="str">
        <f t="shared" si="80"/>
        <v>N/A</v>
      </c>
      <c r="G281" s="1">
        <v>16040</v>
      </c>
      <c r="H281" s="11" t="str">
        <f t="shared" si="81"/>
        <v>N/A</v>
      </c>
      <c r="I281" s="12">
        <v>31.85</v>
      </c>
      <c r="J281" s="12">
        <v>11.99</v>
      </c>
      <c r="K281" s="1" t="s">
        <v>217</v>
      </c>
      <c r="L281" s="9" t="str">
        <f t="shared" si="82"/>
        <v>N/A</v>
      </c>
    </row>
    <row r="282" spans="1:12" x14ac:dyDescent="0.2">
      <c r="A282" s="16" t="s">
        <v>695</v>
      </c>
      <c r="B282" s="1" t="s">
        <v>217</v>
      </c>
      <c r="C282" s="1">
        <v>20528</v>
      </c>
      <c r="D282" s="11" t="str">
        <f t="shared" si="76"/>
        <v>N/A</v>
      </c>
      <c r="E282" s="1">
        <v>24211</v>
      </c>
      <c r="F282" s="11" t="str">
        <f t="shared" si="80"/>
        <v>N/A</v>
      </c>
      <c r="G282" s="1">
        <v>26240</v>
      </c>
      <c r="H282" s="11" t="str">
        <f t="shared" si="81"/>
        <v>N/A</v>
      </c>
      <c r="I282" s="12">
        <v>17.940000000000001</v>
      </c>
      <c r="J282" s="12">
        <v>8.3800000000000008</v>
      </c>
      <c r="K282" s="1" t="s">
        <v>217</v>
      </c>
      <c r="L282" s="9" t="str">
        <f t="shared" si="82"/>
        <v>N/A</v>
      </c>
    </row>
    <row r="283" spans="1:12" ht="25.5" x14ac:dyDescent="0.2">
      <c r="A283" s="16" t="s">
        <v>696</v>
      </c>
      <c r="B283" s="1" t="s">
        <v>217</v>
      </c>
      <c r="C283" s="1">
        <v>11930.25</v>
      </c>
      <c r="D283" s="11" t="str">
        <f t="shared" si="76"/>
        <v>N/A</v>
      </c>
      <c r="E283" s="1">
        <v>15560.75</v>
      </c>
      <c r="F283" s="11" t="str">
        <f t="shared" si="80"/>
        <v>N/A</v>
      </c>
      <c r="G283" s="1">
        <v>17254.916667000001</v>
      </c>
      <c r="H283" s="11" t="str">
        <f t="shared" si="81"/>
        <v>N/A</v>
      </c>
      <c r="I283" s="12">
        <v>30.43</v>
      </c>
      <c r="J283" s="12">
        <v>10.89</v>
      </c>
      <c r="K283" s="1" t="s">
        <v>217</v>
      </c>
      <c r="L283" s="9" t="str">
        <f t="shared" si="82"/>
        <v>N/A</v>
      </c>
    </row>
    <row r="284" spans="1:12" x14ac:dyDescent="0.2">
      <c r="A284" s="16" t="s">
        <v>403</v>
      </c>
      <c r="B284" s="34" t="s">
        <v>294</v>
      </c>
      <c r="C284" s="8">
        <v>5.0805602974999999</v>
      </c>
      <c r="D284" s="43" t="str">
        <f>IF($B284="N/A","N/A",IF(C284&lt;=40,"Yes","No"))</f>
        <v>Yes</v>
      </c>
      <c r="E284" s="8">
        <v>6.6200158070999997</v>
      </c>
      <c r="F284" s="43" t="str">
        <f>IF($B284="N/A","N/A",IF(E284&lt;=40,"Yes","No"))</f>
        <v>Yes</v>
      </c>
      <c r="G284" s="8">
        <v>7.1586050538999997</v>
      </c>
      <c r="H284" s="43" t="str">
        <f>IF($B284="N/A","N/A",IF(G284&lt;=40,"Yes","No"))</f>
        <v>Yes</v>
      </c>
      <c r="I284" s="12">
        <v>30.3</v>
      </c>
      <c r="J284" s="12">
        <v>8.1359999999999992</v>
      </c>
      <c r="K284" s="44" t="s">
        <v>734</v>
      </c>
      <c r="L284" s="9" t="str">
        <f t="shared" si="82"/>
        <v>Yes</v>
      </c>
    </row>
    <row r="285" spans="1:12" x14ac:dyDescent="0.2">
      <c r="A285" s="16" t="s">
        <v>697</v>
      </c>
      <c r="B285" s="1" t="s">
        <v>217</v>
      </c>
      <c r="C285" s="1" t="s">
        <v>217</v>
      </c>
      <c r="D285" s="11" t="str">
        <f t="shared" ref="D285:D303" si="83">IF($B285="N/A","N/A",IF(C285&gt;10,"No",IF(C285&lt;-10,"No","Yes")))</f>
        <v>N/A</v>
      </c>
      <c r="E285" s="1">
        <v>6049</v>
      </c>
      <c r="F285" s="11" t="str">
        <f t="shared" ref="F285:F286" si="84">IF($B285="N/A","N/A",IF(E285&gt;10,"No",IF(E285&lt;-10,"No","Yes")))</f>
        <v>N/A</v>
      </c>
      <c r="G285" s="1">
        <v>5592</v>
      </c>
      <c r="H285" s="11" t="str">
        <f t="shared" ref="H285:H286" si="85">IF($B285="N/A","N/A",IF(G285&gt;10,"No",IF(G285&lt;-10,"No","Yes")))</f>
        <v>N/A</v>
      </c>
      <c r="I285" s="12" t="s">
        <v>217</v>
      </c>
      <c r="J285" s="12">
        <v>-7.55</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1009.3333333</v>
      </c>
      <c r="F286" s="11" t="str">
        <f t="shared" si="84"/>
        <v>N/A</v>
      </c>
      <c r="G286" s="1">
        <v>910.08333332999996</v>
      </c>
      <c r="H286" s="11" t="str">
        <f t="shared" si="85"/>
        <v>N/A</v>
      </c>
      <c r="I286" s="12" t="s">
        <v>217</v>
      </c>
      <c r="J286" s="12">
        <v>-9.83</v>
      </c>
      <c r="K286" s="1" t="s">
        <v>217</v>
      </c>
      <c r="L286" s="9" t="str">
        <f t="shared" si="86"/>
        <v>N/A</v>
      </c>
    </row>
    <row r="287" spans="1:12" x14ac:dyDescent="0.2">
      <c r="A287" s="16" t="s">
        <v>699</v>
      </c>
      <c r="B287" s="1" t="s">
        <v>217</v>
      </c>
      <c r="C287" s="1" t="s">
        <v>217</v>
      </c>
      <c r="D287" s="11" t="str">
        <f t="shared" si="83"/>
        <v>N/A</v>
      </c>
      <c r="E287" s="1">
        <v>355</v>
      </c>
      <c r="F287" s="11" t="str">
        <f t="shared" ref="F287:F288" si="87">IF($B287="N/A","N/A",IF(E287&gt;10,"No",IF(E287&lt;-10,"No","Yes")))</f>
        <v>N/A</v>
      </c>
      <c r="G287" s="1">
        <v>468</v>
      </c>
      <c r="H287" s="11" t="str">
        <f t="shared" ref="H287:H288" si="88">IF($B287="N/A","N/A",IF(G287&gt;10,"No",IF(G287&lt;-10,"No","Yes")))</f>
        <v>N/A</v>
      </c>
      <c r="I287" s="12" t="s">
        <v>217</v>
      </c>
      <c r="J287" s="12">
        <v>31.83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236.66666667000001</v>
      </c>
      <c r="F288" s="11" t="str">
        <f t="shared" si="87"/>
        <v>N/A</v>
      </c>
      <c r="G288" s="1">
        <v>234.5</v>
      </c>
      <c r="H288" s="11" t="str">
        <f t="shared" si="88"/>
        <v>N/A</v>
      </c>
      <c r="I288" s="12" t="s">
        <v>217</v>
      </c>
      <c r="J288" s="12">
        <v>-0.91500000000000004</v>
      </c>
      <c r="K288" s="1" t="s">
        <v>217</v>
      </c>
      <c r="L288" s="9" t="str">
        <f t="shared" si="89"/>
        <v>N/A</v>
      </c>
    </row>
    <row r="289" spans="1:12" x14ac:dyDescent="0.2">
      <c r="A289" s="16" t="s">
        <v>700</v>
      </c>
      <c r="B289" s="1" t="s">
        <v>217</v>
      </c>
      <c r="C289" s="1">
        <v>71679</v>
      </c>
      <c r="D289" s="11" t="str">
        <f t="shared" si="83"/>
        <v>N/A</v>
      </c>
      <c r="E289" s="1">
        <v>77238</v>
      </c>
      <c r="F289" s="11" t="str">
        <f t="shared" ref="F289:F303" si="90">IF($B289="N/A","N/A",IF(E289&gt;10,"No",IF(E289&lt;-10,"No","Yes")))</f>
        <v>N/A</v>
      </c>
      <c r="G289" s="1">
        <v>89254</v>
      </c>
      <c r="H289" s="11" t="str">
        <f t="shared" ref="H289:H303" si="91">IF($B289="N/A","N/A",IF(G289&gt;10,"No",IF(G289&lt;-10,"No","Yes")))</f>
        <v>N/A</v>
      </c>
      <c r="I289" s="12">
        <v>7.7549999999999999</v>
      </c>
      <c r="J289" s="12">
        <v>15.56</v>
      </c>
      <c r="K289" s="1" t="s">
        <v>217</v>
      </c>
      <c r="L289" s="9" t="str">
        <f t="shared" ref="L289:L300" si="92">IF(J289="Div by 0", "N/A", IF(K289="N/A","N/A", IF(J289&gt;VALUE(MID(K289,1,2)), "No", IF(J289&lt;-1*VALUE(MID(K289,1,2)), "No", "Yes"))))</f>
        <v>N/A</v>
      </c>
    </row>
    <row r="290" spans="1:12" x14ac:dyDescent="0.2">
      <c r="A290" s="16" t="s">
        <v>701</v>
      </c>
      <c r="B290" s="1" t="s">
        <v>217</v>
      </c>
      <c r="C290" s="1">
        <v>90667</v>
      </c>
      <c r="D290" s="11" t="str">
        <f t="shared" si="83"/>
        <v>N/A</v>
      </c>
      <c r="E290" s="1">
        <v>100963</v>
      </c>
      <c r="F290" s="11" t="str">
        <f t="shared" si="90"/>
        <v>N/A</v>
      </c>
      <c r="G290" s="1">
        <v>117545</v>
      </c>
      <c r="H290" s="11" t="str">
        <f t="shared" si="91"/>
        <v>N/A</v>
      </c>
      <c r="I290" s="12">
        <v>11.36</v>
      </c>
      <c r="J290" s="12">
        <v>16.420000000000002</v>
      </c>
      <c r="K290" s="1" t="s">
        <v>217</v>
      </c>
      <c r="L290" s="9" t="str">
        <f t="shared" si="92"/>
        <v>N/A</v>
      </c>
    </row>
    <row r="291" spans="1:12" x14ac:dyDescent="0.2">
      <c r="A291" s="16" t="s">
        <v>719</v>
      </c>
      <c r="B291" s="34" t="s">
        <v>217</v>
      </c>
      <c r="C291" s="13">
        <v>1.1029371200000001E-2</v>
      </c>
      <c r="D291" s="11" t="str">
        <f t="shared" si="83"/>
        <v>N/A</v>
      </c>
      <c r="E291" s="13">
        <v>7.8246486300000001E-2</v>
      </c>
      <c r="F291" s="11" t="str">
        <f t="shared" si="90"/>
        <v>N/A</v>
      </c>
      <c r="G291" s="13">
        <v>8.7991832915000003</v>
      </c>
      <c r="H291" s="11" t="str">
        <f t="shared" si="91"/>
        <v>N/A</v>
      </c>
      <c r="I291" s="12">
        <v>609.4</v>
      </c>
      <c r="J291" s="12">
        <v>11145</v>
      </c>
      <c r="K291" s="34" t="s">
        <v>217</v>
      </c>
      <c r="L291" s="9" t="str">
        <f t="shared" si="92"/>
        <v>N/A</v>
      </c>
    </row>
    <row r="292" spans="1:12" x14ac:dyDescent="0.2">
      <c r="A292" s="16" t="s">
        <v>712</v>
      </c>
      <c r="B292" s="1" t="s">
        <v>217</v>
      </c>
      <c r="C292" s="1">
        <v>49923</v>
      </c>
      <c r="D292" s="11" t="str">
        <f t="shared" si="83"/>
        <v>N/A</v>
      </c>
      <c r="E292" s="1">
        <v>56200.25</v>
      </c>
      <c r="F292" s="11" t="str">
        <f t="shared" si="90"/>
        <v>N/A</v>
      </c>
      <c r="G292" s="1">
        <v>65885.583333000002</v>
      </c>
      <c r="H292" s="11" t="str">
        <f t="shared" si="91"/>
        <v>N/A</v>
      </c>
      <c r="I292" s="12">
        <v>12.57</v>
      </c>
      <c r="J292" s="12">
        <v>17.23</v>
      </c>
      <c r="K292" s="1" t="s">
        <v>217</v>
      </c>
      <c r="L292" s="9" t="str">
        <f t="shared" si="92"/>
        <v>N/A</v>
      </c>
    </row>
    <row r="293" spans="1:12" x14ac:dyDescent="0.2">
      <c r="A293" s="16" t="s">
        <v>702</v>
      </c>
      <c r="B293" s="1" t="s">
        <v>217</v>
      </c>
      <c r="C293" s="1">
        <v>3913</v>
      </c>
      <c r="D293" s="11" t="str">
        <f t="shared" si="83"/>
        <v>N/A</v>
      </c>
      <c r="E293" s="1">
        <v>16167</v>
      </c>
      <c r="F293" s="11" t="str">
        <f t="shared" si="90"/>
        <v>N/A</v>
      </c>
      <c r="G293" s="1">
        <v>17796</v>
      </c>
      <c r="H293" s="11" t="str">
        <f t="shared" si="91"/>
        <v>N/A</v>
      </c>
      <c r="I293" s="12">
        <v>313.2</v>
      </c>
      <c r="J293" s="12">
        <v>10.08</v>
      </c>
      <c r="K293" s="1" t="s">
        <v>217</v>
      </c>
      <c r="L293" s="9" t="str">
        <f t="shared" si="92"/>
        <v>N/A</v>
      </c>
    </row>
    <row r="294" spans="1:12" x14ac:dyDescent="0.2">
      <c r="A294" s="16" t="s">
        <v>713</v>
      </c>
      <c r="B294" s="1" t="s">
        <v>217</v>
      </c>
      <c r="C294" s="1">
        <v>1390.9166667</v>
      </c>
      <c r="D294" s="11" t="str">
        <f t="shared" si="83"/>
        <v>N/A</v>
      </c>
      <c r="E294" s="1">
        <v>6403.5833333</v>
      </c>
      <c r="F294" s="11" t="str">
        <f t="shared" si="90"/>
        <v>N/A</v>
      </c>
      <c r="G294" s="1">
        <v>7575.5833333</v>
      </c>
      <c r="H294" s="11" t="str">
        <f t="shared" si="91"/>
        <v>N/A</v>
      </c>
      <c r="I294" s="12">
        <v>360.4</v>
      </c>
      <c r="J294" s="12">
        <v>18.3</v>
      </c>
      <c r="K294" s="1" t="s">
        <v>217</v>
      </c>
      <c r="L294" s="9" t="str">
        <f t="shared" si="92"/>
        <v>N/A</v>
      </c>
    </row>
    <row r="295" spans="1:12" x14ac:dyDescent="0.2">
      <c r="A295" s="16" t="s">
        <v>703</v>
      </c>
      <c r="B295" s="1" t="s">
        <v>217</v>
      </c>
      <c r="C295" s="1">
        <v>24</v>
      </c>
      <c r="D295" s="11" t="str">
        <f t="shared" si="83"/>
        <v>N/A</v>
      </c>
      <c r="E295" s="1">
        <v>44</v>
      </c>
      <c r="F295" s="11" t="str">
        <f t="shared" si="90"/>
        <v>N/A</v>
      </c>
      <c r="G295" s="1">
        <v>91</v>
      </c>
      <c r="H295" s="11" t="str">
        <f t="shared" si="91"/>
        <v>N/A</v>
      </c>
      <c r="I295" s="12">
        <v>83.33</v>
      </c>
      <c r="J295" s="12">
        <v>106.8</v>
      </c>
      <c r="K295" s="1" t="s">
        <v>217</v>
      </c>
      <c r="L295" s="9" t="str">
        <f t="shared" si="92"/>
        <v>N/A</v>
      </c>
    </row>
    <row r="296" spans="1:12" x14ac:dyDescent="0.2">
      <c r="A296" s="16" t="s">
        <v>714</v>
      </c>
      <c r="B296" s="1" t="s">
        <v>217</v>
      </c>
      <c r="C296" s="1">
        <v>11.5</v>
      </c>
      <c r="D296" s="11" t="str">
        <f t="shared" si="83"/>
        <v>N/A</v>
      </c>
      <c r="E296" s="1">
        <v>23.416666667000001</v>
      </c>
      <c r="F296" s="11" t="str">
        <f t="shared" si="90"/>
        <v>N/A</v>
      </c>
      <c r="G296" s="1">
        <v>49.5</v>
      </c>
      <c r="H296" s="11" t="str">
        <f t="shared" si="91"/>
        <v>N/A</v>
      </c>
      <c r="I296" s="12">
        <v>103.6</v>
      </c>
      <c r="J296" s="12">
        <v>111.4</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68902</v>
      </c>
      <c r="D304" s="1" t="s">
        <v>217</v>
      </c>
      <c r="E304" s="1">
        <v>65330</v>
      </c>
      <c r="F304" s="1" t="s">
        <v>217</v>
      </c>
      <c r="G304" s="1">
        <v>65199</v>
      </c>
      <c r="H304" s="1" t="s">
        <v>217</v>
      </c>
      <c r="I304" s="12">
        <v>-5.18</v>
      </c>
      <c r="J304" s="12">
        <v>-0.20100000000000001</v>
      </c>
      <c r="K304" s="1" t="s">
        <v>217</v>
      </c>
      <c r="L304" s="9" t="str">
        <f>IF(J304="Div by 0", "N/A", IF(K304="N/A","N/A", IF(J304&gt;VALUE(MID(K304,1,2)), "No", IF(J304&lt;-1*VALUE(MID(K304,1,2)), "No", "Yes"))))</f>
        <v>N/A</v>
      </c>
    </row>
    <row r="305" spans="1:12" x14ac:dyDescent="0.2">
      <c r="A305" s="57" t="s">
        <v>708</v>
      </c>
      <c r="B305" s="1" t="s">
        <v>217</v>
      </c>
      <c r="C305" s="1">
        <v>71500</v>
      </c>
      <c r="D305" s="1" t="s">
        <v>217</v>
      </c>
      <c r="E305" s="1">
        <v>67319</v>
      </c>
      <c r="F305" s="1" t="s">
        <v>217</v>
      </c>
      <c r="G305" s="1">
        <v>67720</v>
      </c>
      <c r="H305" s="1" t="s">
        <v>217</v>
      </c>
      <c r="I305" s="12">
        <v>-5.85</v>
      </c>
      <c r="J305" s="12">
        <v>0.59570000000000001</v>
      </c>
      <c r="K305" s="1" t="s">
        <v>217</v>
      </c>
      <c r="L305" s="9" t="str">
        <f>IF(J305="Div by 0", "N/A", IF(K305="N/A","N/A", IF(J305&gt;VALUE(MID(K305,1,2)), "No", IF(J305&lt;-1*VALUE(MID(K305,1,2)), "No", "Yes"))))</f>
        <v>N/A</v>
      </c>
    </row>
    <row r="306" spans="1:12" x14ac:dyDescent="0.2">
      <c r="A306" s="57" t="s">
        <v>718</v>
      </c>
      <c r="B306" s="1" t="s">
        <v>217</v>
      </c>
      <c r="C306" s="1">
        <v>62020.083333000002</v>
      </c>
      <c r="D306" s="1" t="s">
        <v>217</v>
      </c>
      <c r="E306" s="1">
        <v>58028.75</v>
      </c>
      <c r="F306" s="1" t="s">
        <v>217</v>
      </c>
      <c r="G306" s="1">
        <v>58841.333333000002</v>
      </c>
      <c r="H306" s="1" t="s">
        <v>217</v>
      </c>
      <c r="I306" s="12">
        <v>-6.44</v>
      </c>
      <c r="J306" s="12">
        <v>1.4</v>
      </c>
      <c r="K306" s="1" t="s">
        <v>217</v>
      </c>
      <c r="L306" s="9" t="str">
        <f>IF(J306="Div by 0", "N/A", IF(K306="N/A","N/A", IF(J306&gt;VALUE(MID(K306,1,2)), "No", IF(J306&lt;-1*VALUE(MID(K306,1,2)), "No", "Yes"))))</f>
        <v>N/A</v>
      </c>
    </row>
    <row r="307" spans="1:12" ht="25.5" x14ac:dyDescent="0.2">
      <c r="A307" s="57" t="s">
        <v>709</v>
      </c>
      <c r="B307" s="1" t="s">
        <v>217</v>
      </c>
      <c r="C307" s="1">
        <v>68670</v>
      </c>
      <c r="D307" s="1" t="s">
        <v>217</v>
      </c>
      <c r="E307" s="1">
        <v>64828</v>
      </c>
      <c r="F307" s="1" t="s">
        <v>217</v>
      </c>
      <c r="G307" s="1">
        <v>64263</v>
      </c>
      <c r="H307" s="1" t="s">
        <v>217</v>
      </c>
      <c r="I307" s="12">
        <v>-5.59</v>
      </c>
      <c r="J307" s="12">
        <v>-0.872</v>
      </c>
      <c r="K307" s="1" t="s">
        <v>217</v>
      </c>
      <c r="L307" s="9" t="str">
        <f>IF(J307="Div by 0", "N/A", IF(K307="N/A","N/A", IF(J307&gt;VALUE(MID(K307,1,2)), "No", IF(J307&lt;-1*VALUE(MID(K307,1,2)), "No", "Yes"))))</f>
        <v>N/A</v>
      </c>
    </row>
    <row r="308" spans="1:12" x14ac:dyDescent="0.2">
      <c r="A308" s="57" t="s">
        <v>710</v>
      </c>
      <c r="B308" s="1" t="s">
        <v>217</v>
      </c>
      <c r="C308" s="1" t="s">
        <v>217</v>
      </c>
      <c r="D308" s="1" t="s">
        <v>217</v>
      </c>
      <c r="E308" s="1">
        <v>159251</v>
      </c>
      <c r="F308" s="1" t="s">
        <v>217</v>
      </c>
      <c r="G308" s="1">
        <v>172896</v>
      </c>
      <c r="H308" s="1" t="s">
        <v>217</v>
      </c>
      <c r="I308" s="12" t="s">
        <v>217</v>
      </c>
      <c r="J308" s="12">
        <v>8.5679999999999996</v>
      </c>
      <c r="K308" s="1" t="s">
        <v>217</v>
      </c>
      <c r="L308" s="9" t="str">
        <f>IF(J308="Div by 0", "N/A", IF(K308="N/A","N/A", IF(J308&gt;VALUE(MID(K308,1,2)), "No", IF(J308&lt;-1*VALUE(MID(K308,1,2)), "No", "Yes"))))</f>
        <v>N/A</v>
      </c>
    </row>
    <row r="309" spans="1:12" x14ac:dyDescent="0.2">
      <c r="A309" s="72" t="s">
        <v>73</v>
      </c>
      <c r="B309" s="34" t="s">
        <v>217</v>
      </c>
      <c r="C309" s="35">
        <v>874772</v>
      </c>
      <c r="D309" s="43" t="str">
        <f>IF($B309="N/A","N/A",IF(C309&gt;10,"No",IF(C309&lt;-10,"No","Yes")))</f>
        <v>N/A</v>
      </c>
      <c r="E309" s="35">
        <v>976430</v>
      </c>
      <c r="F309" s="43" t="str">
        <f>IF($B309="N/A","N/A",IF(E309&gt;10,"No",IF(E309&lt;-10,"No","Yes")))</f>
        <v>N/A</v>
      </c>
      <c r="G309" s="35">
        <v>1094774</v>
      </c>
      <c r="H309" s="43" t="str">
        <f>IF($B309="N/A","N/A",IF(G309&gt;10,"No",IF(G309&lt;-10,"No","Yes")))</f>
        <v>N/A</v>
      </c>
      <c r="I309" s="12">
        <v>11.62</v>
      </c>
      <c r="J309" s="12">
        <v>12.12</v>
      </c>
      <c r="K309" s="44" t="s">
        <v>734</v>
      </c>
      <c r="L309" s="9" t="str">
        <f t="shared" ref="L309:L338" si="94">IF(J309="Div by 0", "N/A", IF(K309="N/A","N/A", IF(J309&gt;VALUE(MID(K309,1,2)), "No", IF(J309&lt;-1*VALUE(MID(K309,1,2)), "No", "Yes"))))</f>
        <v>Yes</v>
      </c>
    </row>
    <row r="310" spans="1:12" x14ac:dyDescent="0.2">
      <c r="A310" s="57" t="s">
        <v>186</v>
      </c>
      <c r="B310" s="34" t="s">
        <v>217</v>
      </c>
      <c r="C310" s="35">
        <v>117551</v>
      </c>
      <c r="D310" s="11" t="str">
        <f t="shared" ref="D310:D313" si="95">IF($B310="N/A","N/A",IF(C310&gt;10,"No",IF(C310&lt;-10,"No","Yes")))</f>
        <v>N/A</v>
      </c>
      <c r="E310" s="35">
        <v>114886</v>
      </c>
      <c r="F310" s="11" t="str">
        <f t="shared" ref="F310:F313" si="96">IF($B310="N/A","N/A",IF(E310&gt;10,"No",IF(E310&lt;-10,"No","Yes")))</f>
        <v>N/A</v>
      </c>
      <c r="G310" s="35">
        <v>119618</v>
      </c>
      <c r="H310" s="11" t="str">
        <f t="shared" ref="H310:H313" si="97">IF($B310="N/A","N/A",IF(G310&gt;10,"No",IF(G310&lt;-10,"No","Yes")))</f>
        <v>N/A</v>
      </c>
      <c r="I310" s="12">
        <v>-2.27</v>
      </c>
      <c r="J310" s="12">
        <v>4.1189999999999998</v>
      </c>
      <c r="K310" s="44" t="s">
        <v>734</v>
      </c>
      <c r="L310" s="9" t="str">
        <f>IF(J310="Div by 0", "N/A", IF(OR(J310="N/A",K310="N/A"),"N/A", IF(J310&gt;VALUE(MID(K310,1,2)), "No", IF(J310&lt;-1*VALUE(MID(K310,1,2)), "No", "Yes"))))</f>
        <v>Yes</v>
      </c>
    </row>
    <row r="311" spans="1:12" x14ac:dyDescent="0.2">
      <c r="A311" s="57" t="s">
        <v>187</v>
      </c>
      <c r="B311" s="34" t="s">
        <v>217</v>
      </c>
      <c r="C311" s="35">
        <v>140957</v>
      </c>
      <c r="D311" s="11" t="str">
        <f t="shared" si="95"/>
        <v>N/A</v>
      </c>
      <c r="E311" s="35">
        <v>150666</v>
      </c>
      <c r="F311" s="11" t="str">
        <f t="shared" si="96"/>
        <v>N/A</v>
      </c>
      <c r="G311" s="35">
        <v>156258</v>
      </c>
      <c r="H311" s="11" t="str">
        <f t="shared" si="97"/>
        <v>N/A</v>
      </c>
      <c r="I311" s="12">
        <v>6.8879999999999999</v>
      </c>
      <c r="J311" s="12">
        <v>3.7120000000000002</v>
      </c>
      <c r="K311" s="44" t="s">
        <v>734</v>
      </c>
      <c r="L311" s="9" t="str">
        <f t="shared" ref="L311:L313" si="98">IF(J311="Div by 0", "N/A", IF(OR(J311="N/A",K311="N/A"),"N/A", IF(J311&gt;VALUE(MID(K311,1,2)), "No", IF(J311&lt;-1*VALUE(MID(K311,1,2)), "No", "Yes"))))</f>
        <v>Yes</v>
      </c>
    </row>
    <row r="312" spans="1:12" x14ac:dyDescent="0.2">
      <c r="A312" s="57" t="s">
        <v>188</v>
      </c>
      <c r="B312" s="34" t="s">
        <v>217</v>
      </c>
      <c r="C312" s="35">
        <v>364107</v>
      </c>
      <c r="D312" s="11" t="str">
        <f t="shared" si="95"/>
        <v>N/A</v>
      </c>
      <c r="E312" s="35">
        <v>425930</v>
      </c>
      <c r="F312" s="11" t="str">
        <f t="shared" si="96"/>
        <v>N/A</v>
      </c>
      <c r="G312" s="35">
        <v>458505</v>
      </c>
      <c r="H312" s="11" t="str">
        <f t="shared" si="97"/>
        <v>N/A</v>
      </c>
      <c r="I312" s="12">
        <v>16.98</v>
      </c>
      <c r="J312" s="12">
        <v>7.6479999999999997</v>
      </c>
      <c r="K312" s="44" t="s">
        <v>734</v>
      </c>
      <c r="L312" s="9" t="str">
        <f t="shared" si="98"/>
        <v>Yes</v>
      </c>
    </row>
    <row r="313" spans="1:12" x14ac:dyDescent="0.2">
      <c r="A313" s="7" t="s">
        <v>189</v>
      </c>
      <c r="B313" s="34" t="s">
        <v>217</v>
      </c>
      <c r="C313" s="35">
        <v>252157</v>
      </c>
      <c r="D313" s="11" t="str">
        <f t="shared" si="95"/>
        <v>N/A</v>
      </c>
      <c r="E313" s="35">
        <v>284948</v>
      </c>
      <c r="F313" s="11" t="str">
        <f t="shared" si="96"/>
        <v>N/A</v>
      </c>
      <c r="G313" s="35">
        <v>360393</v>
      </c>
      <c r="H313" s="11" t="str">
        <f t="shared" si="97"/>
        <v>N/A</v>
      </c>
      <c r="I313" s="12">
        <v>13</v>
      </c>
      <c r="J313" s="12">
        <v>26.48</v>
      </c>
      <c r="K313" s="44" t="s">
        <v>734</v>
      </c>
      <c r="L313" s="9" t="str">
        <f t="shared" si="98"/>
        <v>No</v>
      </c>
    </row>
    <row r="314" spans="1:12" x14ac:dyDescent="0.2">
      <c r="A314" s="57" t="s">
        <v>1113</v>
      </c>
      <c r="B314" s="13" t="s">
        <v>217</v>
      </c>
      <c r="C314" s="35" t="s">
        <v>217</v>
      </c>
      <c r="D314" s="9" t="str">
        <f t="shared" ref="D314:F317" si="99">IF($B314="N/A","N/A",IF(C314&lt;0,"No","Yes"))</f>
        <v>N/A</v>
      </c>
      <c r="E314" s="35">
        <v>427775</v>
      </c>
      <c r="F314" s="9" t="str">
        <f t="shared" si="99"/>
        <v>N/A</v>
      </c>
      <c r="G314" s="35">
        <v>458635</v>
      </c>
      <c r="H314" s="9" t="str">
        <f t="shared" ref="H314:H317" si="100">IF($B314="N/A","N/A",IF(G314&lt;0,"No","Yes"))</f>
        <v>N/A</v>
      </c>
      <c r="I314" s="12" t="s">
        <v>217</v>
      </c>
      <c r="J314" s="12">
        <v>7.2140000000000004</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30548</v>
      </c>
      <c r="F315" s="9" t="str">
        <f t="shared" si="99"/>
        <v>N/A</v>
      </c>
      <c r="G315" s="35">
        <v>33432</v>
      </c>
      <c r="H315" s="9" t="str">
        <f t="shared" si="100"/>
        <v>N/A</v>
      </c>
      <c r="I315" s="12" t="s">
        <v>217</v>
      </c>
      <c r="J315" s="12">
        <v>9.4410000000000007</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385383</v>
      </c>
      <c r="F316" s="9" t="str">
        <f t="shared" si="99"/>
        <v>N/A</v>
      </c>
      <c r="G316" s="35">
        <v>466688</v>
      </c>
      <c r="H316" s="9" t="str">
        <f t="shared" si="100"/>
        <v>N/A</v>
      </c>
      <c r="I316" s="12" t="s">
        <v>217</v>
      </c>
      <c r="J316" s="12">
        <v>21.1</v>
      </c>
      <c r="K316" s="1" t="s">
        <v>733</v>
      </c>
      <c r="L316" s="9" t="str">
        <f t="shared" si="101"/>
        <v>No</v>
      </c>
    </row>
    <row r="317" spans="1:12" x14ac:dyDescent="0.2">
      <c r="A317" s="57" t="s">
        <v>1114</v>
      </c>
      <c r="B317" s="13" t="s">
        <v>217</v>
      </c>
      <c r="C317" s="35" t="s">
        <v>217</v>
      </c>
      <c r="D317" s="9" t="str">
        <f t="shared" si="99"/>
        <v>N/A</v>
      </c>
      <c r="E317" s="35">
        <v>104177</v>
      </c>
      <c r="F317" s="9" t="str">
        <f t="shared" si="99"/>
        <v>N/A</v>
      </c>
      <c r="G317" s="35">
        <v>108530</v>
      </c>
      <c r="H317" s="9" t="str">
        <f t="shared" si="100"/>
        <v>N/A</v>
      </c>
      <c r="I317" s="12" t="s">
        <v>217</v>
      </c>
      <c r="J317" s="12">
        <v>4.1779999999999999</v>
      </c>
      <c r="K317" s="1" t="s">
        <v>733</v>
      </c>
      <c r="L317" s="9" t="str">
        <f t="shared" si="101"/>
        <v>Yes</v>
      </c>
    </row>
    <row r="318" spans="1:12" x14ac:dyDescent="0.2">
      <c r="A318" s="57" t="s">
        <v>98</v>
      </c>
      <c r="B318" s="34" t="s">
        <v>295</v>
      </c>
      <c r="C318" s="8">
        <v>85.629626920000007</v>
      </c>
      <c r="D318" s="43" t="str">
        <f>IF($B318="N/A","N/A",IF(C318&gt;80,"Yes","No"))</f>
        <v>Yes</v>
      </c>
      <c r="E318" s="8">
        <v>86.050203292000006</v>
      </c>
      <c r="F318" s="43" t="str">
        <f>IF($B318="N/A","N/A",IF(E318&gt;80,"Yes","No"))</f>
        <v>Yes</v>
      </c>
      <c r="G318" s="8">
        <v>86.238438252999998</v>
      </c>
      <c r="H318" s="43" t="str">
        <f>IF($B318="N/A","N/A",IF(G318&gt;80,"Yes","No"))</f>
        <v>Yes</v>
      </c>
      <c r="I318" s="12">
        <v>0.49120000000000003</v>
      </c>
      <c r="J318" s="12">
        <v>0.21879999999999999</v>
      </c>
      <c r="K318" s="44" t="s">
        <v>734</v>
      </c>
      <c r="L318" s="9" t="str">
        <f t="shared" si="94"/>
        <v>Yes</v>
      </c>
    </row>
    <row r="319" spans="1:12" x14ac:dyDescent="0.2">
      <c r="A319" s="57" t="s">
        <v>336</v>
      </c>
      <c r="B319" s="34" t="s">
        <v>282</v>
      </c>
      <c r="C319" s="8">
        <v>4.97272432E-2</v>
      </c>
      <c r="D319" s="43" t="str">
        <f>IF($B319="N/A","N/A",IF(C319&gt;=5,"No",IF(C319&lt;0,"No","Yes")))</f>
        <v>Yes</v>
      </c>
      <c r="E319" s="8">
        <v>4.5369355700000003E-2</v>
      </c>
      <c r="F319" s="43" t="str">
        <f>IF($B319="N/A","N/A",IF(E319&gt;=5,"No",IF(E319&lt;0,"No","Yes")))</f>
        <v>Yes</v>
      </c>
      <c r="G319" s="8">
        <v>3.7998710200000001E-2</v>
      </c>
      <c r="H319" s="43" t="str">
        <f>IF($B319="N/A","N/A",IF(G319&gt;=5,"No",IF(G319&lt;0,"No","Yes")))</f>
        <v>Yes</v>
      </c>
      <c r="I319" s="12">
        <v>-8.76</v>
      </c>
      <c r="J319" s="12">
        <v>-16.2</v>
      </c>
      <c r="K319" s="44" t="s">
        <v>734</v>
      </c>
      <c r="L319" s="9" t="str">
        <f t="shared" si="94"/>
        <v>No</v>
      </c>
    </row>
    <row r="320" spans="1:12" x14ac:dyDescent="0.2">
      <c r="A320" s="57" t="s">
        <v>344</v>
      </c>
      <c r="B320" s="47" t="s">
        <v>282</v>
      </c>
      <c r="C320" s="8">
        <v>1.2763325757999999</v>
      </c>
      <c r="D320" s="43" t="str">
        <f>IF($B320="N/A","N/A",IF(C320&gt;=5,"No",IF(C320&lt;0,"No","Yes")))</f>
        <v>Yes</v>
      </c>
      <c r="E320" s="8">
        <v>1.5993978063000001</v>
      </c>
      <c r="F320" s="43" t="str">
        <f>IF($B320="N/A","N/A",IF(E320&gt;=5,"No",IF(E320&lt;0,"No","Yes")))</f>
        <v>Yes</v>
      </c>
      <c r="G320" s="8">
        <v>1.5879989843</v>
      </c>
      <c r="H320" s="43" t="str">
        <f>IF($B320="N/A","N/A",IF(G320&gt;=5,"No",IF(G320&lt;0,"No","Yes")))</f>
        <v>Yes</v>
      </c>
      <c r="I320" s="12">
        <v>25.31</v>
      </c>
      <c r="J320" s="12">
        <v>-0.71299999999999997</v>
      </c>
      <c r="K320" s="44" t="s">
        <v>734</v>
      </c>
      <c r="L320" s="9" t="str">
        <f t="shared" si="94"/>
        <v>Yes</v>
      </c>
    </row>
    <row r="321" spans="1:12" x14ac:dyDescent="0.2">
      <c r="A321" s="57" t="s">
        <v>337</v>
      </c>
      <c r="B321" s="47" t="s">
        <v>282</v>
      </c>
      <c r="C321" s="8">
        <v>4.1839473600000003E-2</v>
      </c>
      <c r="D321" s="43" t="str">
        <f>IF($B321="N/A","N/A",IF(C321&gt;=5,"No",IF(C321&lt;0,"No","Yes")))</f>
        <v>Yes</v>
      </c>
      <c r="E321" s="8">
        <v>9.8726995299999995E-2</v>
      </c>
      <c r="F321" s="43" t="str">
        <f>IF($B321="N/A","N/A",IF(E321&gt;=5,"No",IF(E321&lt;0,"No","Yes")))</f>
        <v>Yes</v>
      </c>
      <c r="G321" s="8">
        <v>7.7458909300000003E-2</v>
      </c>
      <c r="H321" s="43" t="str">
        <f>IF($B321="N/A","N/A",IF(G321&gt;=5,"No",IF(G321&lt;0,"No","Yes")))</f>
        <v>Yes</v>
      </c>
      <c r="I321" s="12">
        <v>136</v>
      </c>
      <c r="J321" s="12">
        <v>-21.5</v>
      </c>
      <c r="K321" s="44" t="s">
        <v>734</v>
      </c>
      <c r="L321" s="9" t="str">
        <f t="shared" si="94"/>
        <v>No</v>
      </c>
    </row>
    <row r="322" spans="1:12" x14ac:dyDescent="0.2">
      <c r="A322" s="57" t="s">
        <v>338</v>
      </c>
      <c r="B322" s="47" t="s">
        <v>296</v>
      </c>
      <c r="C322" s="8">
        <v>2.0005212800000002E-2</v>
      </c>
      <c r="D322" s="43" t="str">
        <f>IF($B322="N/A","N/A",IF(C322&gt;0,"No",IF(C322&lt;0,"No","Yes")))</f>
        <v>No</v>
      </c>
      <c r="E322" s="8">
        <v>2.6013129499999999E-2</v>
      </c>
      <c r="F322" s="43" t="str">
        <f>IF($B322="N/A","N/A",IF(E322&gt;0,"No",IF(E322&lt;0,"No","Yes")))</f>
        <v>No</v>
      </c>
      <c r="G322" s="8">
        <v>2.00954718E-2</v>
      </c>
      <c r="H322" s="43" t="str">
        <f>IF($B322="N/A","N/A",IF(G322&gt;0,"No",IF(G322&lt;0,"No","Yes")))</f>
        <v>No</v>
      </c>
      <c r="I322" s="12">
        <v>30.03</v>
      </c>
      <c r="J322" s="12">
        <v>-22.7</v>
      </c>
      <c r="K322" s="44" t="s">
        <v>734</v>
      </c>
      <c r="L322" s="9" t="str">
        <f t="shared" si="94"/>
        <v>No</v>
      </c>
    </row>
    <row r="323" spans="1:12" x14ac:dyDescent="0.2">
      <c r="A323" s="57" t="s">
        <v>339</v>
      </c>
      <c r="B323" s="47" t="s">
        <v>282</v>
      </c>
      <c r="C323" s="8">
        <v>5.6661621543000003</v>
      </c>
      <c r="D323" s="43" t="str">
        <f>IF($B323="N/A","N/A",IF(C323&gt;=5,"No",IF(C323&lt;0,"No","Yes")))</f>
        <v>No</v>
      </c>
      <c r="E323" s="8">
        <v>5.5962024927999998</v>
      </c>
      <c r="F323" s="43" t="str">
        <f>IF($B323="N/A","N/A",IF(E323&gt;=5,"No",IF(E323&lt;0,"No","Yes")))</f>
        <v>No</v>
      </c>
      <c r="G323" s="8">
        <v>5.9546536545000004</v>
      </c>
      <c r="H323" s="43" t="str">
        <f>IF($B323="N/A","N/A",IF(G323&gt;=5,"No",IF(G323&lt;0,"No","Yes")))</f>
        <v>No</v>
      </c>
      <c r="I323" s="12">
        <v>-1.23</v>
      </c>
      <c r="J323" s="12">
        <v>6.4050000000000002</v>
      </c>
      <c r="K323" s="44" t="s">
        <v>734</v>
      </c>
      <c r="L323" s="9" t="str">
        <f t="shared" si="94"/>
        <v>Yes</v>
      </c>
    </row>
    <row r="324" spans="1:12" x14ac:dyDescent="0.2">
      <c r="A324" s="57" t="s">
        <v>340</v>
      </c>
      <c r="B324" s="47" t="s">
        <v>296</v>
      </c>
      <c r="C324" s="8">
        <v>0.1622136968</v>
      </c>
      <c r="D324" s="43" t="str">
        <f t="shared" ref="D324:D325" si="102">IF($B324="N/A","N/A",IF(C324&gt;0,"No",IF(C324&lt;0,"No","Yes")))</f>
        <v>No</v>
      </c>
      <c r="E324" s="8">
        <v>0.62165234579999995</v>
      </c>
      <c r="F324" s="43" t="str">
        <f t="shared" ref="F324:F325" si="103">IF($B324="N/A","N/A",IF(E324&gt;0,"No",IF(E324&lt;0,"No","Yes")))</f>
        <v>No</v>
      </c>
      <c r="G324" s="8">
        <v>0.65776132789999997</v>
      </c>
      <c r="H324" s="43" t="str">
        <f t="shared" ref="H324:H325" si="104">IF($B324="N/A","N/A",IF(G324&gt;0,"No",IF(G324&lt;0,"No","Yes")))</f>
        <v>No</v>
      </c>
      <c r="I324" s="12">
        <v>283.2</v>
      </c>
      <c r="J324" s="12">
        <v>5.8090000000000002</v>
      </c>
      <c r="K324" s="44" t="s">
        <v>734</v>
      </c>
      <c r="L324" s="9" t="str">
        <f t="shared" si="94"/>
        <v>Yes</v>
      </c>
    </row>
    <row r="325" spans="1:12" x14ac:dyDescent="0.2">
      <c r="A325" s="57" t="s">
        <v>341</v>
      </c>
      <c r="B325" s="47" t="s">
        <v>296</v>
      </c>
      <c r="C325" s="8">
        <v>1.4861015E-3</v>
      </c>
      <c r="D325" s="43" t="str">
        <f t="shared" si="102"/>
        <v>No</v>
      </c>
      <c r="E325" s="8">
        <v>2.5603473999999998E-3</v>
      </c>
      <c r="F325" s="43" t="str">
        <f t="shared" si="103"/>
        <v>No</v>
      </c>
      <c r="G325" s="8">
        <v>4.7498388000000004E-3</v>
      </c>
      <c r="H325" s="43" t="str">
        <f t="shared" si="104"/>
        <v>No</v>
      </c>
      <c r="I325" s="12">
        <v>72.290000000000006</v>
      </c>
      <c r="J325" s="12">
        <v>85.52</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2.4463517399999999E-2</v>
      </c>
      <c r="D330" s="43" t="str">
        <f>IF($B330="N/A","N/A",IF(C330&gt;10,"No",IF(C330&lt;-10,"No","Yes")))</f>
        <v>N/A</v>
      </c>
      <c r="E330" s="8">
        <v>0.1037452762</v>
      </c>
      <c r="F330" s="43" t="str">
        <f>IF($B330="N/A","N/A",IF(E330&gt;10,"No",IF(E330&lt;-10,"No","Yes")))</f>
        <v>N/A</v>
      </c>
      <c r="G330" s="8">
        <v>0.1115298683</v>
      </c>
      <c r="H330" s="43" t="str">
        <f>IF($B330="N/A","N/A",IF(G330&gt;10,"No",IF(G330&lt;-10,"No","Yes")))</f>
        <v>N/A</v>
      </c>
      <c r="I330" s="12">
        <v>324.10000000000002</v>
      </c>
      <c r="J330" s="12">
        <v>7.5039999999999996</v>
      </c>
      <c r="K330" s="44" t="s">
        <v>734</v>
      </c>
      <c r="L330" s="9" t="str">
        <f t="shared" si="94"/>
        <v>Yes</v>
      </c>
    </row>
    <row r="331" spans="1:12" x14ac:dyDescent="0.2">
      <c r="A331" s="57" t="s">
        <v>1117</v>
      </c>
      <c r="B331" s="34" t="s">
        <v>217</v>
      </c>
      <c r="C331" s="8">
        <v>0.31733983259999998</v>
      </c>
      <c r="D331" s="43" t="str">
        <f>IF($B331="N/A","N/A",IF(C331&gt;10,"No",IF(C331&lt;-10,"No","Yes")))</f>
        <v>N/A</v>
      </c>
      <c r="E331" s="8">
        <v>5.1206950000000004E-4</v>
      </c>
      <c r="F331" s="43" t="str">
        <f>IF($B331="N/A","N/A",IF(E331&gt;10,"No",IF(E331&lt;-10,"No","Yes")))</f>
        <v>N/A</v>
      </c>
      <c r="G331" s="8">
        <v>0</v>
      </c>
      <c r="H331" s="43" t="str">
        <f>IF($B331="N/A","N/A",IF(G331&gt;10,"No",IF(G331&lt;-10,"No","Yes")))</f>
        <v>N/A</v>
      </c>
      <c r="I331" s="12">
        <v>-99.8</v>
      </c>
      <c r="J331" s="12">
        <v>-100</v>
      </c>
      <c r="K331" s="44" t="s">
        <v>734</v>
      </c>
      <c r="L331" s="9" t="str">
        <f t="shared" si="94"/>
        <v>No</v>
      </c>
    </row>
    <row r="332" spans="1:12" x14ac:dyDescent="0.2">
      <c r="A332" s="57" t="s">
        <v>1118</v>
      </c>
      <c r="B332" s="34" t="s">
        <v>217</v>
      </c>
      <c r="C332" s="8">
        <v>6.8108032722000003</v>
      </c>
      <c r="D332" s="43" t="str">
        <f>IF($B332="N/A","N/A",IF(C332&gt;10,"No",IF(C332&lt;-10,"No","Yes")))</f>
        <v>N/A</v>
      </c>
      <c r="E332" s="8">
        <v>5.8556168901000003</v>
      </c>
      <c r="F332" s="43" t="str">
        <f>IF($B332="N/A","N/A",IF(E332&gt;10,"No",IF(E332&lt;-10,"No","Yes")))</f>
        <v>N/A</v>
      </c>
      <c r="G332" s="8">
        <v>5.3093149819000001</v>
      </c>
      <c r="H332" s="43" t="str">
        <f>IF($B332="N/A","N/A",IF(G332&gt;10,"No",IF(G332&lt;-10,"No","Yes")))</f>
        <v>N/A</v>
      </c>
      <c r="I332" s="12">
        <v>-14</v>
      </c>
      <c r="J332" s="12">
        <v>-9.33</v>
      </c>
      <c r="K332" s="44" t="s">
        <v>734</v>
      </c>
      <c r="L332" s="9" t="str">
        <f t="shared" si="94"/>
        <v>Yes</v>
      </c>
    </row>
    <row r="333" spans="1:12" x14ac:dyDescent="0.2">
      <c r="A333" s="57" t="s">
        <v>1119</v>
      </c>
      <c r="B333" s="34" t="s">
        <v>297</v>
      </c>
      <c r="C333" s="8">
        <v>22.333247977999999</v>
      </c>
      <c r="D333" s="43" t="str">
        <f>IF($B333="N/A","N/A",IF(C333&gt;15,"No",IF(C333&lt;2,"No","Yes")))</f>
        <v>No</v>
      </c>
      <c r="E333" s="8">
        <v>16.939667973999999</v>
      </c>
      <c r="F333" s="43" t="str">
        <f>IF($B333="N/A","N/A",IF(E333&gt;15,"No",IF(E333&lt;2,"No","Yes")))</f>
        <v>No</v>
      </c>
      <c r="G333" s="8">
        <v>17.123625515000001</v>
      </c>
      <c r="H333" s="43" t="str">
        <f>IF($B333="N/A","N/A",IF(G333&gt;15,"No",IF(G333&lt;2,"No","Yes")))</f>
        <v>No</v>
      </c>
      <c r="I333" s="12">
        <v>-24.2</v>
      </c>
      <c r="J333" s="12">
        <v>1.0860000000000001</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41702</v>
      </c>
      <c r="D335" s="43" t="str">
        <f>IF($B335="N/A","N/A",IF(C335&gt;10,"No",IF(C335&lt;-10,"No","Yes")))</f>
        <v>N/A</v>
      </c>
      <c r="E335" s="35">
        <v>43382</v>
      </c>
      <c r="F335" s="43" t="str">
        <f>IF($B335="N/A","N/A",IF(E335&gt;10,"No",IF(E335&lt;-10,"No","Yes")))</f>
        <v>N/A</v>
      </c>
      <c r="G335" s="35">
        <v>46776</v>
      </c>
      <c r="H335" s="43" t="str">
        <f>IF($B335="N/A","N/A",IF(G335&gt;10,"No",IF(G335&lt;-10,"No","Yes")))</f>
        <v>N/A</v>
      </c>
      <c r="I335" s="12">
        <v>4.0289999999999999</v>
      </c>
      <c r="J335" s="12">
        <v>7.8239999999999998</v>
      </c>
      <c r="K335" s="44" t="s">
        <v>734</v>
      </c>
      <c r="L335" s="9" t="str">
        <f t="shared" si="94"/>
        <v>Yes</v>
      </c>
    </row>
    <row r="336" spans="1:12" x14ac:dyDescent="0.2">
      <c r="A336" s="57" t="s">
        <v>146</v>
      </c>
      <c r="B336" s="34" t="s">
        <v>217</v>
      </c>
      <c r="C336" s="35">
        <v>0</v>
      </c>
      <c r="D336" s="43" t="str">
        <f>IF($B336="N/A","N/A",IF(C336&gt;10,"No",IF(C336&lt;-10,"No","Yes")))</f>
        <v>N/A</v>
      </c>
      <c r="E336" s="35">
        <v>1671</v>
      </c>
      <c r="F336" s="43" t="str">
        <f>IF($B336="N/A","N/A",IF(E336&gt;10,"No",IF(E336&lt;-10,"No","Yes")))</f>
        <v>N/A</v>
      </c>
      <c r="G336" s="35">
        <v>1762</v>
      </c>
      <c r="H336" s="43" t="str">
        <f>IF($B336="N/A","N/A",IF(G336&gt;10,"No",IF(G336&lt;-10,"No","Yes")))</f>
        <v>N/A</v>
      </c>
      <c r="I336" s="12" t="s">
        <v>1743</v>
      </c>
      <c r="J336" s="12">
        <v>5.4459999999999997</v>
      </c>
      <c r="K336" s="44" t="s">
        <v>734</v>
      </c>
      <c r="L336" s="9" t="str">
        <f t="shared" si="94"/>
        <v>Yes</v>
      </c>
    </row>
    <row r="337" spans="1:12" x14ac:dyDescent="0.2">
      <c r="A337" s="57" t="s">
        <v>147</v>
      </c>
      <c r="B337" s="34" t="s">
        <v>217</v>
      </c>
      <c r="C337" s="35">
        <v>17005</v>
      </c>
      <c r="D337" s="43" t="str">
        <f>IF($B337="N/A","N/A",IF(C337&gt;10,"No",IF(C337&lt;-10,"No","Yes")))</f>
        <v>N/A</v>
      </c>
      <c r="E337" s="35">
        <v>13700</v>
      </c>
      <c r="F337" s="43" t="str">
        <f>IF($B337="N/A","N/A",IF(E337&gt;10,"No",IF(E337&lt;-10,"No","Yes")))</f>
        <v>N/A</v>
      </c>
      <c r="G337" s="35">
        <v>16611</v>
      </c>
      <c r="H337" s="43" t="str">
        <f>IF($B337="N/A","N/A",IF(G337&gt;10,"No",IF(G337&lt;-10,"No","Yes")))</f>
        <v>N/A</v>
      </c>
      <c r="I337" s="12">
        <v>-19.399999999999999</v>
      </c>
      <c r="J337" s="12">
        <v>21.25</v>
      </c>
      <c r="K337" s="44" t="s">
        <v>734</v>
      </c>
      <c r="L337" s="9" t="str">
        <f t="shared" si="94"/>
        <v>No</v>
      </c>
    </row>
    <row r="338" spans="1:12" x14ac:dyDescent="0.2">
      <c r="A338" s="57" t="s">
        <v>148</v>
      </c>
      <c r="B338" s="34" t="s">
        <v>217</v>
      </c>
      <c r="C338" s="35">
        <v>1370</v>
      </c>
      <c r="D338" s="43" t="str">
        <f>IF($B338="N/A","N/A",IF(C338&gt;10,"No",IF(C338&lt;-10,"No","Yes")))</f>
        <v>N/A</v>
      </c>
      <c r="E338" s="35">
        <v>1220</v>
      </c>
      <c r="F338" s="43" t="str">
        <f>IF($B338="N/A","N/A",IF(E338&gt;10,"No",IF(E338&lt;-10,"No","Yes")))</f>
        <v>N/A</v>
      </c>
      <c r="G338" s="35">
        <v>1256</v>
      </c>
      <c r="H338" s="43" t="str">
        <f>IF($B338="N/A","N/A",IF(G338&gt;10,"No",IF(G338&lt;-10,"No","Yes")))</f>
        <v>N/A</v>
      </c>
      <c r="I338" s="12">
        <v>-10.9</v>
      </c>
      <c r="J338" s="12">
        <v>2.9510000000000001</v>
      </c>
      <c r="K338" s="44" t="s">
        <v>734</v>
      </c>
      <c r="L338" s="9" t="str">
        <f t="shared" si="94"/>
        <v>Yes</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4669639538</v>
      </c>
      <c r="D6" s="11" t="str">
        <f t="shared" ref="D6:D12" si="0">IF($B6="N/A","N/A",IF(C6&gt;10,"No",IF(C6&lt;-10,"No","Yes")))</f>
        <v>N/A</v>
      </c>
      <c r="E6" s="14">
        <v>5459199901</v>
      </c>
      <c r="F6" s="11" t="str">
        <f t="shared" ref="F6:F12" si="1">IF($B6="N/A","N/A",IF(E6&gt;10,"No",IF(E6&lt;-10,"No","Yes")))</f>
        <v>N/A</v>
      </c>
      <c r="G6" s="14">
        <v>5601931904</v>
      </c>
      <c r="H6" s="11" t="str">
        <f t="shared" ref="H6:H12" si="2">IF($B6="N/A","N/A",IF(G6&gt;10,"No",IF(G6&lt;-10,"No","Yes")))</f>
        <v>N/A</v>
      </c>
      <c r="I6" s="12">
        <v>16.91</v>
      </c>
      <c r="J6" s="12">
        <v>2.6150000000000002</v>
      </c>
      <c r="K6" s="47" t="s">
        <v>732</v>
      </c>
      <c r="L6" s="9" t="str">
        <f t="shared" ref="L6:L13" si="3">IF(J6="Div by 0", "N/A", IF(K6="N/A","N/A", IF(J6&gt;VALUE(MID(K6,1,2)), "No", IF(J6&lt;-1*VALUE(MID(K6,1,2)), "No", "Yes"))))</f>
        <v>Yes</v>
      </c>
    </row>
    <row r="7" spans="1:12" x14ac:dyDescent="0.2">
      <c r="A7" s="4" t="s">
        <v>1121</v>
      </c>
      <c r="B7" s="47" t="s">
        <v>217</v>
      </c>
      <c r="C7" s="14">
        <v>4226.1437832000001</v>
      </c>
      <c r="D7" s="11" t="str">
        <f t="shared" si="0"/>
        <v>N/A</v>
      </c>
      <c r="E7" s="14">
        <v>4413.0223456000003</v>
      </c>
      <c r="F7" s="11" t="str">
        <f t="shared" si="1"/>
        <v>N/A</v>
      </c>
      <c r="G7" s="14">
        <v>4259.6647005000004</v>
      </c>
      <c r="H7" s="11" t="str">
        <f t="shared" si="2"/>
        <v>N/A</v>
      </c>
      <c r="I7" s="12">
        <v>4.4219999999999997</v>
      </c>
      <c r="J7" s="12">
        <v>-3.48</v>
      </c>
      <c r="K7" s="47" t="s">
        <v>732</v>
      </c>
      <c r="L7" s="9" t="str">
        <f t="shared" si="3"/>
        <v>Yes</v>
      </c>
    </row>
    <row r="8" spans="1:12" x14ac:dyDescent="0.2">
      <c r="A8" s="4" t="s">
        <v>720</v>
      </c>
      <c r="B8" s="47" t="s">
        <v>217</v>
      </c>
      <c r="C8" s="14">
        <v>387</v>
      </c>
      <c r="D8" s="11" t="str">
        <f t="shared" si="0"/>
        <v>N/A</v>
      </c>
      <c r="E8" s="14">
        <v>469</v>
      </c>
      <c r="F8" s="11" t="str">
        <f t="shared" si="1"/>
        <v>N/A</v>
      </c>
      <c r="G8" s="14">
        <v>520</v>
      </c>
      <c r="H8" s="11" t="str">
        <f t="shared" si="2"/>
        <v>N/A</v>
      </c>
      <c r="I8" s="12">
        <v>21.19</v>
      </c>
      <c r="J8" s="12">
        <v>10.87</v>
      </c>
      <c r="K8" s="47" t="s">
        <v>732</v>
      </c>
      <c r="L8" s="9" t="str">
        <f t="shared" si="3"/>
        <v>Yes</v>
      </c>
    </row>
    <row r="9" spans="1:12" x14ac:dyDescent="0.2">
      <c r="A9" s="4" t="s">
        <v>721</v>
      </c>
      <c r="B9" s="47" t="s">
        <v>217</v>
      </c>
      <c r="C9" s="14">
        <v>976</v>
      </c>
      <c r="D9" s="11" t="str">
        <f t="shared" si="0"/>
        <v>N/A</v>
      </c>
      <c r="E9" s="14">
        <v>1060</v>
      </c>
      <c r="F9" s="11" t="str">
        <f t="shared" si="1"/>
        <v>N/A</v>
      </c>
      <c r="G9" s="14">
        <v>1085</v>
      </c>
      <c r="H9" s="11" t="str">
        <f t="shared" si="2"/>
        <v>N/A</v>
      </c>
      <c r="I9" s="12">
        <v>8.6069999999999993</v>
      </c>
      <c r="J9" s="12">
        <v>2.3580000000000001</v>
      </c>
      <c r="K9" s="47" t="s">
        <v>732</v>
      </c>
      <c r="L9" s="9" t="str">
        <f t="shared" si="3"/>
        <v>Yes</v>
      </c>
    </row>
    <row r="10" spans="1:12" x14ac:dyDescent="0.2">
      <c r="A10" s="4" t="s">
        <v>722</v>
      </c>
      <c r="B10" s="47" t="s">
        <v>217</v>
      </c>
      <c r="C10" s="14">
        <v>3039</v>
      </c>
      <c r="D10" s="11" t="str">
        <f t="shared" si="0"/>
        <v>N/A</v>
      </c>
      <c r="E10" s="14">
        <v>2828</v>
      </c>
      <c r="F10" s="11" t="str">
        <f t="shared" si="1"/>
        <v>N/A</v>
      </c>
      <c r="G10" s="14">
        <v>2760</v>
      </c>
      <c r="H10" s="11" t="str">
        <f t="shared" si="2"/>
        <v>N/A</v>
      </c>
      <c r="I10" s="12">
        <v>-6.94</v>
      </c>
      <c r="J10" s="12">
        <v>-2.4</v>
      </c>
      <c r="K10" s="47" t="s">
        <v>732</v>
      </c>
      <c r="L10" s="9" t="str">
        <f t="shared" si="3"/>
        <v>Yes</v>
      </c>
    </row>
    <row r="11" spans="1:12" x14ac:dyDescent="0.2">
      <c r="A11" s="4" t="s">
        <v>723</v>
      </c>
      <c r="B11" s="47" t="s">
        <v>217</v>
      </c>
      <c r="C11" s="14">
        <v>20022</v>
      </c>
      <c r="D11" s="11" t="str">
        <f t="shared" si="0"/>
        <v>N/A</v>
      </c>
      <c r="E11" s="14">
        <v>24382</v>
      </c>
      <c r="F11" s="11" t="str">
        <f t="shared" si="1"/>
        <v>N/A</v>
      </c>
      <c r="G11" s="14">
        <v>24042</v>
      </c>
      <c r="H11" s="11" t="str">
        <f t="shared" si="2"/>
        <v>N/A</v>
      </c>
      <c r="I11" s="12">
        <v>21.78</v>
      </c>
      <c r="J11" s="12">
        <v>-1.39</v>
      </c>
      <c r="K11" s="47" t="s">
        <v>732</v>
      </c>
      <c r="L11" s="9" t="str">
        <f t="shared" si="3"/>
        <v>Yes</v>
      </c>
    </row>
    <row r="12" spans="1:12" x14ac:dyDescent="0.2">
      <c r="A12" s="4" t="s">
        <v>724</v>
      </c>
      <c r="B12" s="47" t="s">
        <v>217</v>
      </c>
      <c r="C12" s="14">
        <v>50599</v>
      </c>
      <c r="D12" s="11" t="str">
        <f t="shared" si="0"/>
        <v>N/A</v>
      </c>
      <c r="E12" s="14">
        <v>49686</v>
      </c>
      <c r="F12" s="11" t="str">
        <f t="shared" si="1"/>
        <v>N/A</v>
      </c>
      <c r="G12" s="14">
        <v>48068</v>
      </c>
      <c r="H12" s="11" t="str">
        <f t="shared" si="2"/>
        <v>N/A</v>
      </c>
      <c r="I12" s="12">
        <v>-1.8</v>
      </c>
      <c r="J12" s="12">
        <v>-3.26</v>
      </c>
      <c r="K12" s="47" t="s">
        <v>732</v>
      </c>
      <c r="L12" s="9" t="str">
        <f t="shared" si="3"/>
        <v>Yes</v>
      </c>
    </row>
    <row r="13" spans="1:12" x14ac:dyDescent="0.2">
      <c r="A13" s="4" t="s">
        <v>74</v>
      </c>
      <c r="B13" s="47" t="s">
        <v>217</v>
      </c>
      <c r="C13" s="14">
        <v>4269846</v>
      </c>
      <c r="D13" s="11" t="str">
        <f>IF($B13="N/A","N/A",IF(C13&gt;10,"No",IF(C13&lt;-10,"No","Yes")))</f>
        <v>N/A</v>
      </c>
      <c r="E13" s="14">
        <v>4781463</v>
      </c>
      <c r="F13" s="11" t="str">
        <f>IF($B13="N/A","N/A",IF(E13&gt;10,"No",IF(E13&lt;-10,"No","Yes")))</f>
        <v>N/A</v>
      </c>
      <c r="G13" s="14">
        <v>4082336</v>
      </c>
      <c r="H13" s="11" t="str">
        <f>IF($B13="N/A","N/A",IF(G13&gt;10,"No",IF(G13&lt;-10,"No","Yes")))</f>
        <v>N/A</v>
      </c>
      <c r="I13" s="12">
        <v>11.98</v>
      </c>
      <c r="J13" s="12">
        <v>-14.6</v>
      </c>
      <c r="K13" s="47" t="s">
        <v>732</v>
      </c>
      <c r="L13" s="9" t="str">
        <f t="shared" si="3"/>
        <v>Yes</v>
      </c>
    </row>
    <row r="14" spans="1:12" x14ac:dyDescent="0.2">
      <c r="A14" s="60" t="s">
        <v>161</v>
      </c>
      <c r="B14" s="34" t="s">
        <v>217</v>
      </c>
      <c r="C14" s="8">
        <v>8.3456944760000003</v>
      </c>
      <c r="D14" s="43" t="str">
        <f t="shared" ref="D14:D18" si="4">IF($B14="N/A","N/A",IF(C14&gt;10,"No",IF(C14&lt;-10,"No","Yes")))</f>
        <v>N/A</v>
      </c>
      <c r="E14" s="8">
        <v>7.8750042439000003</v>
      </c>
      <c r="F14" s="43" t="str">
        <f t="shared" ref="F14:F18" si="5">IF($B14="N/A","N/A",IF(E14&gt;10,"No",IF(E14&lt;-10,"No","Yes")))</f>
        <v>N/A</v>
      </c>
      <c r="G14" s="8">
        <v>7.4199060003000001</v>
      </c>
      <c r="H14" s="43" t="str">
        <f t="shared" ref="H14:H18" si="6">IF($B14="N/A","N/A",IF(G14&gt;10,"No",IF(G14&lt;-10,"No","Yes")))</f>
        <v>N/A</v>
      </c>
      <c r="I14" s="12">
        <v>-5.64</v>
      </c>
      <c r="J14" s="12">
        <v>-5.78</v>
      </c>
      <c r="K14" s="44" t="s">
        <v>732</v>
      </c>
      <c r="L14" s="9" t="str">
        <f t="shared" ref="L14:L18" si="7">IF(J14="Div by 0", "N/A", IF(K14="N/A","N/A", IF(J14&gt;VALUE(MID(K14,1,2)), "No", IF(J14&lt;-1*VALUE(MID(K14,1,2)), "No", "Yes"))))</f>
        <v>Yes</v>
      </c>
    </row>
    <row r="15" spans="1:12" x14ac:dyDescent="0.2">
      <c r="A15" s="4" t="s">
        <v>418</v>
      </c>
      <c r="B15" s="34" t="s">
        <v>217</v>
      </c>
      <c r="C15" s="8">
        <v>15.600843289</v>
      </c>
      <c r="D15" s="43" t="str">
        <f t="shared" si="4"/>
        <v>N/A</v>
      </c>
      <c r="E15" s="8">
        <v>15.631186177</v>
      </c>
      <c r="F15" s="43" t="str">
        <f t="shared" si="5"/>
        <v>N/A</v>
      </c>
      <c r="G15" s="8">
        <v>17.100061048000001</v>
      </c>
      <c r="H15" s="43" t="str">
        <f t="shared" si="6"/>
        <v>N/A</v>
      </c>
      <c r="I15" s="12">
        <v>0.19450000000000001</v>
      </c>
      <c r="J15" s="12">
        <v>9.3970000000000002</v>
      </c>
      <c r="K15" s="44" t="s">
        <v>732</v>
      </c>
      <c r="L15" s="9" t="str">
        <f t="shared" si="7"/>
        <v>Yes</v>
      </c>
    </row>
    <row r="16" spans="1:12" x14ac:dyDescent="0.2">
      <c r="A16" s="4" t="s">
        <v>419</v>
      </c>
      <c r="B16" s="34" t="s">
        <v>217</v>
      </c>
      <c r="C16" s="8">
        <v>8.2284268409999992</v>
      </c>
      <c r="D16" s="43" t="str">
        <f t="shared" si="4"/>
        <v>N/A</v>
      </c>
      <c r="E16" s="8">
        <v>6.9690756773000002</v>
      </c>
      <c r="F16" s="43" t="str">
        <f t="shared" si="5"/>
        <v>N/A</v>
      </c>
      <c r="G16" s="8">
        <v>6.8521650191000001</v>
      </c>
      <c r="H16" s="43" t="str">
        <f t="shared" si="6"/>
        <v>N/A</v>
      </c>
      <c r="I16" s="12">
        <v>-15.3</v>
      </c>
      <c r="J16" s="12">
        <v>-1.68</v>
      </c>
      <c r="K16" s="44" t="s">
        <v>732</v>
      </c>
      <c r="L16" s="9" t="str">
        <f t="shared" si="7"/>
        <v>Yes</v>
      </c>
    </row>
    <row r="17" spans="1:12" x14ac:dyDescent="0.2">
      <c r="A17" s="4" t="s">
        <v>420</v>
      </c>
      <c r="B17" s="34" t="s">
        <v>217</v>
      </c>
      <c r="C17" s="8">
        <v>5.7656941506999999</v>
      </c>
      <c r="D17" s="43" t="str">
        <f t="shared" si="4"/>
        <v>N/A</v>
      </c>
      <c r="E17" s="8">
        <v>4.3590860961000004</v>
      </c>
      <c r="F17" s="43" t="str">
        <f t="shared" si="5"/>
        <v>N/A</v>
      </c>
      <c r="G17" s="8">
        <v>4.5741655495</v>
      </c>
      <c r="H17" s="43" t="str">
        <f t="shared" si="6"/>
        <v>N/A</v>
      </c>
      <c r="I17" s="12">
        <v>-24.4</v>
      </c>
      <c r="J17" s="12">
        <v>4.9340000000000002</v>
      </c>
      <c r="K17" s="44" t="s">
        <v>732</v>
      </c>
      <c r="L17" s="9" t="str">
        <f t="shared" si="7"/>
        <v>Yes</v>
      </c>
    </row>
    <row r="18" spans="1:12" x14ac:dyDescent="0.2">
      <c r="A18" s="4" t="s">
        <v>421</v>
      </c>
      <c r="B18" s="34" t="s">
        <v>217</v>
      </c>
      <c r="C18" s="8">
        <v>9.2415973572999999</v>
      </c>
      <c r="D18" s="43" t="str">
        <f t="shared" si="4"/>
        <v>N/A</v>
      </c>
      <c r="E18" s="8">
        <v>10.161107155</v>
      </c>
      <c r="F18" s="43" t="str">
        <f t="shared" si="5"/>
        <v>N/A</v>
      </c>
      <c r="G18" s="8">
        <v>8.1739534472000006</v>
      </c>
      <c r="H18" s="43" t="str">
        <f t="shared" si="6"/>
        <v>N/A</v>
      </c>
      <c r="I18" s="12">
        <v>9.9499999999999993</v>
      </c>
      <c r="J18" s="12">
        <v>-19.600000000000001</v>
      </c>
      <c r="K18" s="44" t="s">
        <v>732</v>
      </c>
      <c r="L18" s="9" t="str">
        <f t="shared" si="7"/>
        <v>Yes</v>
      </c>
    </row>
    <row r="19" spans="1:12" x14ac:dyDescent="0.2">
      <c r="A19" s="4" t="s">
        <v>75</v>
      </c>
      <c r="B19" s="47" t="s">
        <v>217</v>
      </c>
      <c r="C19" s="35">
        <v>12</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-8.33</v>
      </c>
      <c r="J19" s="12">
        <v>0</v>
      </c>
      <c r="K19" s="47" t="s">
        <v>217</v>
      </c>
      <c r="L19" s="9" t="str">
        <f t="shared" ref="L19:L25" si="11">IF(J19="Div by 0", "N/A", IF(K19="N/A","N/A", IF(J19&gt;VALUE(MID(K19,1,2)), "No", IF(J19&lt;-1*VALUE(MID(K19,1,2)), "No", "Yes"))))</f>
        <v>N/A</v>
      </c>
    </row>
    <row r="20" spans="1:12" x14ac:dyDescent="0.2">
      <c r="A20" s="4" t="s">
        <v>76</v>
      </c>
      <c r="B20" s="47" t="s">
        <v>217</v>
      </c>
      <c r="C20" s="35">
        <v>58</v>
      </c>
      <c r="D20" s="43" t="str">
        <f t="shared" si="8"/>
        <v>N/A</v>
      </c>
      <c r="E20" s="35">
        <v>50</v>
      </c>
      <c r="F20" s="43" t="str">
        <f t="shared" si="9"/>
        <v>N/A</v>
      </c>
      <c r="G20" s="35">
        <v>50</v>
      </c>
      <c r="H20" s="43" t="str">
        <f t="shared" si="10"/>
        <v>N/A</v>
      </c>
      <c r="I20" s="12">
        <v>-13.8</v>
      </c>
      <c r="J20" s="12">
        <v>0</v>
      </c>
      <c r="K20" s="47" t="s">
        <v>217</v>
      </c>
      <c r="L20" s="9" t="str">
        <f t="shared" si="11"/>
        <v>N/A</v>
      </c>
    </row>
    <row r="21" spans="1:12" x14ac:dyDescent="0.2">
      <c r="A21" s="60" t="s">
        <v>1121</v>
      </c>
      <c r="B21" s="47" t="s">
        <v>217</v>
      </c>
      <c r="C21" s="14">
        <v>4226.1437832000001</v>
      </c>
      <c r="D21" s="11" t="str">
        <f t="shared" si="8"/>
        <v>N/A</v>
      </c>
      <c r="E21" s="14">
        <v>4413.0223456000003</v>
      </c>
      <c r="F21" s="11" t="str">
        <f t="shared" si="9"/>
        <v>N/A</v>
      </c>
      <c r="G21" s="14">
        <v>4259.6647005000004</v>
      </c>
      <c r="H21" s="11" t="str">
        <f t="shared" si="10"/>
        <v>N/A</v>
      </c>
      <c r="I21" s="12">
        <v>4.4219999999999997</v>
      </c>
      <c r="J21" s="12">
        <v>-3.48</v>
      </c>
      <c r="K21" s="47" t="s">
        <v>732</v>
      </c>
      <c r="L21" s="9" t="str">
        <f t="shared" si="11"/>
        <v>Yes</v>
      </c>
    </row>
    <row r="22" spans="1:12" x14ac:dyDescent="0.2">
      <c r="A22" s="4" t="s">
        <v>1726</v>
      </c>
      <c r="B22" s="47" t="s">
        <v>217</v>
      </c>
      <c r="C22" s="14">
        <v>9907.1217517000005</v>
      </c>
      <c r="D22" s="11" t="str">
        <f t="shared" si="8"/>
        <v>N/A</v>
      </c>
      <c r="E22" s="14">
        <v>10787.460756</v>
      </c>
      <c r="F22" s="11" t="str">
        <f t="shared" si="9"/>
        <v>N/A</v>
      </c>
      <c r="G22" s="14">
        <v>10971.506563000001</v>
      </c>
      <c r="H22" s="11" t="str">
        <f t="shared" si="10"/>
        <v>N/A</v>
      </c>
      <c r="I22" s="12">
        <v>8.8859999999999992</v>
      </c>
      <c r="J22" s="12">
        <v>1.706</v>
      </c>
      <c r="K22" s="47" t="s">
        <v>732</v>
      </c>
      <c r="L22" s="9" t="str">
        <f t="shared" si="11"/>
        <v>Yes</v>
      </c>
    </row>
    <row r="23" spans="1:12" x14ac:dyDescent="0.2">
      <c r="A23" s="4" t="s">
        <v>1122</v>
      </c>
      <c r="B23" s="47" t="s">
        <v>217</v>
      </c>
      <c r="C23" s="14">
        <v>11259.145735</v>
      </c>
      <c r="D23" s="11" t="str">
        <f t="shared" si="8"/>
        <v>N/A</v>
      </c>
      <c r="E23" s="14">
        <v>13620.807944</v>
      </c>
      <c r="F23" s="11" t="str">
        <f t="shared" si="9"/>
        <v>N/A</v>
      </c>
      <c r="G23" s="14">
        <v>13045.362867</v>
      </c>
      <c r="H23" s="11" t="str">
        <f t="shared" si="10"/>
        <v>N/A</v>
      </c>
      <c r="I23" s="12">
        <v>20.98</v>
      </c>
      <c r="J23" s="12">
        <v>-4.22</v>
      </c>
      <c r="K23" s="47" t="s">
        <v>732</v>
      </c>
      <c r="L23" s="9" t="str">
        <f t="shared" si="11"/>
        <v>Yes</v>
      </c>
    </row>
    <row r="24" spans="1:12" x14ac:dyDescent="0.2">
      <c r="A24" s="4" t="s">
        <v>1123</v>
      </c>
      <c r="B24" s="47" t="s">
        <v>217</v>
      </c>
      <c r="C24" s="14">
        <v>1420.1956963</v>
      </c>
      <c r="D24" s="11" t="str">
        <f t="shared" si="8"/>
        <v>N/A</v>
      </c>
      <c r="E24" s="14">
        <v>1468.4228507</v>
      </c>
      <c r="F24" s="11" t="str">
        <f t="shared" si="9"/>
        <v>N/A</v>
      </c>
      <c r="G24" s="14">
        <v>1341.2431658999999</v>
      </c>
      <c r="H24" s="11" t="str">
        <f t="shared" si="10"/>
        <v>N/A</v>
      </c>
      <c r="I24" s="12">
        <v>3.3959999999999999</v>
      </c>
      <c r="J24" s="12">
        <v>-8.66</v>
      </c>
      <c r="K24" s="47" t="s">
        <v>732</v>
      </c>
      <c r="L24" s="9" t="str">
        <f t="shared" si="11"/>
        <v>Yes</v>
      </c>
    </row>
    <row r="25" spans="1:12" x14ac:dyDescent="0.2">
      <c r="A25" s="4" t="s">
        <v>1124</v>
      </c>
      <c r="B25" s="47" t="s">
        <v>217</v>
      </c>
      <c r="C25" s="14">
        <v>2597.8327853000001</v>
      </c>
      <c r="D25" s="11" t="str">
        <f t="shared" si="8"/>
        <v>N/A</v>
      </c>
      <c r="E25" s="14">
        <v>2425.2417209</v>
      </c>
      <c r="F25" s="11" t="str">
        <f t="shared" si="9"/>
        <v>N/A</v>
      </c>
      <c r="G25" s="14">
        <v>2445.2185946</v>
      </c>
      <c r="H25" s="11" t="str">
        <f t="shared" si="10"/>
        <v>N/A</v>
      </c>
      <c r="I25" s="12">
        <v>-6.64</v>
      </c>
      <c r="J25" s="12">
        <v>0.82369999999999999</v>
      </c>
      <c r="K25" s="47" t="s">
        <v>732</v>
      </c>
      <c r="L25" s="9" t="str">
        <f t="shared" si="11"/>
        <v>Yes</v>
      </c>
    </row>
    <row r="26" spans="1:12" x14ac:dyDescent="0.2">
      <c r="A26" s="2" t="s">
        <v>1125</v>
      </c>
      <c r="B26" s="47" t="s">
        <v>217</v>
      </c>
      <c r="C26" s="14">
        <v>4305.7567049999998</v>
      </c>
      <c r="D26" s="11" t="str">
        <f t="shared" si="8"/>
        <v>N/A</v>
      </c>
      <c r="E26" s="14">
        <v>4444.9374329000002</v>
      </c>
      <c r="F26" s="11" t="str">
        <f t="shared" si="9"/>
        <v>N/A</v>
      </c>
      <c r="G26" s="14">
        <v>4328.7807762000002</v>
      </c>
      <c r="H26" s="11" t="str">
        <f t="shared" si="10"/>
        <v>N/A</v>
      </c>
      <c r="I26" s="12">
        <v>3.2320000000000002</v>
      </c>
      <c r="J26" s="12">
        <v>-2.61</v>
      </c>
      <c r="K26" s="47" t="s">
        <v>732</v>
      </c>
      <c r="L26" s="9" t="str">
        <f>IF(J26="Div by 0", "N/A", IF(OR(J26="N/A",K26="N/A"),"N/A", IF(J26&gt;VALUE(MID(K26,1,2)), "No", IF(J26&lt;-1*VALUE(MID(K26,1,2)), "No", "Yes"))))</f>
        <v>Yes</v>
      </c>
    </row>
    <row r="27" spans="1:12" x14ac:dyDescent="0.2">
      <c r="A27" s="2" t="s">
        <v>1126</v>
      </c>
      <c r="B27" s="47" t="s">
        <v>217</v>
      </c>
      <c r="C27" s="14">
        <v>4099.4610039999998</v>
      </c>
      <c r="D27" s="11" t="str">
        <f t="shared" si="8"/>
        <v>N/A</v>
      </c>
      <c r="E27" s="14">
        <v>4365.5797756000002</v>
      </c>
      <c r="F27" s="11" t="str">
        <f t="shared" si="9"/>
        <v>N/A</v>
      </c>
      <c r="G27" s="14">
        <v>4159.4905441999999</v>
      </c>
      <c r="H27" s="11" t="str">
        <f t="shared" si="10"/>
        <v>N/A</v>
      </c>
      <c r="I27" s="12">
        <v>6.492</v>
      </c>
      <c r="J27" s="12">
        <v>-4.72</v>
      </c>
      <c r="K27" s="47" t="s">
        <v>732</v>
      </c>
      <c r="L27" s="9" t="str">
        <f>IF(J27="Div by 0", "N/A", IF(OR(J27="N/A",K27="N/A"),"N/A", IF(J27&gt;VALUE(MID(K27,1,2)), "No", IF(J27&lt;-1*VALUE(MID(K27,1,2)), "No", "Yes"))))</f>
        <v>Yes</v>
      </c>
    </row>
    <row r="28" spans="1:12" x14ac:dyDescent="0.2">
      <c r="A28" s="60" t="s">
        <v>1127</v>
      </c>
      <c r="B28" s="47" t="s">
        <v>217</v>
      </c>
      <c r="C28" s="14">
        <v>9327.2128241999999</v>
      </c>
      <c r="D28" s="11" t="str">
        <f t="shared" si="8"/>
        <v>N/A</v>
      </c>
      <c r="E28" s="14">
        <v>10933.380571</v>
      </c>
      <c r="F28" s="11" t="str">
        <f t="shared" si="9"/>
        <v>N/A</v>
      </c>
      <c r="G28" s="14">
        <v>11084.000995</v>
      </c>
      <c r="H28" s="11" t="str">
        <f t="shared" si="10"/>
        <v>N/A</v>
      </c>
      <c r="I28" s="12">
        <v>17.22</v>
      </c>
      <c r="J28" s="12">
        <v>1.3779999999999999</v>
      </c>
      <c r="K28" s="47" t="s">
        <v>732</v>
      </c>
      <c r="L28" s="9" t="str">
        <f>IF(J28="Div by 0", "N/A", IF(K28="N/A","N/A", IF(J28&gt;VALUE(MID(K28,1,2)), "No", IF(J28&lt;-1*VALUE(MID(K28,1,2)), "No", "Yes"))))</f>
        <v>Yes</v>
      </c>
    </row>
    <row r="29" spans="1:12" x14ac:dyDescent="0.2">
      <c r="A29" s="2" t="s">
        <v>1128</v>
      </c>
      <c r="B29" s="47" t="s">
        <v>217</v>
      </c>
      <c r="C29" s="14">
        <v>9883.2792728999993</v>
      </c>
      <c r="D29" s="11" t="str">
        <f t="shared" si="8"/>
        <v>N/A</v>
      </c>
      <c r="E29" s="14">
        <v>10803.335252999999</v>
      </c>
      <c r="F29" s="11" t="str">
        <f t="shared" si="9"/>
        <v>N/A</v>
      </c>
      <c r="G29" s="14">
        <v>11037.661897</v>
      </c>
      <c r="H29" s="11" t="str">
        <f t="shared" si="10"/>
        <v>N/A</v>
      </c>
      <c r="I29" s="12">
        <v>9.3089999999999993</v>
      </c>
      <c r="J29" s="12">
        <v>2.169</v>
      </c>
      <c r="K29" s="47" t="s">
        <v>732</v>
      </c>
      <c r="L29" s="9" t="str">
        <f>IF(J29="Div by 0", "N/A", IF(K29="N/A","N/A", IF(J29&gt;VALUE(MID(K29,1,2)), "No", IF(J29&lt;-1*VALUE(MID(K29,1,2)), "No", "Yes"))))</f>
        <v>Yes</v>
      </c>
    </row>
    <row r="30" spans="1:12" x14ac:dyDescent="0.2">
      <c r="A30" s="2" t="s">
        <v>1129</v>
      </c>
      <c r="B30" s="47" t="s">
        <v>217</v>
      </c>
      <c r="C30" s="14">
        <v>8854.0586643999995</v>
      </c>
      <c r="D30" s="11" t="str">
        <f t="shared" si="8"/>
        <v>N/A</v>
      </c>
      <c r="E30" s="14">
        <v>11815.937211</v>
      </c>
      <c r="F30" s="11" t="str">
        <f t="shared" si="9"/>
        <v>N/A</v>
      </c>
      <c r="G30" s="14">
        <v>11901.381025999999</v>
      </c>
      <c r="H30" s="11" t="str">
        <f t="shared" si="10"/>
        <v>N/A</v>
      </c>
      <c r="I30" s="12">
        <v>33.450000000000003</v>
      </c>
      <c r="J30" s="12">
        <v>0.72309999999999997</v>
      </c>
      <c r="K30" s="47" t="s">
        <v>732</v>
      </c>
      <c r="L30" s="9" t="str">
        <f>IF(J30="Div by 0", "N/A", IF(K30="N/A","N/A", IF(J30&gt;VALUE(MID(K30,1,2)), "No", IF(J30&lt;-1*VALUE(MID(K30,1,2)), "No", "Yes"))))</f>
        <v>Yes</v>
      </c>
    </row>
    <row r="31" spans="1:12" x14ac:dyDescent="0.2">
      <c r="A31" s="2" t="s">
        <v>1130</v>
      </c>
      <c r="B31" s="47" t="s">
        <v>217</v>
      </c>
      <c r="C31" s="14">
        <v>9233.6281899000005</v>
      </c>
      <c r="D31" s="11" t="str">
        <f t="shared" si="8"/>
        <v>N/A</v>
      </c>
      <c r="E31" s="14">
        <v>10624.051861</v>
      </c>
      <c r="F31" s="11" t="str">
        <f t="shared" si="9"/>
        <v>N/A</v>
      </c>
      <c r="G31" s="14">
        <v>10814.834074</v>
      </c>
      <c r="H31" s="11" t="str">
        <f t="shared" si="10"/>
        <v>N/A</v>
      </c>
      <c r="I31" s="12">
        <v>15.06</v>
      </c>
      <c r="J31" s="12">
        <v>1.796</v>
      </c>
      <c r="K31" s="47" t="s">
        <v>732</v>
      </c>
      <c r="L31" s="9" t="str">
        <f>IF(J31="Div by 0", "N/A", IF(OR(J31="N/A",K31="N/A"),"N/A", IF(J31&gt;VALUE(MID(K31,1,2)), "No", IF(J31&lt;-1*VALUE(MID(K31,1,2)), "No", "Yes"))))</f>
        <v>Yes</v>
      </c>
    </row>
    <row r="32" spans="1:12" x14ac:dyDescent="0.2">
      <c r="A32" s="2" t="s">
        <v>1131</v>
      </c>
      <c r="B32" s="47" t="s">
        <v>217</v>
      </c>
      <c r="C32" s="14">
        <v>9508.2466375999993</v>
      </c>
      <c r="D32" s="11" t="str">
        <f t="shared" si="8"/>
        <v>N/A</v>
      </c>
      <c r="E32" s="14">
        <v>11516.863461999999</v>
      </c>
      <c r="F32" s="11" t="str">
        <f t="shared" si="9"/>
        <v>N/A</v>
      </c>
      <c r="G32" s="14">
        <v>11579.418136</v>
      </c>
      <c r="H32" s="11" t="str">
        <f t="shared" si="10"/>
        <v>N/A</v>
      </c>
      <c r="I32" s="12">
        <v>21.12</v>
      </c>
      <c r="J32" s="12">
        <v>0.54320000000000002</v>
      </c>
      <c r="K32" s="47" t="s">
        <v>732</v>
      </c>
      <c r="L32" s="9" t="str">
        <f>IF(J32="Div by 0", "N/A", IF(OR(J32="N/A",K32="N/A"),"N/A", IF(J32&gt;VALUE(MID(K32,1,2)), "No", IF(J32&lt;-1*VALUE(MID(K32,1,2)), "No", "Yes"))))</f>
        <v>Yes</v>
      </c>
    </row>
    <row r="33" spans="1:12" x14ac:dyDescent="0.2">
      <c r="A33" s="2" t="s">
        <v>1731</v>
      </c>
      <c r="B33" s="47" t="s">
        <v>217</v>
      </c>
      <c r="C33" s="14">
        <v>4455.7235954999996</v>
      </c>
      <c r="D33" s="11" t="str">
        <f t="shared" si="8"/>
        <v>N/A</v>
      </c>
      <c r="E33" s="14">
        <v>4680.6080306000003</v>
      </c>
      <c r="F33" s="11" t="str">
        <f t="shared" si="9"/>
        <v>N/A</v>
      </c>
      <c r="G33" s="14">
        <v>4012.5835615999999</v>
      </c>
      <c r="H33" s="11" t="str">
        <f t="shared" si="10"/>
        <v>N/A</v>
      </c>
      <c r="I33" s="12">
        <v>5.0469999999999997</v>
      </c>
      <c r="J33" s="12">
        <v>-14.3</v>
      </c>
      <c r="K33" s="47" t="s">
        <v>732</v>
      </c>
      <c r="L33" s="9" t="str">
        <f t="shared" ref="L33:L45" si="12">IF(J33="Div by 0", "N/A", IF(K33="N/A","N/A", IF(J33&gt;VALUE(MID(K33,1,2)), "No", IF(J33&lt;-1*VALUE(MID(K33,1,2)), "No", "Yes"))))</f>
        <v>Yes</v>
      </c>
    </row>
    <row r="34" spans="1:12" x14ac:dyDescent="0.2">
      <c r="A34" s="2" t="s">
        <v>1732</v>
      </c>
      <c r="B34" s="47" t="s">
        <v>217</v>
      </c>
      <c r="C34" s="14">
        <v>5841.1639445999999</v>
      </c>
      <c r="D34" s="11" t="str">
        <f t="shared" si="8"/>
        <v>N/A</v>
      </c>
      <c r="E34" s="14">
        <v>1212.0230085999999</v>
      </c>
      <c r="F34" s="11" t="str">
        <f t="shared" si="9"/>
        <v>N/A</v>
      </c>
      <c r="G34" s="14">
        <v>1204.8018867999999</v>
      </c>
      <c r="H34" s="11" t="str">
        <f t="shared" si="10"/>
        <v>N/A</v>
      </c>
      <c r="I34" s="12">
        <v>-79.3</v>
      </c>
      <c r="J34" s="12">
        <v>-0.59599999999999997</v>
      </c>
      <c r="K34" s="47" t="s">
        <v>732</v>
      </c>
      <c r="L34" s="9" t="str">
        <f t="shared" si="12"/>
        <v>Yes</v>
      </c>
    </row>
    <row r="35" spans="1:12" x14ac:dyDescent="0.2">
      <c r="A35" s="2" t="s">
        <v>1733</v>
      </c>
      <c r="B35" s="47" t="s">
        <v>217</v>
      </c>
      <c r="C35" s="14">
        <v>9718.0148883999991</v>
      </c>
      <c r="D35" s="11" t="str">
        <f t="shared" si="8"/>
        <v>N/A</v>
      </c>
      <c r="E35" s="14">
        <v>13171.797484000001</v>
      </c>
      <c r="F35" s="11" t="str">
        <f t="shared" si="9"/>
        <v>N/A</v>
      </c>
      <c r="G35" s="14">
        <v>13478.241511</v>
      </c>
      <c r="H35" s="11" t="str">
        <f t="shared" si="10"/>
        <v>N/A</v>
      </c>
      <c r="I35" s="12">
        <v>35.54</v>
      </c>
      <c r="J35" s="12">
        <v>2.327</v>
      </c>
      <c r="K35" s="47" t="s">
        <v>732</v>
      </c>
      <c r="L35" s="9" t="str">
        <f t="shared" si="12"/>
        <v>Yes</v>
      </c>
    </row>
    <row r="36" spans="1:12" x14ac:dyDescent="0.2">
      <c r="A36" s="2" t="s">
        <v>1734</v>
      </c>
      <c r="B36" s="47" t="s">
        <v>217</v>
      </c>
      <c r="C36" s="14">
        <v>406.46370968000002</v>
      </c>
      <c r="D36" s="11" t="str">
        <f t="shared" si="8"/>
        <v>N/A</v>
      </c>
      <c r="E36" s="14">
        <v>468.44764543000002</v>
      </c>
      <c r="F36" s="11" t="str">
        <f t="shared" si="9"/>
        <v>N/A</v>
      </c>
      <c r="G36" s="14">
        <v>493.70798109999998</v>
      </c>
      <c r="H36" s="11" t="str">
        <f t="shared" si="10"/>
        <v>N/A</v>
      </c>
      <c r="I36" s="12">
        <v>15.25</v>
      </c>
      <c r="J36" s="12">
        <v>5.3920000000000003</v>
      </c>
      <c r="K36" s="47" t="s">
        <v>732</v>
      </c>
      <c r="L36" s="9" t="str">
        <f t="shared" si="12"/>
        <v>Yes</v>
      </c>
    </row>
    <row r="37" spans="1:12" x14ac:dyDescent="0.2">
      <c r="A37" s="2" t="s">
        <v>1735</v>
      </c>
      <c r="B37" s="47" t="s">
        <v>217</v>
      </c>
      <c r="C37" s="14">
        <v>15456.644496999999</v>
      </c>
      <c r="D37" s="11" t="str">
        <f t="shared" si="8"/>
        <v>N/A</v>
      </c>
      <c r="E37" s="14">
        <v>18724.765768000001</v>
      </c>
      <c r="F37" s="11" t="str">
        <f t="shared" si="9"/>
        <v>N/A</v>
      </c>
      <c r="G37" s="14">
        <v>18873.148395</v>
      </c>
      <c r="H37" s="11" t="str">
        <f t="shared" si="10"/>
        <v>N/A</v>
      </c>
      <c r="I37" s="12">
        <v>21.14</v>
      </c>
      <c r="J37" s="12">
        <v>0.79239999999999999</v>
      </c>
      <c r="K37" s="47" t="s">
        <v>732</v>
      </c>
      <c r="L37" s="9" t="str">
        <f t="shared" si="12"/>
        <v>Yes</v>
      </c>
    </row>
    <row r="38" spans="1:12" x14ac:dyDescent="0.2">
      <c r="A38" s="2" t="s">
        <v>1736</v>
      </c>
      <c r="B38" s="47" t="s">
        <v>217</v>
      </c>
      <c r="C38" s="14" t="s">
        <v>1743</v>
      </c>
      <c r="D38" s="11" t="str">
        <f t="shared" si="8"/>
        <v>N/A</v>
      </c>
      <c r="E38" s="14">
        <v>0</v>
      </c>
      <c r="F38" s="11" t="str">
        <f t="shared" si="9"/>
        <v>N/A</v>
      </c>
      <c r="G38" s="14">
        <v>0</v>
      </c>
      <c r="H38" s="11" t="str">
        <f t="shared" si="10"/>
        <v>N/A</v>
      </c>
      <c r="I38" s="12" t="s">
        <v>1743</v>
      </c>
      <c r="J38" s="12" t="s">
        <v>1743</v>
      </c>
      <c r="K38" s="47" t="s">
        <v>732</v>
      </c>
      <c r="L38" s="9" t="str">
        <f t="shared" si="12"/>
        <v>N/A</v>
      </c>
    </row>
    <row r="39" spans="1:12" x14ac:dyDescent="0.2">
      <c r="A39" s="2" t="s">
        <v>1737</v>
      </c>
      <c r="B39" s="47" t="s">
        <v>217</v>
      </c>
      <c r="C39" s="14">
        <v>293.07926829000002</v>
      </c>
      <c r="D39" s="11" t="str">
        <f t="shared" si="8"/>
        <v>N/A</v>
      </c>
      <c r="E39" s="14">
        <v>309.81821097</v>
      </c>
      <c r="F39" s="11" t="str">
        <f t="shared" si="9"/>
        <v>N/A</v>
      </c>
      <c r="G39" s="14">
        <v>309.62772331000002</v>
      </c>
      <c r="H39" s="11" t="str">
        <f t="shared" si="10"/>
        <v>N/A</v>
      </c>
      <c r="I39" s="12">
        <v>5.7110000000000003</v>
      </c>
      <c r="J39" s="12">
        <v>-6.0999999999999999E-2</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19863.098582999999</v>
      </c>
      <c r="D41" s="11" t="str">
        <f t="shared" si="8"/>
        <v>N/A</v>
      </c>
      <c r="E41" s="14">
        <v>21649.273840000002</v>
      </c>
      <c r="F41" s="11" t="str">
        <f t="shared" si="9"/>
        <v>N/A</v>
      </c>
      <c r="G41" s="14">
        <v>21436.488563999999</v>
      </c>
      <c r="H41" s="11" t="str">
        <f t="shared" si="10"/>
        <v>N/A</v>
      </c>
      <c r="I41" s="12">
        <v>8.9920000000000009</v>
      </c>
      <c r="J41" s="12">
        <v>-0.98299999999999998</v>
      </c>
      <c r="K41" s="47" t="s">
        <v>732</v>
      </c>
      <c r="L41" s="9" t="str">
        <f t="shared" si="12"/>
        <v>Yes</v>
      </c>
    </row>
    <row r="42" spans="1:12" x14ac:dyDescent="0.2">
      <c r="A42" s="2" t="s">
        <v>1740</v>
      </c>
      <c r="B42" s="47" t="s">
        <v>217</v>
      </c>
      <c r="C42" s="14">
        <v>1528.6041626000001</v>
      </c>
      <c r="D42" s="11" t="str">
        <f t="shared" si="8"/>
        <v>N/A</v>
      </c>
      <c r="E42" s="14">
        <v>1543.7179822000001</v>
      </c>
      <c r="F42" s="11" t="str">
        <f t="shared" si="9"/>
        <v>N/A</v>
      </c>
      <c r="G42" s="14">
        <v>1481.412887</v>
      </c>
      <c r="H42" s="11" t="str">
        <f t="shared" si="10"/>
        <v>N/A</v>
      </c>
      <c r="I42" s="12">
        <v>0.98870000000000002</v>
      </c>
      <c r="J42" s="12">
        <v>-4.04</v>
      </c>
      <c r="K42" s="47" t="s">
        <v>732</v>
      </c>
      <c r="L42" s="9" t="str">
        <f t="shared" si="12"/>
        <v>Yes</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14098.070002</v>
      </c>
      <c r="D44" s="11" t="str">
        <f t="shared" si="8"/>
        <v>N/A</v>
      </c>
      <c r="E44" s="14">
        <v>16613.295363000001</v>
      </c>
      <c r="F44" s="11" t="str">
        <f t="shared" si="9"/>
        <v>N/A</v>
      </c>
      <c r="G44" s="14">
        <v>16633.142564999998</v>
      </c>
      <c r="H44" s="11" t="str">
        <f t="shared" si="10"/>
        <v>N/A</v>
      </c>
      <c r="I44" s="12">
        <v>17.84</v>
      </c>
      <c r="J44" s="12">
        <v>0.1195</v>
      </c>
      <c r="K44" s="47" t="s">
        <v>732</v>
      </c>
      <c r="L44" s="9" t="str">
        <f t="shared" si="12"/>
        <v>Yes</v>
      </c>
    </row>
    <row r="45" spans="1:12" ht="25.5" x14ac:dyDescent="0.2">
      <c r="A45" s="2" t="s">
        <v>1133</v>
      </c>
      <c r="B45" s="47" t="s">
        <v>217</v>
      </c>
      <c r="C45" s="14">
        <v>2964.9612499</v>
      </c>
      <c r="D45" s="11" t="str">
        <f t="shared" si="8"/>
        <v>N/A</v>
      </c>
      <c r="E45" s="14">
        <v>751.44987060000005</v>
      </c>
      <c r="F45" s="11" t="str">
        <f t="shared" si="9"/>
        <v>N/A</v>
      </c>
      <c r="G45" s="14">
        <v>756.35052008000002</v>
      </c>
      <c r="H45" s="11" t="str">
        <f t="shared" si="10"/>
        <v>N/A</v>
      </c>
      <c r="I45" s="12">
        <v>-74.7</v>
      </c>
      <c r="J45" s="12">
        <v>0.6522</v>
      </c>
      <c r="K45" s="47" t="s">
        <v>732</v>
      </c>
      <c r="L45" s="9" t="str">
        <f t="shared" si="12"/>
        <v>Yes</v>
      </c>
    </row>
    <row r="46" spans="1:12" x14ac:dyDescent="0.2">
      <c r="A46" s="2" t="s">
        <v>1134</v>
      </c>
      <c r="B46" s="34" t="s">
        <v>217</v>
      </c>
      <c r="C46" s="46">
        <v>40323.030634000002</v>
      </c>
      <c r="D46" s="43" t="str">
        <f t="shared" si="8"/>
        <v>N/A</v>
      </c>
      <c r="E46" s="46">
        <v>37080.427873000001</v>
      </c>
      <c r="F46" s="43" t="str">
        <f t="shared" si="9"/>
        <v>N/A</v>
      </c>
      <c r="G46" s="46">
        <v>37662.527570999999</v>
      </c>
      <c r="H46" s="43" t="str">
        <f t="shared" si="10"/>
        <v>N/A</v>
      </c>
      <c r="I46" s="12">
        <v>-8.0399999999999991</v>
      </c>
      <c r="J46" s="12">
        <v>1.57</v>
      </c>
      <c r="K46" s="44" t="s">
        <v>732</v>
      </c>
      <c r="L46" s="9" t="str">
        <f>IF(J46="Div by 0", "N/A", IF(K46="N/A","N/A", IF(J46&gt;VALUE(MID(K46,1,2)), "No", IF(J46&lt;-1*VALUE(MID(K46,1,2)), "No", "Yes"))))</f>
        <v>Yes</v>
      </c>
    </row>
    <row r="47" spans="1:12" x14ac:dyDescent="0.2">
      <c r="A47" s="61" t="s">
        <v>1135</v>
      </c>
      <c r="B47" s="34" t="s">
        <v>217</v>
      </c>
      <c r="C47" s="46">
        <v>25835.350924999999</v>
      </c>
      <c r="D47" s="43" t="str">
        <f t="shared" si="8"/>
        <v>N/A</v>
      </c>
      <c r="E47" s="46">
        <v>30633.717210999999</v>
      </c>
      <c r="F47" s="43" t="str">
        <f t="shared" si="9"/>
        <v>N/A</v>
      </c>
      <c r="G47" s="46">
        <v>30260.450621</v>
      </c>
      <c r="H47" s="43" t="str">
        <f t="shared" si="10"/>
        <v>N/A</v>
      </c>
      <c r="I47" s="12">
        <v>18.57</v>
      </c>
      <c r="J47" s="12">
        <v>-1.22</v>
      </c>
      <c r="K47" s="44" t="s">
        <v>732</v>
      </c>
      <c r="L47" s="9" t="str">
        <f>IF(J47="Div by 0", "N/A", IF(K47="N/A","N/A", IF(J47&gt;VALUE(MID(K47,1,2)), "No", IF(J47&lt;-1*VALUE(MID(K47,1,2)), "No", "Yes"))))</f>
        <v>Yes</v>
      </c>
    </row>
    <row r="48" spans="1:12" ht="25.5" x14ac:dyDescent="0.2">
      <c r="A48" s="2" t="s">
        <v>1136</v>
      </c>
      <c r="B48" s="34" t="s">
        <v>217</v>
      </c>
      <c r="C48" s="46">
        <v>38578.622787</v>
      </c>
      <c r="D48" s="43" t="str">
        <f t="shared" si="8"/>
        <v>N/A</v>
      </c>
      <c r="E48" s="46">
        <v>46753.990897000003</v>
      </c>
      <c r="F48" s="43" t="str">
        <f t="shared" si="9"/>
        <v>N/A</v>
      </c>
      <c r="G48" s="46">
        <v>41883.404069999997</v>
      </c>
      <c r="H48" s="43" t="str">
        <f t="shared" si="10"/>
        <v>N/A</v>
      </c>
      <c r="I48" s="12">
        <v>21.19</v>
      </c>
      <c r="J48" s="12">
        <v>-10.4</v>
      </c>
      <c r="K48" s="44" t="s">
        <v>732</v>
      </c>
      <c r="L48" s="9" t="str">
        <f>IF(J48="Div by 0", "N/A", IF(K48="N/A","N/A", IF(J48&gt;VALUE(MID(K48,1,2)), "No", IF(J48&lt;-1*VALUE(MID(K48,1,2)), "No", "Yes"))))</f>
        <v>Yes</v>
      </c>
    </row>
    <row r="49" spans="1:12" x14ac:dyDescent="0.2">
      <c r="A49" s="6" t="s">
        <v>1137</v>
      </c>
      <c r="B49" s="34" t="s">
        <v>217</v>
      </c>
      <c r="C49" s="46">
        <v>11839.340729</v>
      </c>
      <c r="D49" s="43" t="str">
        <f t="shared" si="8"/>
        <v>N/A</v>
      </c>
      <c r="E49" s="46">
        <v>24229.476256999998</v>
      </c>
      <c r="F49" s="43" t="str">
        <f t="shared" si="9"/>
        <v>N/A</v>
      </c>
      <c r="G49" s="46">
        <v>23785.765877000002</v>
      </c>
      <c r="H49" s="43" t="str">
        <f t="shared" si="10"/>
        <v>N/A</v>
      </c>
      <c r="I49" s="12">
        <v>104.7</v>
      </c>
      <c r="J49" s="12">
        <v>-1.83</v>
      </c>
      <c r="K49" s="44" t="s">
        <v>732</v>
      </c>
      <c r="L49" s="9" t="str">
        <f t="shared" ref="L49:L59" si="13">IF(J49="Div by 0", "N/A", IF(K49="N/A","N/A", IF(J49&gt;VALUE(MID(K49,1,2)), "No", IF(J49&lt;-1*VALUE(MID(K49,1,2)), "No", "Yes"))))</f>
        <v>Yes</v>
      </c>
    </row>
    <row r="50" spans="1:12" ht="25.5" x14ac:dyDescent="0.2">
      <c r="A50" s="2" t="s">
        <v>1138</v>
      </c>
      <c r="B50" s="34" t="s">
        <v>217</v>
      </c>
      <c r="C50" s="46">
        <v>12321.691811999999</v>
      </c>
      <c r="D50" s="43" t="str">
        <f t="shared" si="8"/>
        <v>N/A</v>
      </c>
      <c r="E50" s="46">
        <v>20087.372422</v>
      </c>
      <c r="F50" s="43" t="str">
        <f t="shared" si="9"/>
        <v>N/A</v>
      </c>
      <c r="G50" s="46">
        <v>21196.120769000001</v>
      </c>
      <c r="H50" s="43" t="str">
        <f t="shared" si="10"/>
        <v>N/A</v>
      </c>
      <c r="I50" s="12">
        <v>63.02</v>
      </c>
      <c r="J50" s="12">
        <v>5.52</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v>25485.957746</v>
      </c>
      <c r="D52" s="43" t="str">
        <f t="shared" si="14"/>
        <v>N/A</v>
      </c>
      <c r="E52" s="46">
        <v>22097.033088</v>
      </c>
      <c r="F52" s="43" t="str">
        <f t="shared" si="15"/>
        <v>N/A</v>
      </c>
      <c r="G52" s="46">
        <v>18670.928571</v>
      </c>
      <c r="H52" s="43" t="str">
        <f t="shared" si="16"/>
        <v>N/A</v>
      </c>
      <c r="I52" s="12">
        <v>-13.3</v>
      </c>
      <c r="J52" s="12">
        <v>-15.5</v>
      </c>
      <c r="K52" s="44" t="s">
        <v>732</v>
      </c>
      <c r="L52" s="9" t="str">
        <f t="shared" si="13"/>
        <v>Yes</v>
      </c>
    </row>
    <row r="53" spans="1:12" ht="25.5" x14ac:dyDescent="0.2">
      <c r="A53" s="2" t="s">
        <v>1141</v>
      </c>
      <c r="B53" s="34" t="s">
        <v>217</v>
      </c>
      <c r="C53" s="46">
        <v>15502.179152999999</v>
      </c>
      <c r="D53" s="43" t="str">
        <f t="shared" si="14"/>
        <v>N/A</v>
      </c>
      <c r="E53" s="46">
        <v>48594.401961000003</v>
      </c>
      <c r="F53" s="43" t="str">
        <f t="shared" si="15"/>
        <v>N/A</v>
      </c>
      <c r="G53" s="46">
        <v>57136.592857000003</v>
      </c>
      <c r="H53" s="43" t="str">
        <f t="shared" si="16"/>
        <v>N/A</v>
      </c>
      <c r="I53" s="12">
        <v>213.5</v>
      </c>
      <c r="J53" s="12">
        <v>17.579999999999998</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11373.147488000001</v>
      </c>
      <c r="D55" s="43" t="str">
        <f t="shared" si="14"/>
        <v>N/A</v>
      </c>
      <c r="E55" s="46">
        <v>28165.351570999999</v>
      </c>
      <c r="F55" s="43" t="str">
        <f t="shared" si="15"/>
        <v>N/A</v>
      </c>
      <c r="G55" s="46">
        <v>27260.974644999998</v>
      </c>
      <c r="H55" s="43" t="str">
        <f t="shared" si="16"/>
        <v>N/A</v>
      </c>
      <c r="I55" s="12">
        <v>147.6</v>
      </c>
      <c r="J55" s="12">
        <v>-3.21</v>
      </c>
      <c r="K55" s="44" t="s">
        <v>732</v>
      </c>
      <c r="L55" s="9" t="str">
        <f t="shared" si="13"/>
        <v>Yes</v>
      </c>
    </row>
    <row r="56" spans="1:12" ht="25.5" x14ac:dyDescent="0.2">
      <c r="A56" s="2" t="s">
        <v>1144</v>
      </c>
      <c r="B56" s="34" t="s">
        <v>217</v>
      </c>
      <c r="C56" s="46">
        <v>8795.9939541000003</v>
      </c>
      <c r="D56" s="43" t="str">
        <f t="shared" si="14"/>
        <v>N/A</v>
      </c>
      <c r="E56" s="46">
        <v>9497.1619585999997</v>
      </c>
      <c r="F56" s="43" t="str">
        <f t="shared" si="15"/>
        <v>N/A</v>
      </c>
      <c r="G56" s="46">
        <v>7420.7006907000005</v>
      </c>
      <c r="H56" s="43" t="str">
        <f t="shared" si="16"/>
        <v>N/A</v>
      </c>
      <c r="I56" s="12">
        <v>7.9710000000000001</v>
      </c>
      <c r="J56" s="12">
        <v>-21.9</v>
      </c>
      <c r="K56" s="44" t="s">
        <v>732</v>
      </c>
      <c r="L56" s="9" t="str">
        <f t="shared" si="13"/>
        <v>Yes</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217482873</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57694661</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6427305</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153360907</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0</v>
      </c>
      <c r="D71" s="43" t="str">
        <f t="shared" si="14"/>
        <v>N/A</v>
      </c>
      <c r="E71" s="46">
        <v>14298.566860999999</v>
      </c>
      <c r="F71" s="43" t="str">
        <f t="shared" si="15"/>
        <v>N/A</v>
      </c>
      <c r="G71" s="46">
        <v>11705.213831999999</v>
      </c>
      <c r="H71" s="43" t="str">
        <f t="shared" si="16"/>
        <v>N/A</v>
      </c>
      <c r="I71" s="12" t="s">
        <v>1743</v>
      </c>
      <c r="J71" s="12">
        <v>-18.100000000000001</v>
      </c>
      <c r="K71" s="44" t="s">
        <v>732</v>
      </c>
      <c r="L71" s="9" t="str">
        <f t="shared" ref="L71:L81" si="18">IF(J71="Div by 0", "N/A", IF(K71="N/A","N/A", IF(J71&gt;VALUE(MID(K71,1,2)), "No", IF(J71&lt;-1*VALUE(MID(K71,1,2)), "No", "Yes"))))</f>
        <v>Yes</v>
      </c>
    </row>
    <row r="72" spans="1:12" ht="25.5" x14ac:dyDescent="0.2">
      <c r="A72" s="2" t="s">
        <v>1159</v>
      </c>
      <c r="B72" s="34" t="s">
        <v>217</v>
      </c>
      <c r="C72" s="46">
        <v>0</v>
      </c>
      <c r="D72" s="43" t="str">
        <f t="shared" si="14"/>
        <v>N/A</v>
      </c>
      <c r="E72" s="46">
        <v>8935.4004495000008</v>
      </c>
      <c r="F72" s="43" t="str">
        <f t="shared" si="15"/>
        <v>N/A</v>
      </c>
      <c r="G72" s="46">
        <v>8797.6000304999998</v>
      </c>
      <c r="H72" s="43" t="str">
        <f t="shared" si="16"/>
        <v>N/A</v>
      </c>
      <c r="I72" s="12" t="s">
        <v>1743</v>
      </c>
      <c r="J72" s="12">
        <v>-1.54</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v>0</v>
      </c>
      <c r="D74" s="43" t="str">
        <f t="shared" si="14"/>
        <v>N/A</v>
      </c>
      <c r="E74" s="46">
        <v>0</v>
      </c>
      <c r="F74" s="43" t="str">
        <f t="shared" si="15"/>
        <v>N/A</v>
      </c>
      <c r="G74" s="46">
        <v>0</v>
      </c>
      <c r="H74" s="43" t="str">
        <f t="shared" si="16"/>
        <v>N/A</v>
      </c>
      <c r="I74" s="12" t="s">
        <v>1743</v>
      </c>
      <c r="J74" s="12" t="s">
        <v>1743</v>
      </c>
      <c r="K74" s="44" t="s">
        <v>732</v>
      </c>
      <c r="L74" s="9" t="str">
        <f t="shared" si="18"/>
        <v>N/A</v>
      </c>
    </row>
    <row r="75" spans="1:12" ht="25.5" x14ac:dyDescent="0.2">
      <c r="A75" s="2" t="s">
        <v>1162</v>
      </c>
      <c r="B75" s="34" t="s">
        <v>217</v>
      </c>
      <c r="C75" s="46">
        <v>0</v>
      </c>
      <c r="D75" s="43" t="str">
        <f t="shared" si="14"/>
        <v>N/A</v>
      </c>
      <c r="E75" s="46">
        <v>39515.156862999997</v>
      </c>
      <c r="F75" s="43" t="str">
        <f t="shared" si="15"/>
        <v>N/A</v>
      </c>
      <c r="G75" s="46">
        <v>45909.321429000003</v>
      </c>
      <c r="H75" s="43" t="str">
        <f t="shared" si="16"/>
        <v>N/A</v>
      </c>
      <c r="I75" s="12" t="s">
        <v>1743</v>
      </c>
      <c r="J75" s="12">
        <v>16.18</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0</v>
      </c>
      <c r="D77" s="43" t="str">
        <f t="shared" si="14"/>
        <v>N/A</v>
      </c>
      <c r="E77" s="46">
        <v>19335.266912999999</v>
      </c>
      <c r="F77" s="43" t="str">
        <f t="shared" si="15"/>
        <v>N/A</v>
      </c>
      <c r="G77" s="46">
        <v>15013.30465</v>
      </c>
      <c r="H77" s="43" t="str">
        <f t="shared" si="16"/>
        <v>N/A</v>
      </c>
      <c r="I77" s="12" t="s">
        <v>1743</v>
      </c>
      <c r="J77" s="12">
        <v>-22.4</v>
      </c>
      <c r="K77" s="44" t="s">
        <v>732</v>
      </c>
      <c r="L77" s="9" t="str">
        <f t="shared" si="18"/>
        <v>Yes</v>
      </c>
    </row>
    <row r="78" spans="1:12" ht="25.5" x14ac:dyDescent="0.2">
      <c r="A78" s="2" t="s">
        <v>1165</v>
      </c>
      <c r="B78" s="34" t="s">
        <v>217</v>
      </c>
      <c r="C78" s="46">
        <v>0</v>
      </c>
      <c r="D78" s="43" t="str">
        <f t="shared" si="14"/>
        <v>N/A</v>
      </c>
      <c r="E78" s="46">
        <v>0</v>
      </c>
      <c r="F78" s="43" t="str">
        <f t="shared" si="15"/>
        <v>N/A</v>
      </c>
      <c r="G78" s="46">
        <v>0</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221598829</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10631</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20844.589314000001</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20986812</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10390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2019.9049086</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65525114</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3486</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18796.647733999998</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1178789</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443</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2660.9232505999998</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26123442</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3700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7060.3897297000003</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338598</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391</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865.97953963999998</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1082933</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1036</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1045.3021236</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43283417</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4488</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9644.2551248</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1707693</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730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2339.3054794999998</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1033656</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697</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1483.0071736</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t="s">
        <v>1743</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41782927</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2488</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v>16793.780949</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3624434</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1197</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3027.9314954000001</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2956654</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3204</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922.80087390999995</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9672295</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3288</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2941.6955595999998</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2138</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11</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427.6</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64944</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50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1298.8800000000001</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2234983</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1713</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1304.7186223000001</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5272927288</v>
      </c>
      <c r="F139" s="11" t="str">
        <f t="shared" si="24"/>
        <v>N/A</v>
      </c>
      <c r="G139" s="14">
        <v>5423602774</v>
      </c>
      <c r="H139" s="11" t="str">
        <f t="shared" si="25"/>
        <v>N/A</v>
      </c>
      <c r="I139" s="12" t="s">
        <v>217</v>
      </c>
      <c r="J139" s="12">
        <v>2.8580000000000001</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4942.5244696999998</v>
      </c>
      <c r="F140" s="11" t="str">
        <f t="shared" si="24"/>
        <v>N/A</v>
      </c>
      <c r="G140" s="14">
        <v>4799.7376711999996</v>
      </c>
      <c r="H140" s="11" t="str">
        <f t="shared" si="25"/>
        <v>N/A</v>
      </c>
      <c r="I140" s="12" t="s">
        <v>217</v>
      </c>
      <c r="J140" s="12">
        <v>-2.89</v>
      </c>
      <c r="K140" s="14" t="s">
        <v>217</v>
      </c>
      <c r="L140" s="9" t="str">
        <f t="shared" si="26"/>
        <v>N/A</v>
      </c>
    </row>
    <row r="141" spans="1:12" x14ac:dyDescent="0.2">
      <c r="A141" s="57" t="s">
        <v>406</v>
      </c>
      <c r="B141" s="14" t="s">
        <v>217</v>
      </c>
      <c r="C141" s="14">
        <v>14147354</v>
      </c>
      <c r="D141" s="11" t="str">
        <f t="shared" si="23"/>
        <v>N/A</v>
      </c>
      <c r="E141" s="14">
        <v>15595137</v>
      </c>
      <c r="F141" s="11" t="str">
        <f t="shared" si="24"/>
        <v>N/A</v>
      </c>
      <c r="G141" s="14">
        <v>8884627</v>
      </c>
      <c r="H141" s="11" t="str">
        <f t="shared" si="25"/>
        <v>N/A</v>
      </c>
      <c r="I141" s="12">
        <v>10.23</v>
      </c>
      <c r="J141" s="12">
        <v>-43</v>
      </c>
      <c r="K141" s="14" t="s">
        <v>217</v>
      </c>
      <c r="L141" s="9" t="str">
        <f t="shared" si="26"/>
        <v>N/A</v>
      </c>
    </row>
    <row r="142" spans="1:12" x14ac:dyDescent="0.2">
      <c r="A142" s="57" t="s">
        <v>1206</v>
      </c>
      <c r="B142" s="14" t="s">
        <v>217</v>
      </c>
      <c r="C142" s="14">
        <v>6084.8834409000001</v>
      </c>
      <c r="D142" s="11" t="str">
        <f t="shared" si="23"/>
        <v>N/A</v>
      </c>
      <c r="E142" s="14">
        <v>6968.3364610999997</v>
      </c>
      <c r="F142" s="11" t="str">
        <f t="shared" si="24"/>
        <v>N/A</v>
      </c>
      <c r="G142" s="14">
        <v>4002.0842342000001</v>
      </c>
      <c r="H142" s="11" t="str">
        <f t="shared" si="25"/>
        <v>N/A</v>
      </c>
      <c r="I142" s="12">
        <v>14.52</v>
      </c>
      <c r="J142" s="12">
        <v>-42.6</v>
      </c>
      <c r="K142" s="14" t="s">
        <v>217</v>
      </c>
      <c r="L142" s="9" t="str">
        <f t="shared" si="26"/>
        <v>N/A</v>
      </c>
    </row>
    <row r="143" spans="1:12" x14ac:dyDescent="0.2">
      <c r="A143" s="57" t="s">
        <v>407</v>
      </c>
      <c r="B143" s="14" t="s">
        <v>217</v>
      </c>
      <c r="C143" s="14">
        <v>2326676</v>
      </c>
      <c r="D143" s="11" t="str">
        <f t="shared" si="23"/>
        <v>N/A</v>
      </c>
      <c r="E143" s="14">
        <v>6931912</v>
      </c>
      <c r="F143" s="11" t="str">
        <f t="shared" si="24"/>
        <v>N/A</v>
      </c>
      <c r="G143" s="14">
        <v>7564848</v>
      </c>
      <c r="H143" s="11" t="str">
        <f t="shared" si="25"/>
        <v>N/A</v>
      </c>
      <c r="I143" s="12">
        <v>197.9</v>
      </c>
      <c r="J143" s="12">
        <v>9.1310000000000002</v>
      </c>
      <c r="K143" s="14" t="s">
        <v>217</v>
      </c>
      <c r="L143" s="9" t="str">
        <f t="shared" si="26"/>
        <v>N/A</v>
      </c>
    </row>
    <row r="144" spans="1:12" ht="25.5" x14ac:dyDescent="0.2">
      <c r="A144" s="57" t="s">
        <v>1207</v>
      </c>
      <c r="B144" s="14" t="s">
        <v>217</v>
      </c>
      <c r="C144" s="14">
        <v>214.18355887000001</v>
      </c>
      <c r="D144" s="11" t="str">
        <f t="shared" si="23"/>
        <v>N/A</v>
      </c>
      <c r="E144" s="14">
        <v>483.97067652999999</v>
      </c>
      <c r="F144" s="11" t="str">
        <f t="shared" si="24"/>
        <v>N/A</v>
      </c>
      <c r="G144" s="14">
        <v>471.62394015000001</v>
      </c>
      <c r="H144" s="11" t="str">
        <f t="shared" si="25"/>
        <v>N/A</v>
      </c>
      <c r="I144" s="12">
        <v>126</v>
      </c>
      <c r="J144" s="12">
        <v>-2.5499999999999998</v>
      </c>
      <c r="K144" s="14" t="s">
        <v>217</v>
      </c>
      <c r="L144" s="9" t="str">
        <f t="shared" si="26"/>
        <v>N/A</v>
      </c>
    </row>
    <row r="145" spans="1:13" x14ac:dyDescent="0.2">
      <c r="A145" s="57" t="s">
        <v>408</v>
      </c>
      <c r="B145" s="14" t="s">
        <v>217</v>
      </c>
      <c r="C145" s="14" t="s">
        <v>217</v>
      </c>
      <c r="D145" s="11" t="str">
        <f t="shared" si="23"/>
        <v>N/A</v>
      </c>
      <c r="E145" s="14">
        <v>21779457</v>
      </c>
      <c r="F145" s="11" t="str">
        <f t="shared" si="24"/>
        <v>N/A</v>
      </c>
      <c r="G145" s="14">
        <v>17205921</v>
      </c>
      <c r="H145" s="11" t="str">
        <f t="shared" si="25"/>
        <v>N/A</v>
      </c>
      <c r="I145" s="12" t="s">
        <v>217</v>
      </c>
      <c r="J145" s="12">
        <v>-21</v>
      </c>
      <c r="K145" s="14" t="s">
        <v>217</v>
      </c>
      <c r="L145" s="9" t="str">
        <f t="shared" si="26"/>
        <v>N/A</v>
      </c>
    </row>
    <row r="146" spans="1:13" x14ac:dyDescent="0.2">
      <c r="A146" s="57" t="s">
        <v>1208</v>
      </c>
      <c r="B146" s="14" t="s">
        <v>217</v>
      </c>
      <c r="C146" s="14" t="s">
        <v>217</v>
      </c>
      <c r="D146" s="11" t="str">
        <f t="shared" si="23"/>
        <v>N/A</v>
      </c>
      <c r="E146" s="14">
        <v>3600.5053727999998</v>
      </c>
      <c r="F146" s="11" t="str">
        <f t="shared" si="24"/>
        <v>N/A</v>
      </c>
      <c r="G146" s="14">
        <v>3076.8814378000002</v>
      </c>
      <c r="H146" s="11" t="str">
        <f t="shared" si="25"/>
        <v>N/A</v>
      </c>
      <c r="I146" s="12" t="s">
        <v>217</v>
      </c>
      <c r="J146" s="12">
        <v>-14.5</v>
      </c>
      <c r="K146" s="14" t="s">
        <v>217</v>
      </c>
      <c r="L146" s="9" t="str">
        <f t="shared" si="26"/>
        <v>N/A</v>
      </c>
    </row>
    <row r="147" spans="1:13" x14ac:dyDescent="0.2">
      <c r="A147" s="57" t="s">
        <v>409</v>
      </c>
      <c r="B147" s="14" t="s">
        <v>217</v>
      </c>
      <c r="C147" s="14" t="s">
        <v>217</v>
      </c>
      <c r="D147" s="11" t="str">
        <f t="shared" ref="D147:D160" si="27">IF($B147="N/A","N/A",IF(C147&gt;10,"No",IF(C147&lt;-10,"No","Yes")))</f>
        <v>N/A</v>
      </c>
      <c r="E147" s="14">
        <v>258239</v>
      </c>
      <c r="F147" s="11" t="str">
        <f t="shared" ref="F147:F160" si="28">IF($B147="N/A","N/A",IF(E147&gt;10,"No",IF(E147&lt;-10,"No","Yes")))</f>
        <v>N/A</v>
      </c>
      <c r="G147" s="14">
        <v>439131</v>
      </c>
      <c r="H147" s="11" t="str">
        <f t="shared" ref="H147:H160" si="29">IF($B147="N/A","N/A",IF(G147&gt;10,"No",IF(G147&lt;-10,"No","Yes")))</f>
        <v>N/A</v>
      </c>
      <c r="I147" s="12" t="s">
        <v>217</v>
      </c>
      <c r="J147" s="12">
        <v>70.05</v>
      </c>
      <c r="K147" s="14" t="s">
        <v>217</v>
      </c>
      <c r="L147" s="9" t="str">
        <f t="shared" si="26"/>
        <v>N/A</v>
      </c>
    </row>
    <row r="148" spans="1:13" x14ac:dyDescent="0.2">
      <c r="A148" s="57" t="s">
        <v>1209</v>
      </c>
      <c r="B148" s="14" t="s">
        <v>217</v>
      </c>
      <c r="C148" s="14" t="s">
        <v>217</v>
      </c>
      <c r="D148" s="11" t="str">
        <f t="shared" si="27"/>
        <v>N/A</v>
      </c>
      <c r="E148" s="14">
        <v>727.43380281999998</v>
      </c>
      <c r="F148" s="11" t="str">
        <f t="shared" si="28"/>
        <v>N/A</v>
      </c>
      <c r="G148" s="14">
        <v>938.31410256000004</v>
      </c>
      <c r="H148" s="11" t="str">
        <f t="shared" si="29"/>
        <v>N/A</v>
      </c>
      <c r="I148" s="12" t="s">
        <v>217</v>
      </c>
      <c r="J148" s="12">
        <v>28.99</v>
      </c>
      <c r="K148" s="14" t="s">
        <v>217</v>
      </c>
      <c r="L148" s="9" t="str">
        <f t="shared" si="26"/>
        <v>N/A</v>
      </c>
    </row>
    <row r="149" spans="1:13" x14ac:dyDescent="0.2">
      <c r="A149" s="57" t="s">
        <v>410</v>
      </c>
      <c r="B149" s="14" t="s">
        <v>217</v>
      </c>
      <c r="C149" s="14">
        <v>17278466</v>
      </c>
      <c r="D149" s="11" t="str">
        <f t="shared" si="27"/>
        <v>N/A</v>
      </c>
      <c r="E149" s="14">
        <v>37845951</v>
      </c>
      <c r="F149" s="11" t="str">
        <f t="shared" si="28"/>
        <v>N/A</v>
      </c>
      <c r="G149" s="14">
        <v>43815409</v>
      </c>
      <c r="H149" s="11" t="str">
        <f t="shared" si="29"/>
        <v>N/A</v>
      </c>
      <c r="I149" s="12">
        <v>119</v>
      </c>
      <c r="J149" s="12">
        <v>15.77</v>
      </c>
      <c r="K149" s="14" t="s">
        <v>217</v>
      </c>
      <c r="L149" s="9" t="str">
        <f t="shared" si="26"/>
        <v>N/A</v>
      </c>
    </row>
    <row r="150" spans="1:13" x14ac:dyDescent="0.2">
      <c r="A150" s="57" t="s">
        <v>1210</v>
      </c>
      <c r="B150" s="14" t="s">
        <v>217</v>
      </c>
      <c r="C150" s="14">
        <v>241.05339081</v>
      </c>
      <c r="D150" s="11" t="str">
        <f t="shared" si="27"/>
        <v>N/A</v>
      </c>
      <c r="E150" s="14">
        <v>489.99133846000001</v>
      </c>
      <c r="F150" s="11" t="str">
        <f t="shared" si="28"/>
        <v>N/A</v>
      </c>
      <c r="G150" s="14">
        <v>490.90695095000001</v>
      </c>
      <c r="H150" s="11" t="str">
        <f t="shared" si="29"/>
        <v>N/A</v>
      </c>
      <c r="I150" s="12">
        <v>103.3</v>
      </c>
      <c r="J150" s="12">
        <v>0.18690000000000001</v>
      </c>
      <c r="K150" s="14" t="s">
        <v>217</v>
      </c>
      <c r="L150" s="9" t="str">
        <f t="shared" si="26"/>
        <v>N/A</v>
      </c>
    </row>
    <row r="151" spans="1:13" x14ac:dyDescent="0.2">
      <c r="A151" s="57" t="s">
        <v>411</v>
      </c>
      <c r="B151" s="14" t="s">
        <v>217</v>
      </c>
      <c r="C151" s="14" t="s">
        <v>217</v>
      </c>
      <c r="D151" s="11" t="str">
        <f t="shared" si="27"/>
        <v>N/A</v>
      </c>
      <c r="E151" s="14">
        <v>22448587</v>
      </c>
      <c r="F151" s="11" t="str">
        <f t="shared" si="28"/>
        <v>N/A</v>
      </c>
      <c r="G151" s="14">
        <v>20464762</v>
      </c>
      <c r="H151" s="11" t="str">
        <f t="shared" si="29"/>
        <v>N/A</v>
      </c>
      <c r="I151" s="12" t="s">
        <v>217</v>
      </c>
      <c r="J151" s="12">
        <v>-8.84</v>
      </c>
      <c r="K151" s="14" t="s">
        <v>217</v>
      </c>
      <c r="L151" s="9" t="str">
        <f t="shared" si="26"/>
        <v>N/A</v>
      </c>
    </row>
    <row r="152" spans="1:13" x14ac:dyDescent="0.2">
      <c r="A152" s="57" t="s">
        <v>1211</v>
      </c>
      <c r="B152" s="14" t="s">
        <v>217</v>
      </c>
      <c r="C152" s="14" t="s">
        <v>217</v>
      </c>
      <c r="D152" s="11" t="str">
        <f t="shared" si="27"/>
        <v>N/A</v>
      </c>
      <c r="E152" s="14">
        <v>1388.543762</v>
      </c>
      <c r="F152" s="11" t="str">
        <f t="shared" si="28"/>
        <v>N/A</v>
      </c>
      <c r="G152" s="14">
        <v>1149.9641492000001</v>
      </c>
      <c r="H152" s="11" t="str">
        <f t="shared" si="29"/>
        <v>N/A</v>
      </c>
      <c r="I152" s="12" t="s">
        <v>217</v>
      </c>
      <c r="J152" s="12">
        <v>-17.2</v>
      </c>
      <c r="K152" s="14" t="s">
        <v>217</v>
      </c>
      <c r="L152" s="9" t="str">
        <f t="shared" si="26"/>
        <v>N/A</v>
      </c>
    </row>
    <row r="153" spans="1:13" x14ac:dyDescent="0.2">
      <c r="A153" s="57" t="s">
        <v>412</v>
      </c>
      <c r="B153" s="14" t="s">
        <v>217</v>
      </c>
      <c r="C153" s="14" t="s">
        <v>217</v>
      </c>
      <c r="D153" s="11" t="str">
        <f t="shared" si="27"/>
        <v>N/A</v>
      </c>
      <c r="E153" s="14">
        <v>1678702</v>
      </c>
      <c r="F153" s="11" t="str">
        <f t="shared" si="28"/>
        <v>N/A</v>
      </c>
      <c r="G153" s="14">
        <v>4127065</v>
      </c>
      <c r="H153" s="11" t="str">
        <f t="shared" si="29"/>
        <v>N/A</v>
      </c>
      <c r="I153" s="12" t="s">
        <v>217</v>
      </c>
      <c r="J153" s="12">
        <v>145.80000000000001</v>
      </c>
      <c r="K153" s="14" t="s">
        <v>217</v>
      </c>
      <c r="L153" s="9" t="str">
        <f t="shared" si="26"/>
        <v>N/A</v>
      </c>
      <c r="M153" s="63"/>
    </row>
    <row r="154" spans="1:13" x14ac:dyDescent="0.2">
      <c r="A154" s="57" t="s">
        <v>1212</v>
      </c>
      <c r="B154" s="14" t="s">
        <v>217</v>
      </c>
      <c r="C154" s="14" t="s">
        <v>217</v>
      </c>
      <c r="D154" s="11" t="str">
        <f t="shared" si="27"/>
        <v>N/A</v>
      </c>
      <c r="E154" s="14">
        <v>38152.318182000003</v>
      </c>
      <c r="F154" s="11" t="str">
        <f t="shared" si="28"/>
        <v>N/A</v>
      </c>
      <c r="G154" s="14">
        <v>45352.362636999998</v>
      </c>
      <c r="H154" s="11" t="str">
        <f t="shared" si="29"/>
        <v>N/A</v>
      </c>
      <c r="I154" s="12" t="s">
        <v>217</v>
      </c>
      <c r="J154" s="12">
        <v>18.87</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105316868</v>
      </c>
      <c r="D161" s="14" t="s">
        <v>217</v>
      </c>
      <c r="E161" s="14">
        <v>114030030</v>
      </c>
      <c r="F161" s="14" t="s">
        <v>217</v>
      </c>
      <c r="G161" s="14">
        <v>106403260</v>
      </c>
      <c r="H161" s="14" t="s">
        <v>217</v>
      </c>
      <c r="I161" s="12">
        <v>8.2729999999999997</v>
      </c>
      <c r="J161" s="12">
        <v>-6.69</v>
      </c>
      <c r="K161" s="14" t="s">
        <v>217</v>
      </c>
      <c r="L161" s="9" t="str">
        <f>IF(J161="Div by 0", "N/A", IF(K161="N/A","N/A", IF(J161&gt;VALUE(MID(K161,1,2)), "No", IF(J161&lt;-1*VALUE(MID(K161,1,2)), "No", "Yes"))))</f>
        <v>N/A</v>
      </c>
    </row>
    <row r="162" spans="1:16" ht="25.5" x14ac:dyDescent="0.2">
      <c r="A162" s="57" t="s">
        <v>1216</v>
      </c>
      <c r="B162" s="14" t="s">
        <v>217</v>
      </c>
      <c r="C162" s="14">
        <v>1528.5023366999999</v>
      </c>
      <c r="D162" s="14" t="s">
        <v>217</v>
      </c>
      <c r="E162" s="14">
        <v>1745.4466554000001</v>
      </c>
      <c r="F162" s="14" t="s">
        <v>217</v>
      </c>
      <c r="G162" s="14">
        <v>1631.9768707999999</v>
      </c>
      <c r="H162" s="14" t="s">
        <v>217</v>
      </c>
      <c r="I162" s="12">
        <v>14.19</v>
      </c>
      <c r="J162" s="12">
        <v>-6.5</v>
      </c>
      <c r="K162" s="14" t="s">
        <v>217</v>
      </c>
      <c r="L162" s="9" t="str">
        <f>IF(J162="Div by 0", "N/A", IF(K162="N/A","N/A", IF(J162&gt;VALUE(MID(K162,1,2)), "No", IF(J162&lt;-1*VALUE(MID(K162,1,2)), "No", "Yes"))))</f>
        <v>N/A</v>
      </c>
    </row>
    <row r="163" spans="1:16" ht="25.5" x14ac:dyDescent="0.2">
      <c r="A163" s="57" t="s">
        <v>417</v>
      </c>
      <c r="B163" s="14" t="s">
        <v>217</v>
      </c>
      <c r="C163" s="14">
        <v>104966609</v>
      </c>
      <c r="D163" s="14" t="s">
        <v>217</v>
      </c>
      <c r="E163" s="14">
        <v>113534505</v>
      </c>
      <c r="F163" s="14" t="s">
        <v>217</v>
      </c>
      <c r="G163" s="14">
        <v>106109047</v>
      </c>
      <c r="H163" s="14" t="s">
        <v>217</v>
      </c>
      <c r="I163" s="12">
        <v>8.1620000000000008</v>
      </c>
      <c r="J163" s="12">
        <v>-6.54</v>
      </c>
      <c r="K163" s="14" t="s">
        <v>217</v>
      </c>
      <c r="L163" s="9" t="str">
        <f>IF(J163="Div by 0", "N/A", IF(K163="N/A","N/A", IF(J163&gt;VALUE(MID(K163,1,2)), "No", IF(J163&lt;-1*VALUE(MID(K163,1,2)), "No", "Yes"))))</f>
        <v>N/A</v>
      </c>
      <c r="N163" s="64"/>
    </row>
    <row r="164" spans="1:16" x14ac:dyDescent="0.2">
      <c r="A164" s="57" t="s">
        <v>1228</v>
      </c>
      <c r="B164" s="131" t="s">
        <v>217</v>
      </c>
      <c r="C164" s="131">
        <v>1687.1672575</v>
      </c>
      <c r="D164" s="130" t="str">
        <f t="shared" ref="D164:D166" si="31">IF($B164="N/A","N/A",IF(C164&gt;10,"No",IF(C164&lt;-10,"No","Yes")))</f>
        <v>N/A</v>
      </c>
      <c r="E164" s="131">
        <v>951.18266434999998</v>
      </c>
      <c r="F164" s="130" t="str">
        <f t="shared" ref="F164:F166" si="32">IF($B164="N/A","N/A",IF(E164&gt;10,"No",IF(E164&lt;-10,"No","Yes")))</f>
        <v>N/A</v>
      </c>
      <c r="G164" s="131">
        <v>777.80323820000001</v>
      </c>
      <c r="H164" s="130" t="str">
        <f t="shared" ref="H164:H166" si="33">IF($B164="N/A","N/A",IF(G164&gt;10,"No",IF(G164&lt;-10,"No","Yes")))</f>
        <v>N/A</v>
      </c>
      <c r="I164" s="132">
        <v>-43.6</v>
      </c>
      <c r="J164" s="132">
        <v>-18.2</v>
      </c>
      <c r="K164" s="133" t="s">
        <v>732</v>
      </c>
      <c r="L164" s="134" t="str">
        <f>IF(J164="Div by 0", "N/A", IF(OR(J164="N/A",K164="N/A"),"N/A", IF(J164&gt;VALUE(MID(K164,1,2)), "No", IF(J164&lt;-1*VALUE(MID(K164,1,2)), "No", "Yes"))))</f>
        <v>Yes</v>
      </c>
      <c r="N164" s="64"/>
    </row>
    <row r="165" spans="1:16" x14ac:dyDescent="0.2">
      <c r="A165" s="57" t="s">
        <v>1217</v>
      </c>
      <c r="B165" s="131" t="s">
        <v>217</v>
      </c>
      <c r="C165" s="131">
        <v>1132.4827637999999</v>
      </c>
      <c r="D165" s="130" t="str">
        <f t="shared" si="31"/>
        <v>N/A</v>
      </c>
      <c r="E165" s="131">
        <v>941.08687715999997</v>
      </c>
      <c r="F165" s="130" t="str">
        <f t="shared" si="32"/>
        <v>N/A</v>
      </c>
      <c r="G165" s="131">
        <v>774.07528266999998</v>
      </c>
      <c r="H165" s="130" t="str">
        <f t="shared" si="33"/>
        <v>N/A</v>
      </c>
      <c r="I165" s="132">
        <v>-16.899999999999999</v>
      </c>
      <c r="J165" s="132">
        <v>-17.7</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2537.6157457999998</v>
      </c>
      <c r="D166" s="130" t="str">
        <f t="shared" si="31"/>
        <v>N/A</v>
      </c>
      <c r="E166" s="131">
        <v>1175.069731</v>
      </c>
      <c r="F166" s="130" t="str">
        <f t="shared" si="32"/>
        <v>N/A</v>
      </c>
      <c r="G166" s="131">
        <v>856.29517639000005</v>
      </c>
      <c r="H166" s="130" t="str">
        <f t="shared" si="33"/>
        <v>N/A</v>
      </c>
      <c r="I166" s="132">
        <v>-53.7</v>
      </c>
      <c r="J166" s="132">
        <v>-27.1</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951172</v>
      </c>
      <c r="D6" s="130" t="str">
        <f t="shared" ref="D6:D11" si="0">IF($B6="N/A","N/A",IF(C6&gt;10,"No",IF(C6&lt;-10,"No","Yes")))</f>
        <v>N/A</v>
      </c>
      <c r="E6" s="152">
        <v>1077815</v>
      </c>
      <c r="F6" s="130" t="str">
        <f t="shared" ref="F6:F11" si="1">IF($B6="N/A","N/A",IF(E6&gt;10,"No",IF(E6&lt;-10,"No","Yes")))</f>
        <v>N/A</v>
      </c>
      <c r="G6" s="152">
        <v>1142215</v>
      </c>
      <c r="H6" s="130" t="str">
        <f t="shared" ref="H6:H11" si="2">IF($B6="N/A","N/A",IF(G6&gt;10,"No",IF(G6&lt;-10,"No","Yes")))</f>
        <v>N/A</v>
      </c>
      <c r="I6" s="132">
        <v>13.31</v>
      </c>
      <c r="J6" s="132">
        <v>5.9749999999999996</v>
      </c>
      <c r="K6" s="152" t="s">
        <v>732</v>
      </c>
      <c r="L6" s="134" t="str">
        <f t="shared" ref="L6:L14" si="3">IF(J6="Div by 0", "N/A", IF(K6="N/A","N/A", IF(J6&gt;VALUE(MID(K6,1,2)), "No", IF(J6&lt;-1*VALUE(MID(K6,1,2)), "No", "Yes"))))</f>
        <v>Yes</v>
      </c>
    </row>
    <row r="7" spans="1:12" x14ac:dyDescent="0.2">
      <c r="A7" s="16" t="s">
        <v>100</v>
      </c>
      <c r="B7" s="135" t="s">
        <v>217</v>
      </c>
      <c r="C7" s="152">
        <v>59228</v>
      </c>
      <c r="D7" s="130" t="str">
        <f t="shared" si="0"/>
        <v>N/A</v>
      </c>
      <c r="E7" s="152">
        <v>58649</v>
      </c>
      <c r="F7" s="130" t="str">
        <f t="shared" si="1"/>
        <v>N/A</v>
      </c>
      <c r="G7" s="152">
        <v>61492</v>
      </c>
      <c r="H7" s="130" t="str">
        <f t="shared" si="2"/>
        <v>N/A</v>
      </c>
      <c r="I7" s="132">
        <v>-0.97799999999999998</v>
      </c>
      <c r="J7" s="132">
        <v>4.8470000000000004</v>
      </c>
      <c r="K7" s="135" t="s">
        <v>732</v>
      </c>
      <c r="L7" s="134" t="str">
        <f t="shared" si="3"/>
        <v>Yes</v>
      </c>
    </row>
    <row r="8" spans="1:12" x14ac:dyDescent="0.2">
      <c r="A8" s="16" t="s">
        <v>101</v>
      </c>
      <c r="B8" s="135" t="s">
        <v>217</v>
      </c>
      <c r="C8" s="152">
        <v>155858</v>
      </c>
      <c r="D8" s="130" t="str">
        <f t="shared" si="0"/>
        <v>N/A</v>
      </c>
      <c r="E8" s="152">
        <v>159816</v>
      </c>
      <c r="F8" s="130" t="str">
        <f t="shared" si="1"/>
        <v>N/A</v>
      </c>
      <c r="G8" s="152">
        <v>166769</v>
      </c>
      <c r="H8" s="130" t="str">
        <f t="shared" si="2"/>
        <v>N/A</v>
      </c>
      <c r="I8" s="132">
        <v>2.5390000000000001</v>
      </c>
      <c r="J8" s="132">
        <v>4.351</v>
      </c>
      <c r="K8" s="135" t="s">
        <v>732</v>
      </c>
      <c r="L8" s="134" t="str">
        <f t="shared" si="3"/>
        <v>Yes</v>
      </c>
    </row>
    <row r="9" spans="1:12" x14ac:dyDescent="0.2">
      <c r="A9" s="16" t="s">
        <v>104</v>
      </c>
      <c r="B9" s="135" t="s">
        <v>217</v>
      </c>
      <c r="C9" s="152">
        <v>465631</v>
      </c>
      <c r="D9" s="130" t="str">
        <f t="shared" si="0"/>
        <v>N/A</v>
      </c>
      <c r="E9" s="152">
        <v>498231</v>
      </c>
      <c r="F9" s="130" t="str">
        <f t="shared" si="1"/>
        <v>N/A</v>
      </c>
      <c r="G9" s="152">
        <v>528422</v>
      </c>
      <c r="H9" s="130" t="str">
        <f t="shared" si="2"/>
        <v>N/A</v>
      </c>
      <c r="I9" s="132">
        <v>7.0010000000000003</v>
      </c>
      <c r="J9" s="132">
        <v>6.06</v>
      </c>
      <c r="K9" s="135" t="s">
        <v>732</v>
      </c>
      <c r="L9" s="134" t="str">
        <f t="shared" si="3"/>
        <v>Yes</v>
      </c>
    </row>
    <row r="10" spans="1:12" x14ac:dyDescent="0.2">
      <c r="A10" s="16" t="s">
        <v>105</v>
      </c>
      <c r="B10" s="135" t="s">
        <v>217</v>
      </c>
      <c r="C10" s="152">
        <v>270455</v>
      </c>
      <c r="D10" s="130" t="str">
        <f t="shared" si="0"/>
        <v>N/A</v>
      </c>
      <c r="E10" s="152">
        <v>361119</v>
      </c>
      <c r="F10" s="130" t="str">
        <f t="shared" si="1"/>
        <v>N/A</v>
      </c>
      <c r="G10" s="152">
        <v>385532</v>
      </c>
      <c r="H10" s="130" t="str">
        <f t="shared" si="2"/>
        <v>N/A</v>
      </c>
      <c r="I10" s="132">
        <v>33.520000000000003</v>
      </c>
      <c r="J10" s="132">
        <v>6.76</v>
      </c>
      <c r="K10" s="135" t="s">
        <v>732</v>
      </c>
      <c r="L10" s="134" t="str">
        <f t="shared" si="3"/>
        <v>Yes</v>
      </c>
    </row>
    <row r="11" spans="1:12" x14ac:dyDescent="0.2">
      <c r="A11" s="16" t="s">
        <v>77</v>
      </c>
      <c r="B11" s="152" t="s">
        <v>217</v>
      </c>
      <c r="C11" s="152">
        <v>760102.92</v>
      </c>
      <c r="D11" s="138" t="str">
        <f t="shared" si="0"/>
        <v>N/A</v>
      </c>
      <c r="E11" s="152">
        <v>877018.33</v>
      </c>
      <c r="F11" s="130" t="str">
        <f t="shared" si="1"/>
        <v>N/A</v>
      </c>
      <c r="G11" s="152">
        <v>967865.43</v>
      </c>
      <c r="H11" s="130" t="str">
        <f t="shared" si="2"/>
        <v>N/A</v>
      </c>
      <c r="I11" s="132">
        <v>15.38</v>
      </c>
      <c r="J11" s="132">
        <v>10.36</v>
      </c>
      <c r="K11" s="152" t="s">
        <v>733</v>
      </c>
      <c r="L11" s="134" t="str">
        <f t="shared" si="3"/>
        <v>No</v>
      </c>
    </row>
    <row r="12" spans="1:12" x14ac:dyDescent="0.2">
      <c r="A12" s="16" t="s">
        <v>115</v>
      </c>
      <c r="B12" s="152" t="s">
        <v>217</v>
      </c>
      <c r="C12" s="152">
        <v>134041</v>
      </c>
      <c r="D12" s="152" t="s">
        <v>217</v>
      </c>
      <c r="E12" s="152">
        <v>136956</v>
      </c>
      <c r="F12" s="152" t="s">
        <v>217</v>
      </c>
      <c r="G12" s="152">
        <v>143420</v>
      </c>
      <c r="H12" s="152" t="s">
        <v>217</v>
      </c>
      <c r="I12" s="132">
        <v>2.1749999999999998</v>
      </c>
      <c r="J12" s="132">
        <v>4.72</v>
      </c>
      <c r="K12" s="152" t="s">
        <v>733</v>
      </c>
      <c r="L12" s="134" t="str">
        <f t="shared" si="3"/>
        <v>Yes</v>
      </c>
    </row>
    <row r="13" spans="1:12" x14ac:dyDescent="0.2">
      <c r="A13" s="16" t="s">
        <v>449</v>
      </c>
      <c r="B13" s="152" t="s">
        <v>217</v>
      </c>
      <c r="C13" s="152">
        <v>57743</v>
      </c>
      <c r="D13" s="152" t="s">
        <v>217</v>
      </c>
      <c r="E13" s="152">
        <v>57123</v>
      </c>
      <c r="F13" s="152" t="s">
        <v>217</v>
      </c>
      <c r="G13" s="152">
        <v>59930</v>
      </c>
      <c r="H13" s="152" t="s">
        <v>217</v>
      </c>
      <c r="I13" s="132">
        <v>-1.07</v>
      </c>
      <c r="J13" s="132">
        <v>4.9139999999999997</v>
      </c>
      <c r="K13" s="152" t="s">
        <v>733</v>
      </c>
      <c r="L13" s="134" t="str">
        <f t="shared" si="3"/>
        <v>Yes</v>
      </c>
    </row>
    <row r="14" spans="1:12" x14ac:dyDescent="0.2">
      <c r="A14" s="16" t="s">
        <v>450</v>
      </c>
      <c r="B14" s="152" t="s">
        <v>217</v>
      </c>
      <c r="C14" s="152">
        <v>70513</v>
      </c>
      <c r="D14" s="152" t="s">
        <v>217</v>
      </c>
      <c r="E14" s="152">
        <v>73359</v>
      </c>
      <c r="F14" s="152" t="s">
        <v>217</v>
      </c>
      <c r="G14" s="152">
        <v>76357</v>
      </c>
      <c r="H14" s="152" t="s">
        <v>217</v>
      </c>
      <c r="I14" s="132">
        <v>4.0359999999999996</v>
      </c>
      <c r="J14" s="132">
        <v>4.0869999999999997</v>
      </c>
      <c r="K14" s="152" t="s">
        <v>733</v>
      </c>
      <c r="L14" s="134" t="str">
        <f t="shared" si="3"/>
        <v>Yes</v>
      </c>
    </row>
    <row r="15" spans="1:12" x14ac:dyDescent="0.2">
      <c r="A15" s="4" t="s">
        <v>58</v>
      </c>
      <c r="B15" s="135" t="s">
        <v>217</v>
      </c>
      <c r="C15" s="131">
        <v>4530570174</v>
      </c>
      <c r="D15" s="130" t="str">
        <f t="shared" ref="D15:D20" si="4">IF($B15="N/A","N/A",IF(C15&gt;10,"No",IF(C15&lt;-10,"No","Yes")))</f>
        <v>N/A</v>
      </c>
      <c r="E15" s="131">
        <v>5283861821</v>
      </c>
      <c r="F15" s="130" t="str">
        <f t="shared" ref="F15:F20" si="5">IF($B15="N/A","N/A",IF(E15&gt;10,"No",IF(E15&lt;-10,"No","Yes")))</f>
        <v>N/A</v>
      </c>
      <c r="G15" s="131">
        <v>5434112709</v>
      </c>
      <c r="H15" s="130" t="str">
        <f t="shared" ref="H15:H20" si="6">IF($B15="N/A","N/A",IF(G15&gt;10,"No",IF(G15&lt;-10,"No","Yes")))</f>
        <v>N/A</v>
      </c>
      <c r="I15" s="132">
        <v>16.63</v>
      </c>
      <c r="J15" s="132">
        <v>2.8439999999999999</v>
      </c>
      <c r="K15" s="135" t="s">
        <v>732</v>
      </c>
      <c r="L15" s="134" t="str">
        <f t="shared" ref="L15:L20" si="7">IF(J15="Div by 0", "N/A", IF(K15="N/A","N/A", IF(J15&gt;VALUE(MID(K15,1,2)), "No", IF(J15&lt;-1*VALUE(MID(K15,1,2)), "No", "Yes"))))</f>
        <v>Yes</v>
      </c>
    </row>
    <row r="16" spans="1:12" x14ac:dyDescent="0.2">
      <c r="A16" s="4" t="s">
        <v>1121</v>
      </c>
      <c r="B16" s="135" t="s">
        <v>217</v>
      </c>
      <c r="C16" s="131">
        <v>4763.1450189999996</v>
      </c>
      <c r="D16" s="130" t="str">
        <f t="shared" si="4"/>
        <v>N/A</v>
      </c>
      <c r="E16" s="131">
        <v>4902.3828960000001</v>
      </c>
      <c r="F16" s="130" t="str">
        <f t="shared" si="5"/>
        <v>N/A</v>
      </c>
      <c r="G16" s="131">
        <v>4757.5217529000001</v>
      </c>
      <c r="H16" s="130" t="str">
        <f t="shared" si="6"/>
        <v>N/A</v>
      </c>
      <c r="I16" s="132">
        <v>2.923</v>
      </c>
      <c r="J16" s="132">
        <v>-2.95</v>
      </c>
      <c r="K16" s="135" t="s">
        <v>732</v>
      </c>
      <c r="L16" s="134" t="str">
        <f t="shared" si="7"/>
        <v>Yes</v>
      </c>
    </row>
    <row r="17" spans="1:12" x14ac:dyDescent="0.2">
      <c r="A17" s="4" t="s">
        <v>1219</v>
      </c>
      <c r="B17" s="135" t="s">
        <v>217</v>
      </c>
      <c r="C17" s="131">
        <v>20814.776491000001</v>
      </c>
      <c r="D17" s="130" t="str">
        <f t="shared" si="4"/>
        <v>N/A</v>
      </c>
      <c r="E17" s="131">
        <v>22593.547648</v>
      </c>
      <c r="F17" s="130" t="str">
        <f t="shared" si="5"/>
        <v>N/A</v>
      </c>
      <c r="G17" s="131">
        <v>22724.995966999999</v>
      </c>
      <c r="H17" s="130" t="str">
        <f t="shared" si="6"/>
        <v>N/A</v>
      </c>
      <c r="I17" s="132">
        <v>8.5459999999999994</v>
      </c>
      <c r="J17" s="132">
        <v>0.58179999999999998</v>
      </c>
      <c r="K17" s="135" t="s">
        <v>732</v>
      </c>
      <c r="L17" s="134" t="str">
        <f t="shared" si="7"/>
        <v>Yes</v>
      </c>
    </row>
    <row r="18" spans="1:12" x14ac:dyDescent="0.2">
      <c r="A18" s="4" t="s">
        <v>1220</v>
      </c>
      <c r="B18" s="135" t="s">
        <v>217</v>
      </c>
      <c r="C18" s="131">
        <v>11526.748008</v>
      </c>
      <c r="D18" s="130" t="str">
        <f t="shared" si="4"/>
        <v>N/A</v>
      </c>
      <c r="E18" s="131">
        <v>13990.770355000001</v>
      </c>
      <c r="F18" s="130" t="str">
        <f t="shared" si="5"/>
        <v>N/A</v>
      </c>
      <c r="G18" s="131">
        <v>13443.261522999999</v>
      </c>
      <c r="H18" s="130" t="str">
        <f t="shared" si="6"/>
        <v>N/A</v>
      </c>
      <c r="I18" s="132">
        <v>21.38</v>
      </c>
      <c r="J18" s="132">
        <v>-3.91</v>
      </c>
      <c r="K18" s="135" t="s">
        <v>732</v>
      </c>
      <c r="L18" s="134" t="str">
        <f t="shared" si="7"/>
        <v>Yes</v>
      </c>
    </row>
    <row r="19" spans="1:12" x14ac:dyDescent="0.2">
      <c r="A19" s="4" t="s">
        <v>1221</v>
      </c>
      <c r="B19" s="135" t="s">
        <v>217</v>
      </c>
      <c r="C19" s="131">
        <v>1465.3496911</v>
      </c>
      <c r="D19" s="130" t="str">
        <f t="shared" si="4"/>
        <v>N/A</v>
      </c>
      <c r="E19" s="131">
        <v>1519.2024804</v>
      </c>
      <c r="F19" s="130" t="str">
        <f t="shared" si="5"/>
        <v>N/A</v>
      </c>
      <c r="G19" s="131">
        <v>1385.7626878000001</v>
      </c>
      <c r="H19" s="130" t="str">
        <f t="shared" si="6"/>
        <v>N/A</v>
      </c>
      <c r="I19" s="132">
        <v>3.6749999999999998</v>
      </c>
      <c r="J19" s="132">
        <v>-8.7799999999999994</v>
      </c>
      <c r="K19" s="135" t="s">
        <v>732</v>
      </c>
      <c r="L19" s="134" t="str">
        <f t="shared" si="7"/>
        <v>Yes</v>
      </c>
    </row>
    <row r="20" spans="1:12" x14ac:dyDescent="0.2">
      <c r="A20" s="4" t="s">
        <v>1222</v>
      </c>
      <c r="B20" s="135" t="s">
        <v>217</v>
      </c>
      <c r="C20" s="131">
        <v>3027.8769444</v>
      </c>
      <c r="D20" s="130" t="str">
        <f t="shared" si="4"/>
        <v>N/A</v>
      </c>
      <c r="E20" s="131">
        <v>2674.7695884</v>
      </c>
      <c r="F20" s="130" t="str">
        <f t="shared" si="5"/>
        <v>N/A</v>
      </c>
      <c r="G20" s="131">
        <v>2755.9851970999998</v>
      </c>
      <c r="H20" s="130" t="str">
        <f t="shared" si="6"/>
        <v>N/A</v>
      </c>
      <c r="I20" s="132">
        <v>-11.7</v>
      </c>
      <c r="J20" s="132">
        <v>3.036</v>
      </c>
      <c r="K20" s="135" t="s">
        <v>732</v>
      </c>
      <c r="L20" s="134" t="str">
        <f t="shared" si="7"/>
        <v>Yes</v>
      </c>
    </row>
    <row r="21" spans="1:12" x14ac:dyDescent="0.2">
      <c r="A21" s="2" t="s">
        <v>1125</v>
      </c>
      <c r="B21" s="135" t="s">
        <v>217</v>
      </c>
      <c r="C21" s="131">
        <v>5145.2671989999999</v>
      </c>
      <c r="D21" s="130" t="str">
        <f t="shared" ref="D21:D22" si="8">IF($B21="N/A","N/A",IF(C21&gt;10,"No",IF(C21&lt;-10,"No","Yes")))</f>
        <v>N/A</v>
      </c>
      <c r="E21" s="131">
        <v>5226.3842355999996</v>
      </c>
      <c r="F21" s="130" t="str">
        <f t="shared" ref="F21:F22" si="9">IF($B21="N/A","N/A",IF(E21&gt;10,"No",IF(E21&lt;-10,"No","Yes")))</f>
        <v>N/A</v>
      </c>
      <c r="G21" s="131">
        <v>5080.7606659000003</v>
      </c>
      <c r="H21" s="130" t="str">
        <f t="shared" ref="H21:H22" si="10">IF($B21="N/A","N/A",IF(G21&gt;10,"No",IF(G21&lt;-10,"No","Yes")))</f>
        <v>N/A</v>
      </c>
      <c r="I21" s="132">
        <v>1.577</v>
      </c>
      <c r="J21" s="132">
        <v>-2.79</v>
      </c>
      <c r="K21" s="135" t="s">
        <v>732</v>
      </c>
      <c r="L21" s="134" t="str">
        <f>IF(J21="Div by 0", "N/A", IF(OR(J21="N/A",K21="N/A"),"N/A", IF(J21&gt;VALUE(MID(K21,1,2)), "No", IF(J21&lt;-1*VALUE(MID(K21,1,2)), "No", "Yes"))))</f>
        <v>Yes</v>
      </c>
    </row>
    <row r="22" spans="1:12" x14ac:dyDescent="0.2">
      <c r="A22" s="2" t="s">
        <v>1126</v>
      </c>
      <c r="B22" s="135" t="s">
        <v>217</v>
      </c>
      <c r="C22" s="131">
        <v>4248.1621169</v>
      </c>
      <c r="D22" s="130" t="str">
        <f t="shared" si="8"/>
        <v>N/A</v>
      </c>
      <c r="E22" s="131">
        <v>4492.2998109999999</v>
      </c>
      <c r="F22" s="130" t="str">
        <f t="shared" si="9"/>
        <v>N/A</v>
      </c>
      <c r="G22" s="131">
        <v>4351.1056927999998</v>
      </c>
      <c r="H22" s="130" t="str">
        <f t="shared" si="10"/>
        <v>N/A</v>
      </c>
      <c r="I22" s="132">
        <v>5.7469999999999999</v>
      </c>
      <c r="J22" s="132">
        <v>-3.14</v>
      </c>
      <c r="K22" s="135" t="s">
        <v>732</v>
      </c>
      <c r="L22" s="134" t="str">
        <f>IF(J22="Div by 0", "N/A", IF(OR(J22="N/A",K22="N/A"),"N/A", IF(J22&gt;VALUE(MID(K22,1,2)), "No", IF(J22&lt;-1*VALUE(MID(K22,1,2)), "No", "Yes"))))</f>
        <v>Yes</v>
      </c>
    </row>
    <row r="23" spans="1:12" x14ac:dyDescent="0.2">
      <c r="A23" s="4" t="s">
        <v>1223</v>
      </c>
      <c r="B23" s="135" t="s">
        <v>217</v>
      </c>
      <c r="C23" s="131">
        <v>14076.324901</v>
      </c>
      <c r="D23" s="130" t="str">
        <f>IF($B23="N/A","N/A",IF(C23&gt;10,"No",IF(C23&lt;-10,"No","Yes")))</f>
        <v>N/A</v>
      </c>
      <c r="E23" s="131">
        <v>16389.374535999999</v>
      </c>
      <c r="F23" s="130" t="str">
        <f>IF($B23="N/A","N/A",IF(E23&gt;10,"No",IF(E23&lt;-10,"No","Yes")))</f>
        <v>N/A</v>
      </c>
      <c r="G23" s="131">
        <v>16521.586458999998</v>
      </c>
      <c r="H23" s="130" t="str">
        <f>IF($B23="N/A","N/A",IF(G23&gt;10,"No",IF(G23&lt;-10,"No","Yes")))</f>
        <v>N/A</v>
      </c>
      <c r="I23" s="132">
        <v>16.43</v>
      </c>
      <c r="J23" s="132">
        <v>0.80669999999999997</v>
      </c>
      <c r="K23" s="135" t="s">
        <v>732</v>
      </c>
      <c r="L23" s="134" t="str">
        <f>IF(J23="Div by 0", "N/A", IF(K23="N/A","N/A", IF(J23&gt;VALUE(MID(K23,1,2)), "No", IF(J23&lt;-1*VALUE(MID(K23,1,2)), "No", "Yes"))))</f>
        <v>Yes</v>
      </c>
    </row>
    <row r="24" spans="1:12" x14ac:dyDescent="0.2">
      <c r="A24" s="4" t="s">
        <v>1224</v>
      </c>
      <c r="B24" s="135" t="s">
        <v>217</v>
      </c>
      <c r="C24" s="131">
        <v>21006.444157999998</v>
      </c>
      <c r="D24" s="130" t="str">
        <f>IF($B24="N/A","N/A",IF(C24&gt;10,"No",IF(C24&lt;-10,"No","Yes")))</f>
        <v>N/A</v>
      </c>
      <c r="E24" s="131">
        <v>22853.434589</v>
      </c>
      <c r="F24" s="130" t="str">
        <f>IF($B24="N/A","N/A",IF(E24&gt;10,"No",IF(E24&lt;-10,"No","Yes")))</f>
        <v>N/A</v>
      </c>
      <c r="G24" s="131">
        <v>23005.649308</v>
      </c>
      <c r="H24" s="130" t="str">
        <f>IF($B24="N/A","N/A",IF(G24&gt;10,"No",IF(G24&lt;-10,"No","Yes")))</f>
        <v>N/A</v>
      </c>
      <c r="I24" s="132">
        <v>8.7919999999999998</v>
      </c>
      <c r="J24" s="132">
        <v>0.66600000000000004</v>
      </c>
      <c r="K24" s="135" t="s">
        <v>732</v>
      </c>
      <c r="L24" s="134" t="str">
        <f>IF(J24="Div by 0", "N/A", IF(K24="N/A","N/A", IF(J24&gt;VALUE(MID(K24,1,2)), "No", IF(J24&lt;-1*VALUE(MID(K24,1,2)), "No", "Yes"))))</f>
        <v>Yes</v>
      </c>
    </row>
    <row r="25" spans="1:12" x14ac:dyDescent="0.2">
      <c r="A25" s="4" t="s">
        <v>1225</v>
      </c>
      <c r="B25" s="135" t="s">
        <v>217</v>
      </c>
      <c r="C25" s="131">
        <v>9315.6669266999997</v>
      </c>
      <c r="D25" s="130" t="str">
        <f>IF($B25="N/A","N/A",IF(C25&gt;10,"No",IF(C25&lt;-10,"No","Yes")))</f>
        <v>N/A</v>
      </c>
      <c r="E25" s="131">
        <v>12509.643152000001</v>
      </c>
      <c r="F25" s="130" t="str">
        <f>IF($B25="N/A","N/A",IF(E25&gt;10,"No",IF(E25&lt;-10,"No","Yes")))</f>
        <v>N/A</v>
      </c>
      <c r="G25" s="131">
        <v>12687.568945999999</v>
      </c>
      <c r="H25" s="130" t="str">
        <f>IF($B25="N/A","N/A",IF(G25&gt;10,"No",IF(G25&lt;-10,"No","Yes")))</f>
        <v>N/A</v>
      </c>
      <c r="I25" s="132">
        <v>34.29</v>
      </c>
      <c r="J25" s="132">
        <v>1.4219999999999999</v>
      </c>
      <c r="K25" s="135" t="s">
        <v>732</v>
      </c>
      <c r="L25" s="134" t="str">
        <f>IF(J25="Div by 0", "N/A", IF(K25="N/A","N/A", IF(J25&gt;VALUE(MID(K25,1,2)), "No", IF(J25&lt;-1*VALUE(MID(K25,1,2)), "No", "Yes"))))</f>
        <v>Yes</v>
      </c>
    </row>
    <row r="26" spans="1:12" x14ac:dyDescent="0.2">
      <c r="A26" s="4" t="s">
        <v>1226</v>
      </c>
      <c r="B26" s="135" t="s">
        <v>217</v>
      </c>
      <c r="C26" s="131">
        <v>14832.469236999999</v>
      </c>
      <c r="D26" s="130" t="str">
        <f t="shared" ref="D26:D27" si="11">IF($B26="N/A","N/A",IF(C26&gt;10,"No",IF(C26&lt;-10,"No","Yes")))</f>
        <v>N/A</v>
      </c>
      <c r="E26" s="131">
        <v>16927.71615</v>
      </c>
      <c r="F26" s="130" t="str">
        <f t="shared" ref="F26:F30" si="12">IF($B26="N/A","N/A",IF(E26&gt;10,"No",IF(E26&lt;-10,"No","Yes")))</f>
        <v>N/A</v>
      </c>
      <c r="G26" s="131">
        <v>17075.689693</v>
      </c>
      <c r="H26" s="130" t="str">
        <f t="shared" ref="H26:H27" si="13">IF($B26="N/A","N/A",IF(G26&gt;10,"No",IF(G26&lt;-10,"No","Yes")))</f>
        <v>N/A</v>
      </c>
      <c r="I26" s="132">
        <v>14.13</v>
      </c>
      <c r="J26" s="132">
        <v>0.87409999999999999</v>
      </c>
      <c r="K26" s="135" t="s">
        <v>732</v>
      </c>
      <c r="L26" s="134" t="str">
        <f>IF(J26="Div by 0", "N/A", IF(OR(J26="N/A",K26="N/A"),"N/A", IF(J26&gt;VALUE(MID(K26,1,2)), "No", IF(J26&lt;-1*VALUE(MID(K26,1,2)), "No", "Yes"))))</f>
        <v>Yes</v>
      </c>
    </row>
    <row r="27" spans="1:12" x14ac:dyDescent="0.2">
      <c r="A27" s="4" t="s">
        <v>1227</v>
      </c>
      <c r="B27" s="135" t="s">
        <v>217</v>
      </c>
      <c r="C27" s="131">
        <v>12881.959394</v>
      </c>
      <c r="D27" s="130" t="str">
        <f t="shared" si="11"/>
        <v>N/A</v>
      </c>
      <c r="E27" s="131">
        <v>15555.833038999999</v>
      </c>
      <c r="F27" s="130" t="str">
        <f t="shared" si="12"/>
        <v>N/A</v>
      </c>
      <c r="G27" s="131">
        <v>15671.461506</v>
      </c>
      <c r="H27" s="130" t="str">
        <f t="shared" si="13"/>
        <v>N/A</v>
      </c>
      <c r="I27" s="132">
        <v>20.76</v>
      </c>
      <c r="J27" s="132">
        <v>0.74329999999999996</v>
      </c>
      <c r="K27" s="135" t="s">
        <v>732</v>
      </c>
      <c r="L27" s="134" t="str">
        <f>IF(J27="Div by 0", "N/A", IF(OR(J27="N/A",K27="N/A"),"N/A", IF(J27&gt;VALUE(MID(K27,1,2)), "No", IF(J27&lt;-1*VALUE(MID(K27,1,2)), "No", "Yes"))))</f>
        <v>Yes</v>
      </c>
    </row>
    <row r="28" spans="1:12" x14ac:dyDescent="0.2">
      <c r="A28" s="57" t="s">
        <v>1228</v>
      </c>
      <c r="B28" s="131" t="s">
        <v>217</v>
      </c>
      <c r="C28" s="131">
        <v>1687.5129661999999</v>
      </c>
      <c r="D28" s="130" t="str">
        <f t="shared" ref="D28:D30" si="14">IF($B28="N/A","N/A",IF(C28&gt;10,"No",IF(C28&lt;-10,"No","Yes")))</f>
        <v>N/A</v>
      </c>
      <c r="E28" s="131">
        <v>951.46515667999995</v>
      </c>
      <c r="F28" s="130" t="str">
        <f t="shared" si="12"/>
        <v>N/A</v>
      </c>
      <c r="G28" s="131">
        <v>777.98910758</v>
      </c>
      <c r="H28" s="130" t="str">
        <f t="shared" ref="H28:H30" si="15">IF($B28="N/A","N/A",IF(G28&gt;10,"No",IF(G28&lt;-10,"No","Yes")))</f>
        <v>N/A</v>
      </c>
      <c r="I28" s="132">
        <v>-43.6</v>
      </c>
      <c r="J28" s="132">
        <v>-18.2</v>
      </c>
      <c r="K28" s="133" t="s">
        <v>732</v>
      </c>
      <c r="L28" s="134" t="str">
        <f>IF(J28="Div by 0", "N/A", IF(OR(J28="N/A",K28="N/A"),"N/A", IF(J28&gt;VALUE(MID(K28,1,2)), "No", IF(J28&lt;-1*VALUE(MID(K28,1,2)), "No", "Yes"))))</f>
        <v>Yes</v>
      </c>
    </row>
    <row r="29" spans="1:12" x14ac:dyDescent="0.2">
      <c r="A29" s="57" t="s">
        <v>1229</v>
      </c>
      <c r="B29" s="131" t="s">
        <v>217</v>
      </c>
      <c r="C29" s="131">
        <v>1132.8223327999999</v>
      </c>
      <c r="D29" s="130" t="str">
        <f t="shared" si="14"/>
        <v>N/A</v>
      </c>
      <c r="E29" s="131">
        <v>941.39493876999995</v>
      </c>
      <c r="F29" s="130" t="str">
        <f t="shared" si="12"/>
        <v>N/A</v>
      </c>
      <c r="G29" s="131">
        <v>774.21810901000003</v>
      </c>
      <c r="H29" s="130" t="str">
        <f t="shared" si="15"/>
        <v>N/A</v>
      </c>
      <c r="I29" s="132">
        <v>-16.899999999999999</v>
      </c>
      <c r="J29" s="132">
        <v>-17.8</v>
      </c>
      <c r="K29" s="133" t="s">
        <v>732</v>
      </c>
      <c r="L29" s="134" t="str">
        <f t="shared" ref="L29:L30" si="16">IF(J29="Div by 0", "N/A", IF(OR(J29="N/A",K29="N/A"),"N/A", IF(J29&gt;VALUE(MID(K29,1,2)), "No", IF(J29&lt;-1*VALUE(MID(K29,1,2)), "No", "Yes"))))</f>
        <v>Yes</v>
      </c>
    </row>
    <row r="30" spans="1:12" x14ac:dyDescent="0.2">
      <c r="A30" s="57" t="s">
        <v>1230</v>
      </c>
      <c r="B30" s="131" t="s">
        <v>217</v>
      </c>
      <c r="C30" s="131">
        <v>2537.6157457999998</v>
      </c>
      <c r="D30" s="130" t="str">
        <f t="shared" si="14"/>
        <v>N/A</v>
      </c>
      <c r="E30" s="131">
        <v>1175.5321269000001</v>
      </c>
      <c r="F30" s="130" t="str">
        <f t="shared" si="12"/>
        <v>N/A</v>
      </c>
      <c r="G30" s="131">
        <v>857.66088214000001</v>
      </c>
      <c r="H30" s="130" t="str">
        <f t="shared" si="15"/>
        <v>N/A</v>
      </c>
      <c r="I30" s="132">
        <v>-53.7</v>
      </c>
      <c r="J30" s="132">
        <v>-27</v>
      </c>
      <c r="K30" s="133" t="s">
        <v>732</v>
      </c>
      <c r="L30" s="134" t="str">
        <f t="shared" si="16"/>
        <v>Yes</v>
      </c>
    </row>
    <row r="31" spans="1:12" x14ac:dyDescent="0.2">
      <c r="A31" s="45" t="s">
        <v>2</v>
      </c>
      <c r="B31" s="136" t="s">
        <v>217</v>
      </c>
      <c r="C31" s="140">
        <v>70.183626094999994</v>
      </c>
      <c r="D31" s="138" t="str">
        <f t="shared" ref="D31:D69" si="17">IF($B31="N/A","N/A",IF(C31&gt;10,"No",IF(C31&lt;-10,"No","Yes")))</f>
        <v>N/A</v>
      </c>
      <c r="E31" s="140">
        <v>73.353219244000002</v>
      </c>
      <c r="F31" s="138" t="str">
        <f t="shared" ref="F31:F69" si="18">IF($B31="N/A","N/A",IF(E31&gt;10,"No",IF(E31&lt;-10,"No","Yes")))</f>
        <v>N/A</v>
      </c>
      <c r="G31" s="140">
        <v>76.329412589</v>
      </c>
      <c r="H31" s="138" t="str">
        <f t="shared" ref="H31:H69" si="19">IF($B31="N/A","N/A",IF(G31&gt;10,"No",IF(G31&lt;-10,"No","Yes")))</f>
        <v>N/A</v>
      </c>
      <c r="I31" s="132">
        <v>4.516</v>
      </c>
      <c r="J31" s="132">
        <v>4.0570000000000004</v>
      </c>
      <c r="K31" s="133" t="s">
        <v>732</v>
      </c>
      <c r="L31" s="134" t="str">
        <f t="shared" ref="L31:L99" si="20">IF(J31="Div by 0", "N/A", IF(K31="N/A","N/A", IF(J31&gt;VALUE(MID(K31,1,2)), "No", IF(J31&lt;-1*VALUE(MID(K31,1,2)), "No", "Yes"))))</f>
        <v>Yes</v>
      </c>
    </row>
    <row r="32" spans="1:12" x14ac:dyDescent="0.2">
      <c r="A32" s="45" t="s">
        <v>22</v>
      </c>
      <c r="B32" s="136" t="s">
        <v>217</v>
      </c>
      <c r="C32" s="152">
        <v>667567</v>
      </c>
      <c r="D32" s="138" t="str">
        <f t="shared" si="17"/>
        <v>N/A</v>
      </c>
      <c r="E32" s="152">
        <v>790612</v>
      </c>
      <c r="F32" s="138" t="str">
        <f t="shared" si="18"/>
        <v>N/A</v>
      </c>
      <c r="G32" s="152">
        <v>871846</v>
      </c>
      <c r="H32" s="138" t="str">
        <f t="shared" si="19"/>
        <v>N/A</v>
      </c>
      <c r="I32" s="132">
        <v>18.43</v>
      </c>
      <c r="J32" s="132">
        <v>10.27</v>
      </c>
      <c r="K32" s="133" t="s">
        <v>732</v>
      </c>
      <c r="L32" s="134" t="str">
        <f t="shared" si="20"/>
        <v>Yes</v>
      </c>
    </row>
    <row r="33" spans="1:12" x14ac:dyDescent="0.2">
      <c r="A33" s="45" t="s">
        <v>451</v>
      </c>
      <c r="B33" s="135" t="s">
        <v>217</v>
      </c>
      <c r="C33" s="152">
        <v>13926</v>
      </c>
      <c r="D33" s="152" t="str">
        <f t="shared" si="17"/>
        <v>N/A</v>
      </c>
      <c r="E33" s="152">
        <v>17539</v>
      </c>
      <c r="F33" s="152" t="str">
        <f t="shared" si="18"/>
        <v>N/A</v>
      </c>
      <c r="G33" s="152">
        <v>20620</v>
      </c>
      <c r="H33" s="130" t="str">
        <f t="shared" si="19"/>
        <v>N/A</v>
      </c>
      <c r="I33" s="132">
        <v>25.94</v>
      </c>
      <c r="J33" s="132">
        <v>17.57</v>
      </c>
      <c r="K33" s="135" t="s">
        <v>732</v>
      </c>
      <c r="L33" s="134" t="str">
        <f t="shared" si="20"/>
        <v>Yes</v>
      </c>
    </row>
    <row r="34" spans="1:12" x14ac:dyDescent="0.2">
      <c r="A34" s="45" t="s">
        <v>1231</v>
      </c>
      <c r="B34" s="141" t="s">
        <v>217</v>
      </c>
      <c r="C34" s="152" t="s">
        <v>217</v>
      </c>
      <c r="D34" s="134" t="str">
        <f t="shared" ref="D34:D38" si="21">IF($B34="N/A","N/A",IF(C34&lt;0,"No","Yes"))</f>
        <v>N/A</v>
      </c>
      <c r="E34" s="152">
        <v>1458</v>
      </c>
      <c r="F34" s="134" t="str">
        <f t="shared" ref="F34:F38" si="22">IF($B34="N/A","N/A",IF(E34&lt;0,"No","Yes"))</f>
        <v>N/A</v>
      </c>
      <c r="G34" s="152">
        <v>1428</v>
      </c>
      <c r="H34" s="134" t="str">
        <f t="shared" ref="H34:H38" si="23">IF($B34="N/A","N/A",IF(G34&lt;0,"No","Yes"))</f>
        <v>N/A</v>
      </c>
      <c r="I34" s="132" t="s">
        <v>217</v>
      </c>
      <c r="J34" s="132">
        <v>-2.06</v>
      </c>
      <c r="K34" s="152" t="s">
        <v>732</v>
      </c>
      <c r="L34" s="134" t="str">
        <f t="shared" si="20"/>
        <v>Yes</v>
      </c>
    </row>
    <row r="35" spans="1:12" x14ac:dyDescent="0.2">
      <c r="A35" s="45" t="s">
        <v>1232</v>
      </c>
      <c r="B35" s="141" t="s">
        <v>217</v>
      </c>
      <c r="C35" s="152" t="s">
        <v>217</v>
      </c>
      <c r="D35" s="134" t="str">
        <f t="shared" si="21"/>
        <v>N/A</v>
      </c>
      <c r="E35" s="152">
        <v>191</v>
      </c>
      <c r="F35" s="134" t="str">
        <f t="shared" si="22"/>
        <v>N/A</v>
      </c>
      <c r="G35" s="152">
        <v>223</v>
      </c>
      <c r="H35" s="134" t="str">
        <f t="shared" si="23"/>
        <v>N/A</v>
      </c>
      <c r="I35" s="132" t="s">
        <v>217</v>
      </c>
      <c r="J35" s="132">
        <v>16.75</v>
      </c>
      <c r="K35" s="152" t="s">
        <v>732</v>
      </c>
      <c r="L35" s="134" t="str">
        <f t="shared" si="20"/>
        <v>Yes</v>
      </c>
    </row>
    <row r="36" spans="1:12" x14ac:dyDescent="0.2">
      <c r="A36" s="45" t="s">
        <v>1233</v>
      </c>
      <c r="B36" s="141" t="s">
        <v>217</v>
      </c>
      <c r="C36" s="152" t="s">
        <v>217</v>
      </c>
      <c r="D36" s="134" t="str">
        <f t="shared" si="21"/>
        <v>N/A</v>
      </c>
      <c r="E36" s="152">
        <v>8002</v>
      </c>
      <c r="F36" s="134" t="str">
        <f t="shared" si="22"/>
        <v>N/A</v>
      </c>
      <c r="G36" s="152">
        <v>9122</v>
      </c>
      <c r="H36" s="134" t="str">
        <f t="shared" si="23"/>
        <v>N/A</v>
      </c>
      <c r="I36" s="132" t="s">
        <v>217</v>
      </c>
      <c r="J36" s="132">
        <v>14</v>
      </c>
      <c r="K36" s="152" t="s">
        <v>732</v>
      </c>
      <c r="L36" s="134" t="str">
        <f t="shared" si="20"/>
        <v>Yes</v>
      </c>
    </row>
    <row r="37" spans="1:12" x14ac:dyDescent="0.2">
      <c r="A37" s="45" t="s">
        <v>1234</v>
      </c>
      <c r="B37" s="141" t="s">
        <v>217</v>
      </c>
      <c r="C37" s="152" t="s">
        <v>217</v>
      </c>
      <c r="D37" s="134" t="str">
        <f t="shared" si="21"/>
        <v>N/A</v>
      </c>
      <c r="E37" s="152">
        <v>7861</v>
      </c>
      <c r="F37" s="134" t="str">
        <f t="shared" si="22"/>
        <v>N/A</v>
      </c>
      <c r="G37" s="152">
        <v>9731</v>
      </c>
      <c r="H37" s="134" t="str">
        <f t="shared" si="23"/>
        <v>N/A</v>
      </c>
      <c r="I37" s="132" t="s">
        <v>217</v>
      </c>
      <c r="J37" s="132">
        <v>23.79</v>
      </c>
      <c r="K37" s="152" t="s">
        <v>732</v>
      </c>
      <c r="L37" s="134" t="str">
        <f t="shared" si="20"/>
        <v>Yes</v>
      </c>
    </row>
    <row r="38" spans="1:12" x14ac:dyDescent="0.2">
      <c r="A38" s="45" t="s">
        <v>1235</v>
      </c>
      <c r="B38" s="141" t="s">
        <v>217</v>
      </c>
      <c r="C38" s="152" t="s">
        <v>217</v>
      </c>
      <c r="D38" s="134" t="str">
        <f t="shared" si="21"/>
        <v>N/A</v>
      </c>
      <c r="E38" s="152">
        <v>27</v>
      </c>
      <c r="F38" s="134" t="str">
        <f t="shared" si="22"/>
        <v>N/A</v>
      </c>
      <c r="G38" s="152">
        <v>116</v>
      </c>
      <c r="H38" s="134" t="str">
        <f t="shared" si="23"/>
        <v>N/A</v>
      </c>
      <c r="I38" s="132" t="s">
        <v>217</v>
      </c>
      <c r="J38" s="132">
        <v>329.6</v>
      </c>
      <c r="K38" s="152" t="s">
        <v>732</v>
      </c>
      <c r="L38" s="134" t="str">
        <f t="shared" si="20"/>
        <v>No</v>
      </c>
    </row>
    <row r="39" spans="1:12" x14ac:dyDescent="0.2">
      <c r="A39" s="45" t="s">
        <v>452</v>
      </c>
      <c r="B39" s="135" t="s">
        <v>217</v>
      </c>
      <c r="C39" s="152">
        <v>46416</v>
      </c>
      <c r="D39" s="152" t="str">
        <f t="shared" si="17"/>
        <v>N/A</v>
      </c>
      <c r="E39" s="152">
        <v>51832</v>
      </c>
      <c r="F39" s="152" t="str">
        <f t="shared" si="18"/>
        <v>N/A</v>
      </c>
      <c r="G39" s="152">
        <v>61806</v>
      </c>
      <c r="H39" s="130" t="str">
        <f t="shared" si="19"/>
        <v>N/A</v>
      </c>
      <c r="I39" s="132">
        <v>11.67</v>
      </c>
      <c r="J39" s="132">
        <v>19.239999999999998</v>
      </c>
      <c r="K39" s="135" t="s">
        <v>732</v>
      </c>
      <c r="L39" s="134" t="str">
        <f t="shared" si="20"/>
        <v>Yes</v>
      </c>
    </row>
    <row r="40" spans="1:12" x14ac:dyDescent="0.2">
      <c r="A40" s="45" t="s">
        <v>1236</v>
      </c>
      <c r="B40" s="141" t="s">
        <v>217</v>
      </c>
      <c r="C40" s="152" t="s">
        <v>217</v>
      </c>
      <c r="D40" s="134" t="str">
        <f t="shared" ref="D40:D45" si="24">IF($B40="N/A","N/A",IF(C40&lt;0,"No","Yes"))</f>
        <v>N/A</v>
      </c>
      <c r="E40" s="152">
        <v>37548</v>
      </c>
      <c r="F40" s="134" t="str">
        <f t="shared" ref="F40:F45" si="25">IF($B40="N/A","N/A",IF(E40&lt;0,"No","Yes"))</f>
        <v>N/A</v>
      </c>
      <c r="G40" s="152">
        <v>42376</v>
      </c>
      <c r="H40" s="134" t="str">
        <f t="shared" ref="H40:H45" si="26">IF($B40="N/A","N/A",IF(G40&lt;0,"No","Yes"))</f>
        <v>N/A</v>
      </c>
      <c r="I40" s="132" t="s">
        <v>217</v>
      </c>
      <c r="J40" s="132">
        <v>12.86</v>
      </c>
      <c r="K40" s="152" t="s">
        <v>732</v>
      </c>
      <c r="L40" s="134" t="str">
        <f t="shared" si="20"/>
        <v>Yes</v>
      </c>
    </row>
    <row r="41" spans="1:12" x14ac:dyDescent="0.2">
      <c r="A41" s="45" t="s">
        <v>1237</v>
      </c>
      <c r="B41" s="141" t="s">
        <v>217</v>
      </c>
      <c r="C41" s="152" t="s">
        <v>217</v>
      </c>
      <c r="D41" s="134" t="str">
        <f t="shared" si="24"/>
        <v>N/A</v>
      </c>
      <c r="E41" s="152">
        <v>440</v>
      </c>
      <c r="F41" s="134" t="str">
        <f t="shared" si="25"/>
        <v>N/A</v>
      </c>
      <c r="G41" s="152">
        <v>518</v>
      </c>
      <c r="H41" s="134" t="str">
        <f t="shared" si="26"/>
        <v>N/A</v>
      </c>
      <c r="I41" s="132" t="s">
        <v>217</v>
      </c>
      <c r="J41" s="132">
        <v>17.73</v>
      </c>
      <c r="K41" s="152" t="s">
        <v>732</v>
      </c>
      <c r="L41" s="134" t="str">
        <f t="shared" si="20"/>
        <v>Yes</v>
      </c>
    </row>
    <row r="42" spans="1:12" x14ac:dyDescent="0.2">
      <c r="A42" s="45" t="s">
        <v>1238</v>
      </c>
      <c r="B42" s="141" t="s">
        <v>217</v>
      </c>
      <c r="C42" s="152" t="s">
        <v>217</v>
      </c>
      <c r="D42" s="134" t="str">
        <f t="shared" si="24"/>
        <v>N/A</v>
      </c>
      <c r="E42" s="152">
        <v>7044</v>
      </c>
      <c r="F42" s="134" t="str">
        <f t="shared" si="25"/>
        <v>N/A</v>
      </c>
      <c r="G42" s="152">
        <v>9046</v>
      </c>
      <c r="H42" s="134" t="str">
        <f t="shared" si="26"/>
        <v>N/A</v>
      </c>
      <c r="I42" s="132" t="s">
        <v>217</v>
      </c>
      <c r="J42" s="132">
        <v>28.42</v>
      </c>
      <c r="K42" s="152" t="s">
        <v>732</v>
      </c>
      <c r="L42" s="134" t="str">
        <f t="shared" si="20"/>
        <v>Yes</v>
      </c>
    </row>
    <row r="43" spans="1:12" x14ac:dyDescent="0.2">
      <c r="A43" s="45" t="s">
        <v>1239</v>
      </c>
      <c r="B43" s="141" t="s">
        <v>217</v>
      </c>
      <c r="C43" s="152" t="s">
        <v>217</v>
      </c>
      <c r="D43" s="134" t="str">
        <f t="shared" si="24"/>
        <v>N/A</v>
      </c>
      <c r="E43" s="152">
        <v>17</v>
      </c>
      <c r="F43" s="134" t="str">
        <f t="shared" si="25"/>
        <v>N/A</v>
      </c>
      <c r="G43" s="152">
        <v>57</v>
      </c>
      <c r="H43" s="134" t="str">
        <f t="shared" si="26"/>
        <v>N/A</v>
      </c>
      <c r="I43" s="132" t="s">
        <v>217</v>
      </c>
      <c r="J43" s="132">
        <v>235.3</v>
      </c>
      <c r="K43" s="152" t="s">
        <v>732</v>
      </c>
      <c r="L43" s="134" t="str">
        <f t="shared" si="20"/>
        <v>No</v>
      </c>
    </row>
    <row r="44" spans="1:12" x14ac:dyDescent="0.2">
      <c r="A44" s="45" t="s">
        <v>1240</v>
      </c>
      <c r="B44" s="141" t="s">
        <v>217</v>
      </c>
      <c r="C44" s="152" t="s">
        <v>217</v>
      </c>
      <c r="D44" s="134" t="str">
        <f t="shared" si="24"/>
        <v>N/A</v>
      </c>
      <c r="E44" s="152">
        <v>6783</v>
      </c>
      <c r="F44" s="134" t="str">
        <f t="shared" si="25"/>
        <v>N/A</v>
      </c>
      <c r="G44" s="152">
        <v>9809</v>
      </c>
      <c r="H44" s="134" t="str">
        <f t="shared" si="26"/>
        <v>N/A</v>
      </c>
      <c r="I44" s="132" t="s">
        <v>217</v>
      </c>
      <c r="J44" s="132">
        <v>44.61</v>
      </c>
      <c r="K44" s="152" t="s">
        <v>732</v>
      </c>
      <c r="L44" s="134" t="str">
        <f t="shared" si="20"/>
        <v>No</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386037</v>
      </c>
      <c r="D46" s="152" t="str">
        <f t="shared" si="17"/>
        <v>N/A</v>
      </c>
      <c r="E46" s="152">
        <v>438771</v>
      </c>
      <c r="F46" s="152" t="str">
        <f t="shared" si="18"/>
        <v>N/A</v>
      </c>
      <c r="G46" s="152">
        <v>466347</v>
      </c>
      <c r="H46" s="130" t="str">
        <f t="shared" si="19"/>
        <v>N/A</v>
      </c>
      <c r="I46" s="132">
        <v>13.66</v>
      </c>
      <c r="J46" s="132">
        <v>6.2850000000000001</v>
      </c>
      <c r="K46" s="135" t="s">
        <v>732</v>
      </c>
      <c r="L46" s="134" t="str">
        <f t="shared" si="20"/>
        <v>Yes</v>
      </c>
    </row>
    <row r="47" spans="1:12" x14ac:dyDescent="0.2">
      <c r="A47" s="45" t="s">
        <v>1242</v>
      </c>
      <c r="B47" s="141" t="s">
        <v>217</v>
      </c>
      <c r="C47" s="152" t="s">
        <v>217</v>
      </c>
      <c r="D47" s="134" t="str">
        <f t="shared" ref="D47:D53" si="27">IF($B47="N/A","N/A",IF(C47&lt;0,"No","Yes"))</f>
        <v>N/A</v>
      </c>
      <c r="E47" s="152">
        <v>263961</v>
      </c>
      <c r="F47" s="134" t="str">
        <f t="shared" ref="F47:F53" si="28">IF($B47="N/A","N/A",IF(E47&lt;0,"No","Yes"))</f>
        <v>N/A</v>
      </c>
      <c r="G47" s="152">
        <v>273164</v>
      </c>
      <c r="H47" s="134" t="str">
        <f t="shared" ref="H47:H53" si="29">IF($B47="N/A","N/A",IF(G47&lt;0,"No","Yes"))</f>
        <v>N/A</v>
      </c>
      <c r="I47" s="132" t="s">
        <v>217</v>
      </c>
      <c r="J47" s="132">
        <v>3.4860000000000002</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11</v>
      </c>
      <c r="F49" s="134" t="str">
        <f t="shared" si="28"/>
        <v>N/A</v>
      </c>
      <c r="G49" s="152">
        <v>11</v>
      </c>
      <c r="H49" s="134" t="str">
        <f t="shared" si="29"/>
        <v>N/A</v>
      </c>
      <c r="I49" s="132" t="s">
        <v>217</v>
      </c>
      <c r="J49" s="132">
        <v>-60</v>
      </c>
      <c r="K49" s="152" t="s">
        <v>732</v>
      </c>
      <c r="L49" s="134" t="str">
        <f t="shared" si="20"/>
        <v>No</v>
      </c>
    </row>
    <row r="50" spans="1:12" x14ac:dyDescent="0.2">
      <c r="A50" s="45" t="s">
        <v>1245</v>
      </c>
      <c r="B50" s="141" t="s">
        <v>217</v>
      </c>
      <c r="C50" s="152" t="s">
        <v>217</v>
      </c>
      <c r="D50" s="134" t="str">
        <f t="shared" si="27"/>
        <v>N/A</v>
      </c>
      <c r="E50" s="152">
        <v>97911</v>
      </c>
      <c r="F50" s="134" t="str">
        <f t="shared" si="28"/>
        <v>N/A</v>
      </c>
      <c r="G50" s="152">
        <v>105219</v>
      </c>
      <c r="H50" s="134" t="str">
        <f t="shared" si="29"/>
        <v>N/A</v>
      </c>
      <c r="I50" s="132" t="s">
        <v>217</v>
      </c>
      <c r="J50" s="132">
        <v>7.4640000000000004</v>
      </c>
      <c r="K50" s="152" t="s">
        <v>732</v>
      </c>
      <c r="L50" s="134" t="str">
        <f t="shared" si="20"/>
        <v>Yes</v>
      </c>
    </row>
    <row r="51" spans="1:12" x14ac:dyDescent="0.2">
      <c r="A51" s="45" t="s">
        <v>1246</v>
      </c>
      <c r="B51" s="141" t="s">
        <v>217</v>
      </c>
      <c r="C51" s="152" t="s">
        <v>217</v>
      </c>
      <c r="D51" s="134" t="str">
        <f t="shared" si="27"/>
        <v>N/A</v>
      </c>
      <c r="E51" s="152">
        <v>73160</v>
      </c>
      <c r="F51" s="134" t="str">
        <f t="shared" si="28"/>
        <v>N/A</v>
      </c>
      <c r="G51" s="152">
        <v>83165</v>
      </c>
      <c r="H51" s="134" t="str">
        <f t="shared" si="29"/>
        <v>N/A</v>
      </c>
      <c r="I51" s="132" t="s">
        <v>217</v>
      </c>
      <c r="J51" s="132">
        <v>13.68</v>
      </c>
      <c r="K51" s="152" t="s">
        <v>732</v>
      </c>
      <c r="L51" s="134" t="str">
        <f t="shared" si="20"/>
        <v>Yes</v>
      </c>
    </row>
    <row r="52" spans="1:12" x14ac:dyDescent="0.2">
      <c r="A52" s="45" t="s">
        <v>1247</v>
      </c>
      <c r="B52" s="141" t="s">
        <v>217</v>
      </c>
      <c r="C52" s="152" t="s">
        <v>217</v>
      </c>
      <c r="D52" s="134" t="str">
        <f t="shared" si="27"/>
        <v>N/A</v>
      </c>
      <c r="E52" s="152">
        <v>1543</v>
      </c>
      <c r="F52" s="134" t="str">
        <f t="shared" si="28"/>
        <v>N/A</v>
      </c>
      <c r="G52" s="152">
        <v>1957</v>
      </c>
      <c r="H52" s="134" t="str">
        <f t="shared" si="29"/>
        <v>N/A</v>
      </c>
      <c r="I52" s="132" t="s">
        <v>217</v>
      </c>
      <c r="J52" s="132">
        <v>26.83</v>
      </c>
      <c r="K52" s="152" t="s">
        <v>732</v>
      </c>
      <c r="L52" s="134" t="str">
        <f t="shared" si="20"/>
        <v>Yes</v>
      </c>
    </row>
    <row r="53" spans="1:12" x14ac:dyDescent="0.2">
      <c r="A53" s="45" t="s">
        <v>1248</v>
      </c>
      <c r="B53" s="141" t="s">
        <v>217</v>
      </c>
      <c r="C53" s="152" t="s">
        <v>217</v>
      </c>
      <c r="D53" s="134" t="str">
        <f t="shared" si="27"/>
        <v>N/A</v>
      </c>
      <c r="E53" s="152">
        <v>2186</v>
      </c>
      <c r="F53" s="134" t="str">
        <f t="shared" si="28"/>
        <v>N/A</v>
      </c>
      <c r="G53" s="152">
        <v>2838</v>
      </c>
      <c r="H53" s="134" t="str">
        <f t="shared" si="29"/>
        <v>N/A</v>
      </c>
      <c r="I53" s="132" t="s">
        <v>217</v>
      </c>
      <c r="J53" s="132">
        <v>29.83</v>
      </c>
      <c r="K53" s="152" t="s">
        <v>732</v>
      </c>
      <c r="L53" s="134" t="str">
        <f t="shared" si="20"/>
        <v>Yes</v>
      </c>
    </row>
    <row r="54" spans="1:12" x14ac:dyDescent="0.2">
      <c r="A54" s="45" t="s">
        <v>454</v>
      </c>
      <c r="B54" s="135" t="s">
        <v>217</v>
      </c>
      <c r="C54" s="152">
        <v>221188</v>
      </c>
      <c r="D54" s="152" t="str">
        <f t="shared" si="17"/>
        <v>N/A</v>
      </c>
      <c r="E54" s="152">
        <v>282470</v>
      </c>
      <c r="F54" s="152" t="str">
        <f t="shared" si="18"/>
        <v>N/A</v>
      </c>
      <c r="G54" s="152">
        <v>323073</v>
      </c>
      <c r="H54" s="130" t="str">
        <f t="shared" si="19"/>
        <v>N/A</v>
      </c>
      <c r="I54" s="132">
        <v>27.71</v>
      </c>
      <c r="J54" s="132">
        <v>14.37</v>
      </c>
      <c r="K54" s="135" t="s">
        <v>732</v>
      </c>
      <c r="L54" s="134" t="str">
        <f t="shared" si="20"/>
        <v>Yes</v>
      </c>
    </row>
    <row r="55" spans="1:12" x14ac:dyDescent="0.2">
      <c r="A55" s="45" t="s">
        <v>1249</v>
      </c>
      <c r="B55" s="141" t="s">
        <v>217</v>
      </c>
      <c r="C55" s="152" t="s">
        <v>217</v>
      </c>
      <c r="D55" s="134" t="str">
        <f t="shared" ref="D55:D60" si="30">IF($B55="N/A","N/A",IF(C55&lt;0,"No","Yes"))</f>
        <v>N/A</v>
      </c>
      <c r="E55" s="152">
        <v>150164</v>
      </c>
      <c r="F55" s="134" t="str">
        <f t="shared" ref="F55:F60" si="31">IF($B55="N/A","N/A",IF(E55&lt;0,"No","Yes"))</f>
        <v>N/A</v>
      </c>
      <c r="G55" s="152">
        <v>158045</v>
      </c>
      <c r="H55" s="134" t="str">
        <f t="shared" ref="H55:H60" si="32">IF($B55="N/A","N/A",IF(G55&lt;0,"No","Yes"))</f>
        <v>N/A</v>
      </c>
      <c r="I55" s="132" t="s">
        <v>217</v>
      </c>
      <c r="J55" s="132">
        <v>5.2480000000000002</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11</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80645</v>
      </c>
      <c r="F58" s="134" t="str">
        <f t="shared" si="31"/>
        <v>N/A</v>
      </c>
      <c r="G58" s="152">
        <v>87498</v>
      </c>
      <c r="H58" s="134" t="str">
        <f t="shared" si="32"/>
        <v>N/A</v>
      </c>
      <c r="I58" s="132" t="s">
        <v>217</v>
      </c>
      <c r="J58" s="132">
        <v>8.4979999999999993</v>
      </c>
      <c r="K58" s="152" t="s">
        <v>732</v>
      </c>
      <c r="L58" s="134" t="str">
        <f t="shared" si="20"/>
        <v>Yes</v>
      </c>
    </row>
    <row r="59" spans="1:12" x14ac:dyDescent="0.2">
      <c r="A59" s="45" t="s">
        <v>1253</v>
      </c>
      <c r="B59" s="141" t="s">
        <v>217</v>
      </c>
      <c r="C59" s="152" t="s">
        <v>217</v>
      </c>
      <c r="D59" s="134" t="str">
        <f t="shared" si="30"/>
        <v>N/A</v>
      </c>
      <c r="E59" s="152">
        <v>28653</v>
      </c>
      <c r="F59" s="134" t="str">
        <f t="shared" si="31"/>
        <v>N/A</v>
      </c>
      <c r="G59" s="152">
        <v>36795</v>
      </c>
      <c r="H59" s="134" t="str">
        <f t="shared" si="32"/>
        <v>N/A</v>
      </c>
      <c r="I59" s="132" t="s">
        <v>217</v>
      </c>
      <c r="J59" s="132">
        <v>28.42</v>
      </c>
      <c r="K59" s="152" t="s">
        <v>732</v>
      </c>
      <c r="L59" s="134" t="str">
        <f t="shared" si="20"/>
        <v>Yes</v>
      </c>
    </row>
    <row r="60" spans="1:12" x14ac:dyDescent="0.2">
      <c r="A60" s="45" t="s">
        <v>1254</v>
      </c>
      <c r="B60" s="141" t="s">
        <v>217</v>
      </c>
      <c r="C60" s="152" t="s">
        <v>217</v>
      </c>
      <c r="D60" s="134" t="str">
        <f t="shared" si="30"/>
        <v>N/A</v>
      </c>
      <c r="E60" s="152">
        <v>23008</v>
      </c>
      <c r="F60" s="134" t="str">
        <f t="shared" si="31"/>
        <v>N/A</v>
      </c>
      <c r="G60" s="152">
        <v>40734</v>
      </c>
      <c r="H60" s="134" t="str">
        <f t="shared" si="32"/>
        <v>N/A</v>
      </c>
      <c r="I60" s="132" t="s">
        <v>217</v>
      </c>
      <c r="J60" s="132">
        <v>77.040000000000006</v>
      </c>
      <c r="K60" s="152" t="s">
        <v>732</v>
      </c>
      <c r="L60" s="134" t="str">
        <f t="shared" si="20"/>
        <v>No</v>
      </c>
    </row>
    <row r="61" spans="1:12" x14ac:dyDescent="0.2">
      <c r="A61" s="3" t="s">
        <v>190</v>
      </c>
      <c r="B61" s="136" t="s">
        <v>217</v>
      </c>
      <c r="C61" s="152">
        <v>614518</v>
      </c>
      <c r="D61" s="152" t="str">
        <f t="shared" si="17"/>
        <v>N/A</v>
      </c>
      <c r="E61" s="152">
        <v>729789</v>
      </c>
      <c r="F61" s="152" t="str">
        <f t="shared" si="18"/>
        <v>N/A</v>
      </c>
      <c r="G61" s="152">
        <v>799697</v>
      </c>
      <c r="H61" s="130" t="str">
        <f t="shared" si="19"/>
        <v>N/A</v>
      </c>
      <c r="I61" s="132">
        <v>18.760000000000002</v>
      </c>
      <c r="J61" s="132">
        <v>9.5790000000000006</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1403</v>
      </c>
      <c r="D63" s="152" t="str">
        <f t="shared" si="17"/>
        <v>N/A</v>
      </c>
      <c r="E63" s="152">
        <v>1517</v>
      </c>
      <c r="F63" s="152" t="str">
        <f t="shared" si="18"/>
        <v>N/A</v>
      </c>
      <c r="G63" s="152">
        <v>1623</v>
      </c>
      <c r="H63" s="130" t="str">
        <f t="shared" si="19"/>
        <v>N/A</v>
      </c>
      <c r="I63" s="132">
        <v>8.125</v>
      </c>
      <c r="J63" s="132">
        <v>6.9870000000000001</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21036</v>
      </c>
      <c r="D65" s="152" t="str">
        <f t="shared" si="17"/>
        <v>N/A</v>
      </c>
      <c r="E65" s="152">
        <v>27938</v>
      </c>
      <c r="F65" s="152" t="str">
        <f t="shared" si="18"/>
        <v>N/A</v>
      </c>
      <c r="G65" s="152">
        <v>34802</v>
      </c>
      <c r="H65" s="130" t="str">
        <f t="shared" si="19"/>
        <v>N/A</v>
      </c>
      <c r="I65" s="132">
        <v>32.81</v>
      </c>
      <c r="J65" s="132">
        <v>24.57</v>
      </c>
      <c r="K65" s="133" t="s">
        <v>732</v>
      </c>
      <c r="L65" s="134" t="str">
        <f t="shared" si="33"/>
        <v>Yes</v>
      </c>
    </row>
    <row r="66" spans="1:12" x14ac:dyDescent="0.2">
      <c r="A66" s="3" t="s">
        <v>195</v>
      </c>
      <c r="B66" s="136" t="s">
        <v>217</v>
      </c>
      <c r="C66" s="152">
        <v>1296</v>
      </c>
      <c r="D66" s="152" t="str">
        <f t="shared" si="17"/>
        <v>N/A</v>
      </c>
      <c r="E66" s="152">
        <v>0</v>
      </c>
      <c r="F66" s="152" t="str">
        <f t="shared" si="18"/>
        <v>N/A</v>
      </c>
      <c r="G66" s="152">
        <v>4589</v>
      </c>
      <c r="H66" s="130" t="str">
        <f t="shared" si="19"/>
        <v>N/A</v>
      </c>
      <c r="I66" s="132">
        <v>-100</v>
      </c>
      <c r="J66" s="132" t="s">
        <v>1743</v>
      </c>
      <c r="K66" s="133" t="s">
        <v>732</v>
      </c>
      <c r="L66" s="134" t="str">
        <f t="shared" si="33"/>
        <v>N/A</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31976</v>
      </c>
      <c r="D68" s="152" t="str">
        <f t="shared" si="17"/>
        <v>N/A</v>
      </c>
      <c r="E68" s="152">
        <v>33386</v>
      </c>
      <c r="F68" s="152" t="str">
        <f t="shared" si="18"/>
        <v>N/A</v>
      </c>
      <c r="G68" s="152">
        <v>38396</v>
      </c>
      <c r="H68" s="130" t="str">
        <f t="shared" si="19"/>
        <v>N/A</v>
      </c>
      <c r="I68" s="139">
        <v>4.41</v>
      </c>
      <c r="J68" s="139">
        <v>15.01</v>
      </c>
      <c r="K68" s="135" t="s">
        <v>732</v>
      </c>
      <c r="L68" s="134" t="str">
        <f t="shared" si="33"/>
        <v>Yes</v>
      </c>
    </row>
    <row r="69" spans="1:12" x14ac:dyDescent="0.2">
      <c r="A69" s="2" t="s">
        <v>198</v>
      </c>
      <c r="B69" s="135" t="s">
        <v>217</v>
      </c>
      <c r="C69" s="152">
        <v>53913</v>
      </c>
      <c r="D69" s="152" t="str">
        <f t="shared" si="17"/>
        <v>N/A</v>
      </c>
      <c r="E69" s="152">
        <v>62422</v>
      </c>
      <c r="F69" s="152" t="str">
        <f t="shared" si="18"/>
        <v>N/A</v>
      </c>
      <c r="G69" s="152">
        <v>74130</v>
      </c>
      <c r="H69" s="130" t="str">
        <f t="shared" si="19"/>
        <v>N/A</v>
      </c>
      <c r="I69" s="139">
        <v>15.78</v>
      </c>
      <c r="J69" s="139">
        <v>18.760000000000002</v>
      </c>
      <c r="K69" s="135" t="s">
        <v>732</v>
      </c>
      <c r="L69" s="134" t="str">
        <f t="shared" si="33"/>
        <v>Yes</v>
      </c>
    </row>
    <row r="70" spans="1:12" x14ac:dyDescent="0.2">
      <c r="A70" s="45" t="s">
        <v>78</v>
      </c>
      <c r="B70" s="135" t="s">
        <v>298</v>
      </c>
      <c r="C70" s="140">
        <v>4.2845099633999997</v>
      </c>
      <c r="D70" s="138" t="str">
        <f>IF($B70="N/A","N/A",IF(C70&gt;=20,"No",IF(C70&lt;0,"No","Yes")))</f>
        <v>Yes</v>
      </c>
      <c r="E70" s="140">
        <v>4.7796372558</v>
      </c>
      <c r="F70" s="138" t="str">
        <f>IF($B70="N/A","N/A",IF(E70&gt;=20,"No",IF(E70&lt;0,"No","Yes")))</f>
        <v>Yes</v>
      </c>
      <c r="G70" s="140">
        <v>5.5013247804000001</v>
      </c>
      <c r="H70" s="138" t="str">
        <f>IF($B70="N/A","N/A",IF(G70&gt;=20,"No",IF(G70&lt;0,"No","Yes")))</f>
        <v>Yes</v>
      </c>
      <c r="I70" s="132">
        <v>11.56</v>
      </c>
      <c r="J70" s="132">
        <v>15.1</v>
      </c>
      <c r="K70" s="133" t="s">
        <v>732</v>
      </c>
      <c r="L70" s="134" t="str">
        <f t="shared" si="20"/>
        <v>Yes</v>
      </c>
    </row>
    <row r="71" spans="1:12" x14ac:dyDescent="0.2">
      <c r="A71" s="45" t="s">
        <v>79</v>
      </c>
      <c r="B71" s="136" t="s">
        <v>217</v>
      </c>
      <c r="C71" s="140">
        <v>18.160861229000002</v>
      </c>
      <c r="D71" s="138" t="str">
        <f>IF($B71="N/A","N/A",IF(C71&gt;10,"No",IF(C71&lt;-10,"No","Yes")))</f>
        <v>N/A</v>
      </c>
      <c r="E71" s="140">
        <v>22.737229474999999</v>
      </c>
      <c r="F71" s="138" t="str">
        <f>IF($B71="N/A","N/A",IF(E71&gt;10,"No",IF(E71&lt;-10,"No","Yes")))</f>
        <v>N/A</v>
      </c>
      <c r="G71" s="140">
        <v>26.741040301000002</v>
      </c>
      <c r="H71" s="138" t="str">
        <f>IF($B71="N/A","N/A",IF(G71&gt;10,"No",IF(G71&lt;-10,"No","Yes")))</f>
        <v>N/A</v>
      </c>
      <c r="I71" s="132">
        <v>25.2</v>
      </c>
      <c r="J71" s="132">
        <v>17.61</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1.6168645107999999</v>
      </c>
      <c r="D73" s="138" t="str">
        <f>IF($B73="N/A","N/A",IF(C73&gt;10,"No",IF(C73&lt;-10,"No","Yes")))</f>
        <v>N/A</v>
      </c>
      <c r="E73" s="140">
        <v>1.0650648629999999</v>
      </c>
      <c r="F73" s="138" t="str">
        <f>IF($B73="N/A","N/A",IF(E73&gt;10,"No",IF(E73&lt;-10,"No","Yes")))</f>
        <v>N/A</v>
      </c>
      <c r="G73" s="140">
        <v>1.6019916652999999</v>
      </c>
      <c r="H73" s="138" t="str">
        <f>IF($B73="N/A","N/A",IF(G73&gt;10,"No",IF(G73&lt;-10,"No","Yes")))</f>
        <v>N/A</v>
      </c>
      <c r="I73" s="132">
        <v>-34.1</v>
      </c>
      <c r="J73" s="132">
        <v>50.41</v>
      </c>
      <c r="K73" s="133" t="s">
        <v>732</v>
      </c>
      <c r="L73" s="134" t="str">
        <f t="shared" si="20"/>
        <v>No</v>
      </c>
    </row>
    <row r="74" spans="1:12" x14ac:dyDescent="0.2">
      <c r="A74" s="45" t="s">
        <v>121</v>
      </c>
      <c r="B74" s="136" t="s">
        <v>217</v>
      </c>
      <c r="C74" s="140">
        <v>20.085959885000001</v>
      </c>
      <c r="D74" s="138" t="str">
        <f>IF($B74="N/A","N/A",IF(C74&gt;10,"No",IF(C74&lt;-10,"No","Yes")))</f>
        <v>N/A</v>
      </c>
      <c r="E74" s="140">
        <v>18.494775629999999</v>
      </c>
      <c r="F74" s="138" t="str">
        <f>IF($B74="N/A","N/A",IF(E74&gt;10,"No",IF(E74&lt;-10,"No","Yes")))</f>
        <v>N/A</v>
      </c>
      <c r="G74" s="140">
        <v>25.518211830999999</v>
      </c>
      <c r="H74" s="138" t="str">
        <f>IF($B74="N/A","N/A",IF(G74&gt;10,"No",IF(G74&lt;-10,"No","Yes")))</f>
        <v>N/A</v>
      </c>
      <c r="I74" s="132">
        <v>-7.92</v>
      </c>
      <c r="J74" s="132">
        <v>37.979999999999997</v>
      </c>
      <c r="K74" s="133" t="s">
        <v>732</v>
      </c>
      <c r="L74" s="134" t="str">
        <f t="shared" si="20"/>
        <v>No</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82.958527697999997</v>
      </c>
      <c r="D76" s="138" t="str">
        <f t="shared" ref="D76:D98" si="34">IF($B76="N/A","N/A",IF(C76&gt;10,"No",IF(C76&lt;-10,"No","Yes")))</f>
        <v>N/A</v>
      </c>
      <c r="E76" s="140">
        <v>89.114932639000003</v>
      </c>
      <c r="F76" s="138" t="str">
        <f t="shared" ref="F76:F98" si="35">IF($B76="N/A","N/A",IF(E76&gt;10,"No",IF(E76&lt;-10,"No","Yes")))</f>
        <v>N/A</v>
      </c>
      <c r="G76" s="140">
        <v>89.509229048999998</v>
      </c>
      <c r="H76" s="138" t="str">
        <f t="shared" ref="H76:H98" si="36">IF($B76="N/A","N/A",IF(G76&gt;10,"No",IF(G76&lt;-10,"No","Yes")))</f>
        <v>N/A</v>
      </c>
      <c r="I76" s="132">
        <v>7.4210000000000003</v>
      </c>
      <c r="J76" s="132">
        <v>0.4425</v>
      </c>
      <c r="K76" s="133" t="s">
        <v>732</v>
      </c>
      <c r="L76" s="134" t="str">
        <f>IF(J76="Div by 0", "N/A", IF(OR(J76="N/A",K76="N/A"),"N/A", IF(J76&gt;VALUE(MID(K76,1,2)), "No", IF(J76&lt;-1*VALUE(MID(K76,1,2)), "No", "Yes"))))</f>
        <v>Yes</v>
      </c>
    </row>
    <row r="77" spans="1:12" x14ac:dyDescent="0.2">
      <c r="A77" s="45" t="s">
        <v>200</v>
      </c>
      <c r="B77" s="136" t="s">
        <v>217</v>
      </c>
      <c r="C77" s="140">
        <v>3.9453224699999997E-2</v>
      </c>
      <c r="D77" s="138" t="str">
        <f t="shared" si="34"/>
        <v>N/A</v>
      </c>
      <c r="E77" s="140">
        <v>5.4219068600000003E-2</v>
      </c>
      <c r="F77" s="138" t="str">
        <f t="shared" si="35"/>
        <v>N/A</v>
      </c>
      <c r="G77" s="140">
        <v>6.1603048200000003E-2</v>
      </c>
      <c r="H77" s="138" t="str">
        <f t="shared" si="36"/>
        <v>N/A</v>
      </c>
      <c r="I77" s="132">
        <v>37.43</v>
      </c>
      <c r="J77" s="132">
        <v>13.62</v>
      </c>
      <c r="K77" s="133" t="s">
        <v>732</v>
      </c>
      <c r="L77" s="134" t="str">
        <f t="shared" ref="L77:L81" si="37">IF(J77="Div by 0", "N/A", IF(OR(J77="N/A",K77="N/A"),"N/A", IF(J77&gt;VALUE(MID(K77,1,2)), "No", IF(J77&lt;-1*VALUE(MID(K77,1,2)), "No", "Yes"))))</f>
        <v>Yes</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v>81.501307108000006</v>
      </c>
      <c r="D79" s="138" t="str">
        <f t="shared" si="34"/>
        <v>N/A</v>
      </c>
      <c r="E79" s="140">
        <v>87.227904537000001</v>
      </c>
      <c r="F79" s="138" t="str">
        <f t="shared" si="35"/>
        <v>N/A</v>
      </c>
      <c r="G79" s="140">
        <v>90.431429260000002</v>
      </c>
      <c r="H79" s="138" t="str">
        <f t="shared" si="36"/>
        <v>N/A</v>
      </c>
      <c r="I79" s="132">
        <v>7.0259999999999998</v>
      </c>
      <c r="J79" s="132">
        <v>3.673</v>
      </c>
      <c r="K79" s="133" t="s">
        <v>732</v>
      </c>
      <c r="L79" s="134" t="str">
        <f t="shared" si="37"/>
        <v>Yes</v>
      </c>
    </row>
    <row r="80" spans="1:12" x14ac:dyDescent="0.2">
      <c r="A80" s="45" t="s">
        <v>203</v>
      </c>
      <c r="B80" s="136" t="s">
        <v>217</v>
      </c>
      <c r="C80" s="140">
        <v>4.0902704900000003E-2</v>
      </c>
      <c r="D80" s="138" t="str">
        <f t="shared" si="34"/>
        <v>N/A</v>
      </c>
      <c r="E80" s="140">
        <v>0.1573564123</v>
      </c>
      <c r="F80" s="138" t="str">
        <f t="shared" si="35"/>
        <v>N/A</v>
      </c>
      <c r="G80" s="140">
        <v>9.6408773200000006E-2</v>
      </c>
      <c r="H80" s="138" t="str">
        <f t="shared" si="36"/>
        <v>N/A</v>
      </c>
      <c r="I80" s="132">
        <v>284.7</v>
      </c>
      <c r="J80" s="132">
        <v>-38.700000000000003</v>
      </c>
      <c r="K80" s="133" t="s">
        <v>732</v>
      </c>
      <c r="L80" s="134" t="str">
        <f t="shared" si="37"/>
        <v>No</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759123</v>
      </c>
      <c r="D82" s="138" t="str">
        <f t="shared" si="34"/>
        <v>N/A</v>
      </c>
      <c r="E82" s="149">
        <v>859610</v>
      </c>
      <c r="F82" s="138" t="str">
        <f t="shared" si="35"/>
        <v>N/A</v>
      </c>
      <c r="G82" s="149">
        <v>965825</v>
      </c>
      <c r="H82" s="138" t="str">
        <f t="shared" si="36"/>
        <v>N/A</v>
      </c>
      <c r="I82" s="132">
        <v>13.24</v>
      </c>
      <c r="J82" s="132">
        <v>12.36</v>
      </c>
      <c r="K82" s="133" t="s">
        <v>732</v>
      </c>
      <c r="L82" s="134" t="str">
        <f t="shared" si="20"/>
        <v>Yes</v>
      </c>
    </row>
    <row r="83" spans="1:12" x14ac:dyDescent="0.2">
      <c r="A83" s="45" t="s">
        <v>1255</v>
      </c>
      <c r="B83" s="136" t="s">
        <v>217</v>
      </c>
      <c r="C83" s="150">
        <v>54.871608422000001</v>
      </c>
      <c r="D83" s="138" t="str">
        <f t="shared" si="34"/>
        <v>N/A</v>
      </c>
      <c r="E83" s="150">
        <v>61.531973802000003</v>
      </c>
      <c r="F83" s="138" t="str">
        <f t="shared" si="35"/>
        <v>N/A</v>
      </c>
      <c r="G83" s="150">
        <v>64.191235472000002</v>
      </c>
      <c r="H83" s="138" t="str">
        <f t="shared" si="36"/>
        <v>N/A</v>
      </c>
      <c r="I83" s="132">
        <v>12.14</v>
      </c>
      <c r="J83" s="132">
        <v>4.3220000000000001</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0.1156597811</v>
      </c>
      <c r="D85" s="138" t="str">
        <f t="shared" si="34"/>
        <v>N/A</v>
      </c>
      <c r="E85" s="150">
        <v>0.1093519154</v>
      </c>
      <c r="F85" s="138" t="str">
        <f t="shared" si="35"/>
        <v>N/A</v>
      </c>
      <c r="G85" s="150">
        <v>0.1012605803</v>
      </c>
      <c r="H85" s="138" t="str">
        <f t="shared" si="36"/>
        <v>N/A</v>
      </c>
      <c r="I85" s="132">
        <v>-5.45</v>
      </c>
      <c r="J85" s="132">
        <v>-7.4</v>
      </c>
      <c r="K85" s="133" t="s">
        <v>732</v>
      </c>
      <c r="L85" s="134" t="str">
        <f t="shared" si="20"/>
        <v>Yes</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5.1425131368999999</v>
      </c>
      <c r="D87" s="138" t="str">
        <f t="shared" si="34"/>
        <v>N/A</v>
      </c>
      <c r="E87" s="150">
        <v>5.6410465210999998</v>
      </c>
      <c r="F87" s="138" t="str">
        <f t="shared" si="35"/>
        <v>N/A</v>
      </c>
      <c r="G87" s="150">
        <v>6.0948929671999998</v>
      </c>
      <c r="H87" s="138" t="str">
        <f t="shared" si="36"/>
        <v>N/A</v>
      </c>
      <c r="I87" s="132">
        <v>9.6940000000000008</v>
      </c>
      <c r="J87" s="132">
        <v>8.0449999999999999</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1.8613092000000001E-3</v>
      </c>
      <c r="F89" s="138" t="str">
        <f t="shared" si="35"/>
        <v>N/A</v>
      </c>
      <c r="G89" s="150">
        <v>1.6566148000000001E-3</v>
      </c>
      <c r="H89" s="138" t="str">
        <f t="shared" si="36"/>
        <v>N/A</v>
      </c>
      <c r="I89" s="132" t="s">
        <v>1743</v>
      </c>
      <c r="J89" s="132">
        <v>-11</v>
      </c>
      <c r="K89" s="133" t="s">
        <v>732</v>
      </c>
      <c r="L89" s="134" t="str">
        <f t="shared" si="20"/>
        <v>Yes</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6.9799089999999999E-4</v>
      </c>
      <c r="F97" s="138" t="str">
        <f t="shared" si="35"/>
        <v>N/A</v>
      </c>
      <c r="G97" s="150">
        <v>3.1061529999999997E-4</v>
      </c>
      <c r="H97" s="138" t="str">
        <f t="shared" si="36"/>
        <v>N/A</v>
      </c>
      <c r="I97" s="132" t="s">
        <v>1743</v>
      </c>
      <c r="J97" s="132">
        <v>-55.5</v>
      </c>
      <c r="K97" s="133" t="s">
        <v>732</v>
      </c>
      <c r="L97" s="134" t="str">
        <f t="shared" si="20"/>
        <v>No</v>
      </c>
    </row>
    <row r="98" spans="1:12" x14ac:dyDescent="0.2">
      <c r="A98" s="45" t="s">
        <v>1270</v>
      </c>
      <c r="B98" s="136" t="s">
        <v>217</v>
      </c>
      <c r="C98" s="150">
        <v>39.870218659999999</v>
      </c>
      <c r="D98" s="138" t="str">
        <f t="shared" si="34"/>
        <v>N/A</v>
      </c>
      <c r="E98" s="150">
        <v>32.715068461000001</v>
      </c>
      <c r="F98" s="138" t="str">
        <f t="shared" si="35"/>
        <v>N/A</v>
      </c>
      <c r="G98" s="150">
        <v>29.610643750000001</v>
      </c>
      <c r="H98" s="138" t="str">
        <f t="shared" si="36"/>
        <v>N/A</v>
      </c>
      <c r="I98" s="132">
        <v>-17.899999999999999</v>
      </c>
      <c r="J98" s="132">
        <v>-9.49</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1576153288</v>
      </c>
      <c r="D100" s="138" t="str">
        <f>IF($B100="N/A","N/A",IF(C100&gt;10,"No",IF(C100&lt;-10,"No","Yes")))</f>
        <v>N/A</v>
      </c>
      <c r="E100" s="137">
        <v>2063605725</v>
      </c>
      <c r="F100" s="138" t="str">
        <f>IF($B100="N/A","N/A",IF(E100&gt;10,"No",IF(E100&lt;-10,"No","Yes")))</f>
        <v>N/A</v>
      </c>
      <c r="G100" s="137">
        <v>2379137159</v>
      </c>
      <c r="H100" s="138" t="str">
        <f>IF($B100="N/A","N/A",IF(G100&gt;10,"No",IF(G100&lt;-10,"No","Yes")))</f>
        <v>N/A</v>
      </c>
      <c r="I100" s="132">
        <v>30.93</v>
      </c>
      <c r="J100" s="132">
        <v>15.29</v>
      </c>
      <c r="K100" s="133" t="s">
        <v>732</v>
      </c>
      <c r="L100" s="134" t="str">
        <f t="shared" ref="L100:L111" si="38">IF(J100="Div by 0", "N/A", IF(K100="N/A","N/A", IF(J100&gt;VALUE(MID(K100,1,2)), "No", IF(J100&lt;-1*VALUE(MID(K100,1,2)), "No", "Yes"))))</f>
        <v>Yes</v>
      </c>
    </row>
    <row r="101" spans="1:12" x14ac:dyDescent="0.2">
      <c r="A101" s="45" t="s">
        <v>455</v>
      </c>
      <c r="B101" s="136" t="s">
        <v>217</v>
      </c>
      <c r="C101" s="137">
        <v>1043748000</v>
      </c>
      <c r="D101" s="138" t="str">
        <f>IF($B101="N/A","N/A",IF(C101&gt;10,"No",IF(C101&lt;-10,"No","Yes")))</f>
        <v>N/A</v>
      </c>
      <c r="E101" s="137">
        <v>1199489425</v>
      </c>
      <c r="F101" s="138" t="str">
        <f>IF($B101="N/A","N/A",IF(E101&gt;10,"No",IF(E101&lt;-10,"No","Yes")))</f>
        <v>N/A</v>
      </c>
      <c r="G101" s="137">
        <v>1125326320</v>
      </c>
      <c r="H101" s="138" t="str">
        <f>IF($B101="N/A","N/A",IF(G101&gt;10,"No",IF(G101&lt;-10,"No","Yes")))</f>
        <v>N/A</v>
      </c>
      <c r="I101" s="132">
        <v>14.92</v>
      </c>
      <c r="J101" s="132">
        <v>-6.18</v>
      </c>
      <c r="K101" s="133" t="s">
        <v>732</v>
      </c>
      <c r="L101" s="134" t="str">
        <f t="shared" si="38"/>
        <v>Yes</v>
      </c>
    </row>
    <row r="102" spans="1:12" x14ac:dyDescent="0.2">
      <c r="A102" s="45" t="s">
        <v>456</v>
      </c>
      <c r="B102" s="136" t="s">
        <v>217</v>
      </c>
      <c r="C102" s="137">
        <v>532405288</v>
      </c>
      <c r="D102" s="138" t="str">
        <f>IF($B102="N/A","N/A",IF(C102&gt;10,"No",IF(C102&lt;-10,"No","Yes")))</f>
        <v>N/A</v>
      </c>
      <c r="E102" s="137">
        <v>864116300</v>
      </c>
      <c r="F102" s="138" t="str">
        <f>IF($B102="N/A","N/A",IF(E102&gt;10,"No",IF(E102&lt;-10,"No","Yes")))</f>
        <v>N/A</v>
      </c>
      <c r="G102" s="137">
        <v>1253810839</v>
      </c>
      <c r="H102" s="138" t="str">
        <f>IF($B102="N/A","N/A",IF(G102&gt;10,"No",IF(G102&lt;-10,"No","Yes")))</f>
        <v>N/A</v>
      </c>
      <c r="I102" s="132">
        <v>62.3</v>
      </c>
      <c r="J102" s="132">
        <v>45.1</v>
      </c>
      <c r="K102" s="133" t="s">
        <v>732</v>
      </c>
      <c r="L102" s="134" t="str">
        <f t="shared" si="38"/>
        <v>No</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1.0568907696000001</v>
      </c>
      <c r="D104" s="138" t="str">
        <f>IF($B104="N/A","N/A",IF(C104&gt;2,"No",IF(C104&lt;0.9,"No","Yes")))</f>
        <v>Yes</v>
      </c>
      <c r="E104" s="150">
        <v>1.0413260051</v>
      </c>
      <c r="F104" s="138" t="str">
        <f>IF($B104="N/A","N/A",IF(E104&gt;2,"No",IF(E104&lt;0.9,"No","Yes")))</f>
        <v>Yes</v>
      </c>
      <c r="G104" s="150">
        <v>1.0271154982999999</v>
      </c>
      <c r="H104" s="138" t="str">
        <f>IF($B104="N/A","N/A",IF(G104&gt;2,"No",IF(G104&lt;0.9,"No","Yes")))</f>
        <v>Yes</v>
      </c>
      <c r="I104" s="132">
        <v>-1.47</v>
      </c>
      <c r="J104" s="132">
        <v>-1.36</v>
      </c>
      <c r="K104" s="133" t="s">
        <v>732</v>
      </c>
      <c r="L104" s="134" t="str">
        <f t="shared" si="38"/>
        <v>Yes</v>
      </c>
    </row>
    <row r="105" spans="1:12" x14ac:dyDescent="0.2">
      <c r="A105" s="45" t="s">
        <v>458</v>
      </c>
      <c r="B105" s="154" t="s">
        <v>299</v>
      </c>
      <c r="C105" s="150">
        <v>1.0770776943</v>
      </c>
      <c r="D105" s="138" t="str">
        <f>IF($B105="N/A","N/A",IF(C105&gt;2,"No",IF(C105&lt;0.9,"No","Yes")))</f>
        <v>Yes</v>
      </c>
      <c r="E105" s="150">
        <v>1.0803601964</v>
      </c>
      <c r="F105" s="138" t="str">
        <f>IF($B105="N/A","N/A",IF(E105&gt;2,"No",IF(E105&lt;0.9,"No","Yes")))</f>
        <v>Yes</v>
      </c>
      <c r="G105" s="150">
        <v>1.0265532605000001</v>
      </c>
      <c r="H105" s="138" t="str">
        <f>IF($B105="N/A","N/A",IF(G105&gt;2,"No",IF(G105&lt;0.9,"No","Yes")))</f>
        <v>Yes</v>
      </c>
      <c r="I105" s="132">
        <v>0.30480000000000002</v>
      </c>
      <c r="J105" s="132">
        <v>-4.9800000000000004</v>
      </c>
      <c r="K105" s="133" t="s">
        <v>732</v>
      </c>
      <c r="L105" s="134" t="str">
        <f t="shared" si="38"/>
        <v>Yes</v>
      </c>
    </row>
    <row r="106" spans="1:12" x14ac:dyDescent="0.2">
      <c r="A106" s="45" t="s">
        <v>459</v>
      </c>
      <c r="B106" s="154" t="s">
        <v>299</v>
      </c>
      <c r="C106" s="150">
        <v>0.84304434910000003</v>
      </c>
      <c r="D106" s="138" t="str">
        <f>IF($B106="N/A","N/A",IF(C106&gt;2,"No",IF(C106&lt;0.9,"No","Yes")))</f>
        <v>No</v>
      </c>
      <c r="E106" s="150">
        <v>0.63215664940000005</v>
      </c>
      <c r="F106" s="138" t="str">
        <f>IF($B106="N/A","N/A",IF(E106&gt;2,"No",IF(E106&lt;0.9,"No","Yes")))</f>
        <v>No</v>
      </c>
      <c r="G106" s="150">
        <v>1.0324383296999999</v>
      </c>
      <c r="H106" s="138" t="str">
        <f>IF($B106="N/A","N/A",IF(G106&gt;2,"No",IF(G106&lt;0.9,"No","Yes")))</f>
        <v>Yes</v>
      </c>
      <c r="I106" s="132">
        <v>-25</v>
      </c>
      <c r="J106" s="132">
        <v>63.32</v>
      </c>
      <c r="K106" s="133" t="s">
        <v>732</v>
      </c>
      <c r="L106" s="134" t="str">
        <f t="shared" si="38"/>
        <v>No</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287.01015454999998</v>
      </c>
      <c r="D108" s="138" t="str">
        <f>IF($B108="N/A","N/A",IF(C108&gt;10,"No",IF(C108&lt;-10,"No","Yes")))</f>
        <v>N/A</v>
      </c>
      <c r="E108" s="137">
        <v>300.20973961999999</v>
      </c>
      <c r="F108" s="138" t="str">
        <f>IF($B108="N/A","N/A",IF(E108&gt;10,"No",IF(E108&lt;-10,"No","Yes")))</f>
        <v>N/A</v>
      </c>
      <c r="G108" s="137">
        <v>296.46960558000001</v>
      </c>
      <c r="H108" s="138" t="str">
        <f>IF($B108="N/A","N/A",IF(G108&gt;10,"No",IF(G108&lt;-10,"No","Yes")))</f>
        <v>N/A</v>
      </c>
      <c r="I108" s="132">
        <v>4.5990000000000002</v>
      </c>
      <c r="J108" s="132">
        <v>-1.25</v>
      </c>
      <c r="K108" s="133" t="s">
        <v>732</v>
      </c>
      <c r="L108" s="134" t="str">
        <f t="shared" si="38"/>
        <v>Yes</v>
      </c>
    </row>
    <row r="109" spans="1:12" x14ac:dyDescent="0.2">
      <c r="A109" s="45" t="s">
        <v>1273</v>
      </c>
      <c r="B109" s="136" t="s">
        <v>217</v>
      </c>
      <c r="C109" s="137">
        <v>208.00718076999999</v>
      </c>
      <c r="D109" s="138" t="str">
        <f>IF($B109="N/A","N/A",IF(C109&gt;10,"No",IF(C109&lt;-10,"No","Yes")))</f>
        <v>N/A</v>
      </c>
      <c r="E109" s="137">
        <v>191.15643491</v>
      </c>
      <c r="F109" s="138" t="str">
        <f>IF($B109="N/A","N/A",IF(E109&gt;10,"No",IF(E109&lt;-10,"No","Yes")))</f>
        <v>N/A</v>
      </c>
      <c r="G109" s="137">
        <v>154.05478790000001</v>
      </c>
      <c r="H109" s="138" t="str">
        <f>IF($B109="N/A","N/A",IF(G109&gt;10,"No",IF(G109&lt;-10,"No","Yes")))</f>
        <v>N/A</v>
      </c>
      <c r="I109" s="132">
        <v>-8.1</v>
      </c>
      <c r="J109" s="132">
        <v>-19.399999999999999</v>
      </c>
      <c r="K109" s="133" t="s">
        <v>732</v>
      </c>
      <c r="L109" s="134" t="str">
        <f t="shared" si="38"/>
        <v>Yes</v>
      </c>
    </row>
    <row r="110" spans="1:12" x14ac:dyDescent="0.2">
      <c r="A110" s="45" t="s">
        <v>1274</v>
      </c>
      <c r="B110" s="136" t="s">
        <v>217</v>
      </c>
      <c r="C110" s="137">
        <v>1123.6706942999999</v>
      </c>
      <c r="D110" s="138" t="str">
        <f>IF($B110="N/A","N/A",IF(C110&gt;10,"No",IF(C110&lt;-10,"No","Yes")))</f>
        <v>N/A</v>
      </c>
      <c r="E110" s="137">
        <v>1442.1214689999999</v>
      </c>
      <c r="F110" s="138" t="str">
        <f>IF($B110="N/A","N/A",IF(E110&gt;10,"No",IF(E110&lt;-10,"No","Yes")))</f>
        <v>N/A</v>
      </c>
      <c r="G110" s="137">
        <v>1740.3307391000001</v>
      </c>
      <c r="H110" s="138" t="str">
        <f>IF($B110="N/A","N/A",IF(G110&gt;10,"No",IF(G110&lt;-10,"No","Yes")))</f>
        <v>N/A</v>
      </c>
      <c r="I110" s="132">
        <v>28.34</v>
      </c>
      <c r="J110" s="132">
        <v>20.68</v>
      </c>
      <c r="K110" s="133" t="s">
        <v>732</v>
      </c>
      <c r="L110" s="134" t="str">
        <f t="shared" si="38"/>
        <v>Yes</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99.364258569</v>
      </c>
      <c r="D112" s="138" t="str">
        <f>IF(OR($B112="N/A",$C112="N/A"),"N/A",IF(C112&gt;98,"Yes","No"))</f>
        <v>Yes</v>
      </c>
      <c r="E112" s="150">
        <v>99.981912746000006</v>
      </c>
      <c r="F112" s="138" t="str">
        <f>IF(OR($B112="N/A",$E112="N/A"),"N/A",IF(E112&gt;98,"Yes","No"))</f>
        <v>Yes</v>
      </c>
      <c r="G112" s="150">
        <v>99.970866414</v>
      </c>
      <c r="H112" s="138" t="str">
        <f t="shared" ref="H112:H115" si="39">IF($B112="N/A","N/A",IF(G112&gt;98,"Yes","No"))</f>
        <v>Yes</v>
      </c>
      <c r="I112" s="132">
        <v>0.62160000000000004</v>
      </c>
      <c r="J112" s="132">
        <v>-1.0999999999999999E-2</v>
      </c>
      <c r="K112" s="133" t="s">
        <v>732</v>
      </c>
      <c r="L112" s="134" t="str">
        <f>IF(J112="Div by 0", "N/A", IF(OR(J112="N/A",K112="N/A"),"N/A", IF(J112&gt;VALUE(MID(K112,1,2)), "No", IF(J112&lt;-1*VALUE(MID(K112,1,2)), "No", "Yes"))))</f>
        <v>Yes</v>
      </c>
    </row>
    <row r="113" spans="1:12" x14ac:dyDescent="0.2">
      <c r="A113" s="45" t="s">
        <v>461</v>
      </c>
      <c r="B113" s="135" t="s">
        <v>300</v>
      </c>
      <c r="C113" s="150">
        <v>97.404632063999998</v>
      </c>
      <c r="D113" s="138" t="str">
        <f t="shared" ref="D113:D115" si="40">IF(OR($B113="N/A",$C113="N/A"),"N/A",IF(C113&gt;98,"Yes","No"))</f>
        <v>No</v>
      </c>
      <c r="E113" s="150">
        <v>99.984379047000004</v>
      </c>
      <c r="F113" s="138" t="str">
        <f t="shared" ref="F113:F115" si="41">IF(OR($B113="N/A",$E113="N/A"),"N/A",IF(E113&gt;98,"Yes","No"))</f>
        <v>Yes</v>
      </c>
      <c r="G113" s="150">
        <v>99.971749858999999</v>
      </c>
      <c r="H113" s="138" t="str">
        <f t="shared" si="39"/>
        <v>Yes</v>
      </c>
      <c r="I113" s="132">
        <v>2.6480000000000001</v>
      </c>
      <c r="J113" s="132">
        <v>-1.2999999999999999E-2</v>
      </c>
      <c r="K113" s="133" t="s">
        <v>732</v>
      </c>
      <c r="L113" s="134" t="str">
        <f t="shared" ref="L113:L115" si="42">IF(J113="Div by 0", "N/A", IF(OR(J113="N/A",K113="N/A"),"N/A", IF(J113&gt;VALUE(MID(K113,1,2)), "No", IF(J113&lt;-1*VALUE(MID(K113,1,2)), "No", "Yes"))))</f>
        <v>Yes</v>
      </c>
    </row>
    <row r="114" spans="1:12" x14ac:dyDescent="0.2">
      <c r="A114" s="45" t="s">
        <v>462</v>
      </c>
      <c r="B114" s="135" t="s">
        <v>300</v>
      </c>
      <c r="C114" s="150">
        <v>38.719789290000001</v>
      </c>
      <c r="D114" s="138" t="str">
        <f t="shared" si="40"/>
        <v>No</v>
      </c>
      <c r="E114" s="150">
        <v>93.233154976999998</v>
      </c>
      <c r="F114" s="138" t="str">
        <f t="shared" si="41"/>
        <v>No</v>
      </c>
      <c r="G114" s="150">
        <v>99.954134628000006</v>
      </c>
      <c r="H114" s="138" t="str">
        <f t="shared" si="39"/>
        <v>Yes</v>
      </c>
      <c r="I114" s="132">
        <v>140.80000000000001</v>
      </c>
      <c r="J114" s="132">
        <v>7.2089999999999996</v>
      </c>
      <c r="K114" s="133" t="s">
        <v>732</v>
      </c>
      <c r="L114" s="134" t="str">
        <f t="shared" si="42"/>
        <v>Yes</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667567</v>
      </c>
      <c r="D116" s="138" t="str">
        <f>IF($B116="N/A","N/A",IF(C116&gt;10,"No",IF(C116&lt;-10,"No","Yes")))</f>
        <v>N/A</v>
      </c>
      <c r="E116" s="155">
        <v>790612</v>
      </c>
      <c r="F116" s="138" t="str">
        <f>IF($B116="N/A","N/A",IF(E116&gt;10,"No",IF(E116&lt;-10,"No","Yes")))</f>
        <v>N/A</v>
      </c>
      <c r="G116" s="155">
        <v>871846</v>
      </c>
      <c r="H116" s="138" t="str">
        <f>IF($B116="N/A","N/A",IF(G116&gt;10,"No",IF(G116&lt;-10,"No","Yes")))</f>
        <v>N/A</v>
      </c>
      <c r="I116" s="132">
        <v>18.43</v>
      </c>
      <c r="J116" s="132">
        <v>10.27</v>
      </c>
      <c r="K116" s="135" t="s">
        <v>732</v>
      </c>
      <c r="L116" s="134" t="str">
        <f>IF(J116="Div by 0", "N/A", IF(OR(J116="N/A",K116="N/A"),"N/A", IF(J116&gt;VALUE(MID(K116,1,2)), "No", IF(J116&lt;-1*VALUE(MID(K116,1,2)), "No", "Yes"))))</f>
        <v>Yes</v>
      </c>
    </row>
    <row r="117" spans="1:12" x14ac:dyDescent="0.2">
      <c r="A117" s="3" t="s">
        <v>215</v>
      </c>
      <c r="B117" s="135" t="s">
        <v>217</v>
      </c>
      <c r="C117" s="150">
        <v>73.185612829999997</v>
      </c>
      <c r="D117" s="138" t="str">
        <f>IF($B117="N/A","N/A",IF(C117&gt;10,"No",IF(C117&lt;-10,"No","Yes")))</f>
        <v>N/A</v>
      </c>
      <c r="E117" s="150">
        <v>77.757104623000004</v>
      </c>
      <c r="F117" s="138" t="str">
        <f>IF($B117="N/A","N/A",IF(E117&gt;10,"No",IF(E117&lt;-10,"No","Yes")))</f>
        <v>N/A</v>
      </c>
      <c r="G117" s="150">
        <v>78.994111344999993</v>
      </c>
      <c r="H117" s="138" t="str">
        <f>IF($B117="N/A","N/A",IF(G117&gt;10,"No",IF(G117&lt;-10,"No","Yes")))</f>
        <v>N/A</v>
      </c>
      <c r="I117" s="132">
        <v>6.2460000000000004</v>
      </c>
      <c r="J117" s="132">
        <v>1.591</v>
      </c>
      <c r="K117" s="135" t="s">
        <v>732</v>
      </c>
      <c r="L117" s="134" t="str">
        <f>IF(J117="Div by 0", "N/A", IF(OR(J117="N/A",K117="N/A"),"N/A", IF(J117&gt;VALUE(MID(K117,1,2)), "No", IF(J117&lt;-1*VALUE(MID(K117,1,2)), "No", "Yes"))))</f>
        <v>Yes</v>
      </c>
    </row>
    <row r="118" spans="1:12" x14ac:dyDescent="0.2">
      <c r="A118" s="4" t="s">
        <v>1630</v>
      </c>
      <c r="B118" s="135" t="s">
        <v>217</v>
      </c>
      <c r="C118" s="131">
        <v>601756349</v>
      </c>
      <c r="D118" s="130" t="str">
        <f>IF($B118="N/A","N/A",IF(C118&gt;10,"No",IF(C118&lt;-10,"No","Yes")))</f>
        <v>N/A</v>
      </c>
      <c r="E118" s="131">
        <v>1013091522</v>
      </c>
      <c r="F118" s="130" t="str">
        <f>IF($B118="N/A","N/A",IF(E118&gt;10,"No",IF(E118&lt;-10,"No","Yes")))</f>
        <v>N/A</v>
      </c>
      <c r="G118" s="131">
        <v>1241491482</v>
      </c>
      <c r="H118" s="130" t="str">
        <f>IF($B118="N/A","N/A",IF(G118&gt;10,"No",IF(G118&lt;-10,"No","Yes")))</f>
        <v>N/A</v>
      </c>
      <c r="I118" s="139">
        <v>68.36</v>
      </c>
      <c r="J118" s="139">
        <v>22.54</v>
      </c>
      <c r="K118" s="135" t="s">
        <v>732</v>
      </c>
      <c r="L118" s="134" t="str">
        <f>IF(J118="Div by 0", "N/A", IF(K118="N/A","N/A", IF(J118&gt;VALUE(MID(K118,1,2)), "No", IF(J118&lt;-1*VALUE(MID(K118,1,2)), "No", "Yes"))))</f>
        <v>Yes</v>
      </c>
    </row>
    <row r="119" spans="1:12" x14ac:dyDescent="0.2">
      <c r="A119" s="4" t="s">
        <v>1631</v>
      </c>
      <c r="B119" s="135" t="s">
        <v>217</v>
      </c>
      <c r="C119" s="131">
        <v>851631391</v>
      </c>
      <c r="D119" s="130" t="str">
        <f>IF($B119="N/A","N/A",IF(C119&gt;10,"No",IF(C119&lt;-10,"No","Yes")))</f>
        <v>N/A</v>
      </c>
      <c r="E119" s="131">
        <v>1296204675</v>
      </c>
      <c r="F119" s="130" t="str">
        <f>IF($B119="N/A","N/A",IF(E119&gt;10,"No",IF(E119&lt;-10,"No","Yes")))</f>
        <v>N/A</v>
      </c>
      <c r="G119" s="131">
        <v>1580459299</v>
      </c>
      <c r="H119" s="130" t="str">
        <f>IF($B119="N/A","N/A",IF(G119&gt;10,"No",IF(G119&lt;-10,"No","Yes")))</f>
        <v>N/A</v>
      </c>
      <c r="I119" s="139">
        <v>52.2</v>
      </c>
      <c r="J119" s="139">
        <v>21.93</v>
      </c>
      <c r="K119" s="135" t="s">
        <v>732</v>
      </c>
      <c r="L119" s="134" t="str">
        <f>IF(J119="Div by 0", "N/A", IF(K119="N/A","N/A", IF(J119&gt;VALUE(MID(K119,1,2)), "No", IF(J119&lt;-1*VALUE(MID(K119,1,2)), "No", "Yes"))))</f>
        <v>Yes</v>
      </c>
    </row>
    <row r="120" spans="1:12" x14ac:dyDescent="0.2">
      <c r="A120" s="4" t="s">
        <v>1632</v>
      </c>
      <c r="B120" s="135" t="s">
        <v>217</v>
      </c>
      <c r="C120" s="152">
        <v>52895</v>
      </c>
      <c r="D120" s="130" t="str">
        <f>IF($B120="N/A","N/A",IF(C120&gt;10,"No",IF(C120&lt;-10,"No","Yes")))</f>
        <v>N/A</v>
      </c>
      <c r="E120" s="152">
        <v>60823</v>
      </c>
      <c r="F120" s="130" t="str">
        <f>IF($B120="N/A","N/A",IF(E120&gt;10,"No",IF(E120&lt;-10,"No","Yes")))</f>
        <v>N/A</v>
      </c>
      <c r="G120" s="152">
        <v>71850</v>
      </c>
      <c r="H120" s="130" t="str">
        <f>IF($B120="N/A","N/A",IF(G120&gt;10,"No",IF(G120&lt;-10,"No","Yes")))</f>
        <v>N/A</v>
      </c>
      <c r="I120" s="139">
        <v>14.99</v>
      </c>
      <c r="J120" s="139">
        <v>18.13</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14715</v>
      </c>
      <c r="F121" s="134" t="str">
        <f t="shared" si="43"/>
        <v>N/A</v>
      </c>
      <c r="G121" s="152">
        <v>17410</v>
      </c>
      <c r="H121" s="134" t="str">
        <f t="shared" si="43"/>
        <v>N/A</v>
      </c>
      <c r="I121" s="139" t="s">
        <v>217</v>
      </c>
      <c r="J121" s="139">
        <v>18.309999999999999</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45216</v>
      </c>
      <c r="F122" s="134" t="str">
        <f t="shared" si="43"/>
        <v>N/A</v>
      </c>
      <c r="G122" s="152">
        <v>53513</v>
      </c>
      <c r="H122" s="134" t="str">
        <f t="shared" si="43"/>
        <v>N/A</v>
      </c>
      <c r="I122" s="139" t="s">
        <v>217</v>
      </c>
      <c r="J122" s="139">
        <v>18.350000000000001</v>
      </c>
      <c r="K122" s="141" t="s">
        <v>732</v>
      </c>
      <c r="L122" s="134" t="str">
        <f t="shared" si="44"/>
        <v>Yes</v>
      </c>
    </row>
    <row r="123" spans="1:12" x14ac:dyDescent="0.2">
      <c r="A123" s="4" t="s">
        <v>1635</v>
      </c>
      <c r="B123" s="141" t="s">
        <v>217</v>
      </c>
      <c r="C123" s="152" t="s">
        <v>217</v>
      </c>
      <c r="D123" s="134" t="str">
        <f t="shared" si="43"/>
        <v>N/A</v>
      </c>
      <c r="E123" s="152">
        <v>598</v>
      </c>
      <c r="F123" s="134" t="str">
        <f t="shared" si="43"/>
        <v>N/A</v>
      </c>
      <c r="G123" s="152">
        <v>615</v>
      </c>
      <c r="H123" s="134" t="str">
        <f t="shared" si="43"/>
        <v>N/A</v>
      </c>
      <c r="I123" s="139" t="s">
        <v>217</v>
      </c>
      <c r="J123" s="139">
        <v>2.843</v>
      </c>
      <c r="K123" s="141" t="s">
        <v>732</v>
      </c>
      <c r="L123" s="134" t="str">
        <f t="shared" si="44"/>
        <v>Yes</v>
      </c>
    </row>
    <row r="124" spans="1:12" x14ac:dyDescent="0.2">
      <c r="A124" s="4" t="s">
        <v>1636</v>
      </c>
      <c r="B124" s="141" t="s">
        <v>217</v>
      </c>
      <c r="C124" s="152" t="s">
        <v>217</v>
      </c>
      <c r="D124" s="134" t="str">
        <f t="shared" si="43"/>
        <v>N/A</v>
      </c>
      <c r="E124" s="152">
        <v>294</v>
      </c>
      <c r="F124" s="134" t="str">
        <f t="shared" si="43"/>
        <v>N/A</v>
      </c>
      <c r="G124" s="152">
        <v>312</v>
      </c>
      <c r="H124" s="134" t="str">
        <f t="shared" si="43"/>
        <v>N/A</v>
      </c>
      <c r="I124" s="139" t="s">
        <v>217</v>
      </c>
      <c r="J124" s="139">
        <v>6.1219999999999999</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6.2904094237999999</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28.312626033000001</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32.088097908000002</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0.11638425350000001</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8.0927134499999998E-2</v>
      </c>
      <c r="H129" s="134" t="str">
        <f t="shared" si="43"/>
        <v>N/A</v>
      </c>
      <c r="I129" s="132" t="s">
        <v>217</v>
      </c>
      <c r="J129" s="132" t="s">
        <v>217</v>
      </c>
      <c r="K129" s="141" t="s">
        <v>732</v>
      </c>
      <c r="L129" s="134" t="str">
        <f t="shared" si="45"/>
        <v>N/A</v>
      </c>
    </row>
    <row r="130" spans="1:12" ht="25.5" x14ac:dyDescent="0.2">
      <c r="A130" s="2" t="s">
        <v>1642</v>
      </c>
      <c r="B130" s="141" t="s">
        <v>217</v>
      </c>
      <c r="C130" s="156">
        <v>50.397958219000003</v>
      </c>
      <c r="D130" s="134" t="str">
        <f t="shared" si="43"/>
        <v>N/A</v>
      </c>
      <c r="E130" s="156">
        <v>46.063166893999998</v>
      </c>
      <c r="F130" s="134" t="str">
        <f t="shared" si="43"/>
        <v>N/A</v>
      </c>
      <c r="G130" s="156">
        <v>44.676409186000001</v>
      </c>
      <c r="H130" s="134" t="str">
        <f t="shared" si="43"/>
        <v>N/A</v>
      </c>
      <c r="I130" s="132">
        <v>-8.6</v>
      </c>
      <c r="J130" s="132">
        <v>-3.01</v>
      </c>
      <c r="K130" s="135" t="s">
        <v>732</v>
      </c>
      <c r="L130" s="134" t="str">
        <f>IF(J130="Div by 0", "N/A", IF(OR(J130="N/A",K130="N/A"),"N/A", IF(J130&gt;VALUE(MID(K130,1,2)), "No", IF(J130&lt;-1*VALUE(MID(K130,1,2)), "No", "Yes"))))</f>
        <v>Yes</v>
      </c>
    </row>
    <row r="131" spans="1:12" ht="25.5" x14ac:dyDescent="0.2">
      <c r="A131" s="2" t="s">
        <v>1643</v>
      </c>
      <c r="B131" s="141" t="s">
        <v>217</v>
      </c>
      <c r="C131" s="156" t="s">
        <v>217</v>
      </c>
      <c r="D131" s="134" t="str">
        <f t="shared" si="43"/>
        <v>N/A</v>
      </c>
      <c r="E131" s="156">
        <v>9.0451919810000003</v>
      </c>
      <c r="F131" s="134" t="str">
        <f t="shared" si="43"/>
        <v>N/A</v>
      </c>
      <c r="G131" s="156">
        <v>9.5232624928000007</v>
      </c>
      <c r="H131" s="134" t="str">
        <f t="shared" si="43"/>
        <v>N/A</v>
      </c>
      <c r="I131" s="132" t="s">
        <v>217</v>
      </c>
      <c r="J131" s="132">
        <v>5.2850000000000001</v>
      </c>
      <c r="K131" s="141" t="s">
        <v>732</v>
      </c>
      <c r="L131" s="134" t="str">
        <f t="shared" si="44"/>
        <v>Yes</v>
      </c>
    </row>
    <row r="132" spans="1:12" ht="25.5" x14ac:dyDescent="0.2">
      <c r="A132" s="2" t="s">
        <v>496</v>
      </c>
      <c r="B132" s="141" t="s">
        <v>217</v>
      </c>
      <c r="C132" s="156" t="s">
        <v>217</v>
      </c>
      <c r="D132" s="134" t="str">
        <f t="shared" si="43"/>
        <v>N/A</v>
      </c>
      <c r="E132" s="156">
        <v>58.479299363000003</v>
      </c>
      <c r="F132" s="134" t="str">
        <f t="shared" si="43"/>
        <v>N/A</v>
      </c>
      <c r="G132" s="156">
        <v>56.403117000000002</v>
      </c>
      <c r="H132" s="134" t="str">
        <f t="shared" si="43"/>
        <v>N/A</v>
      </c>
      <c r="I132" s="132" t="s">
        <v>217</v>
      </c>
      <c r="J132" s="132">
        <v>-3.55</v>
      </c>
      <c r="K132" s="141" t="s">
        <v>732</v>
      </c>
      <c r="L132" s="134" t="str">
        <f t="shared" si="44"/>
        <v>Yes</v>
      </c>
    </row>
    <row r="133" spans="1:12" ht="25.5" x14ac:dyDescent="0.2">
      <c r="A133" s="2" t="s">
        <v>497</v>
      </c>
      <c r="B133" s="141" t="s">
        <v>217</v>
      </c>
      <c r="C133" s="156" t="s">
        <v>217</v>
      </c>
      <c r="D133" s="134" t="str">
        <f t="shared" si="43"/>
        <v>N/A</v>
      </c>
      <c r="E133" s="156">
        <v>4.8494983278000001</v>
      </c>
      <c r="F133" s="134" t="str">
        <f t="shared" si="43"/>
        <v>N/A</v>
      </c>
      <c r="G133" s="156">
        <v>5.3658536584999998</v>
      </c>
      <c r="H133" s="134" t="str">
        <f t="shared" si="43"/>
        <v>N/A</v>
      </c>
      <c r="I133" s="132" t="s">
        <v>217</v>
      </c>
      <c r="J133" s="132">
        <v>10.65</v>
      </c>
      <c r="K133" s="141" t="s">
        <v>732</v>
      </c>
      <c r="L133" s="134" t="str">
        <f t="shared" si="44"/>
        <v>Yes</v>
      </c>
    </row>
    <row r="134" spans="1:12" ht="25.5" x14ac:dyDescent="0.2">
      <c r="A134" s="2" t="s">
        <v>498</v>
      </c>
      <c r="B134" s="141" t="s">
        <v>217</v>
      </c>
      <c r="C134" s="156" t="s">
        <v>217</v>
      </c>
      <c r="D134" s="134" t="str">
        <f t="shared" si="43"/>
        <v>N/A</v>
      </c>
      <c r="E134" s="156">
        <v>73.129251701000001</v>
      </c>
      <c r="F134" s="134" t="str">
        <f t="shared" si="43"/>
        <v>N/A</v>
      </c>
      <c r="G134" s="156">
        <v>72.435897436000005</v>
      </c>
      <c r="H134" s="134" t="str">
        <f t="shared" si="43"/>
        <v>N/A</v>
      </c>
      <c r="I134" s="132" t="s">
        <v>217</v>
      </c>
      <c r="J134" s="132">
        <v>-0.94799999999999995</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8.4606152278</v>
      </c>
      <c r="F135" s="138" t="str">
        <f t="shared" ref="F135:F141" si="47">IF($B135="N/A","N/A",IF(E135&gt;10,"No",IF(E135&lt;-10,"No","Yes")))</f>
        <v>N/A</v>
      </c>
      <c r="G135" s="156">
        <v>8.6485734167999997</v>
      </c>
      <c r="H135" s="138" t="str">
        <f t="shared" ref="H135:H141" si="48">IF($B135="N/A","N/A",IF(G135&gt;10,"No",IF(G135&lt;-10,"No","Yes")))</f>
        <v>N/A</v>
      </c>
      <c r="I135" s="132" t="s">
        <v>217</v>
      </c>
      <c r="J135" s="132">
        <v>2.222</v>
      </c>
      <c r="K135" s="141" t="s">
        <v>732</v>
      </c>
      <c r="L135" s="134" t="str">
        <f t="shared" si="44"/>
        <v>Yes</v>
      </c>
    </row>
    <row r="136" spans="1:12" ht="25.5" x14ac:dyDescent="0.2">
      <c r="A136" s="2" t="s">
        <v>500</v>
      </c>
      <c r="B136" s="136" t="s">
        <v>217</v>
      </c>
      <c r="C136" s="156" t="s">
        <v>217</v>
      </c>
      <c r="D136" s="138" t="str">
        <f t="shared" si="46"/>
        <v>N/A</v>
      </c>
      <c r="E136" s="156">
        <v>2.5697515742000001</v>
      </c>
      <c r="F136" s="138" t="str">
        <f t="shared" si="47"/>
        <v>N/A</v>
      </c>
      <c r="G136" s="156">
        <v>2.5414057063</v>
      </c>
      <c r="H136" s="138" t="str">
        <f t="shared" si="48"/>
        <v>N/A</v>
      </c>
      <c r="I136" s="132" t="s">
        <v>217</v>
      </c>
      <c r="J136" s="132">
        <v>-1.1000000000000001</v>
      </c>
      <c r="K136" s="141" t="s">
        <v>732</v>
      </c>
      <c r="L136" s="134" t="str">
        <f t="shared" si="44"/>
        <v>Yes</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9.5013399536000005</v>
      </c>
      <c r="F138" s="138" t="str">
        <f t="shared" si="47"/>
        <v>N/A</v>
      </c>
      <c r="G138" s="156">
        <v>8.8768267223000006</v>
      </c>
      <c r="H138" s="138" t="str">
        <f t="shared" si="48"/>
        <v>N/A</v>
      </c>
      <c r="I138" s="132" t="s">
        <v>217</v>
      </c>
      <c r="J138" s="132">
        <v>-6.57</v>
      </c>
      <c r="K138" s="141" t="s">
        <v>732</v>
      </c>
      <c r="L138" s="134" t="str">
        <f t="shared" si="44"/>
        <v>Yes</v>
      </c>
    </row>
    <row r="139" spans="1:12" ht="25.5" x14ac:dyDescent="0.2">
      <c r="A139" s="2" t="s">
        <v>503</v>
      </c>
      <c r="B139" s="136" t="s">
        <v>217</v>
      </c>
      <c r="C139" s="156" t="s">
        <v>217</v>
      </c>
      <c r="D139" s="138" t="str">
        <f t="shared" si="46"/>
        <v>N/A</v>
      </c>
      <c r="E139" s="156">
        <v>2.573039804</v>
      </c>
      <c r="F139" s="138" t="str">
        <f t="shared" si="47"/>
        <v>N/A</v>
      </c>
      <c r="G139" s="156">
        <v>2.7056367431999999</v>
      </c>
      <c r="H139" s="138" t="str">
        <f t="shared" si="48"/>
        <v>N/A</v>
      </c>
      <c r="I139" s="132" t="s">
        <v>217</v>
      </c>
      <c r="J139" s="132">
        <v>5.1529999999999996</v>
      </c>
      <c r="K139" s="141" t="s">
        <v>732</v>
      </c>
      <c r="L139" s="134" t="str">
        <f t="shared" si="44"/>
        <v>Yes</v>
      </c>
    </row>
    <row r="140" spans="1:12" ht="25.5" x14ac:dyDescent="0.2">
      <c r="A140" s="2" t="s">
        <v>504</v>
      </c>
      <c r="B140" s="136" t="s">
        <v>217</v>
      </c>
      <c r="C140" s="156" t="s">
        <v>217</v>
      </c>
      <c r="D140" s="138" t="str">
        <f t="shared" si="46"/>
        <v>N/A</v>
      </c>
      <c r="E140" s="156">
        <v>17.095506633999999</v>
      </c>
      <c r="F140" s="138" t="str">
        <f t="shared" si="47"/>
        <v>N/A</v>
      </c>
      <c r="G140" s="156">
        <v>13.379262352</v>
      </c>
      <c r="H140" s="138" t="str">
        <f t="shared" si="48"/>
        <v>N/A</v>
      </c>
      <c r="I140" s="132" t="s">
        <v>217</v>
      </c>
      <c r="J140" s="132">
        <v>-21.7</v>
      </c>
      <c r="K140" s="141" t="s">
        <v>732</v>
      </c>
      <c r="L140" s="134" t="str">
        <f t="shared" si="44"/>
        <v>Yes</v>
      </c>
    </row>
    <row r="141" spans="1:12" ht="25.5" x14ac:dyDescent="0.2">
      <c r="A141" s="2" t="s">
        <v>505</v>
      </c>
      <c r="B141" s="136" t="s">
        <v>217</v>
      </c>
      <c r="C141" s="156" t="s">
        <v>217</v>
      </c>
      <c r="D141" s="138" t="str">
        <f t="shared" si="46"/>
        <v>N/A</v>
      </c>
      <c r="E141" s="156">
        <v>1.6441149E-3</v>
      </c>
      <c r="F141" s="138" t="str">
        <f t="shared" si="47"/>
        <v>N/A</v>
      </c>
      <c r="G141" s="156">
        <v>0</v>
      </c>
      <c r="H141" s="138" t="str">
        <f t="shared" si="48"/>
        <v>N/A</v>
      </c>
      <c r="I141" s="132" t="s">
        <v>217</v>
      </c>
      <c r="J141" s="132">
        <v>-100</v>
      </c>
      <c r="K141" s="141" t="s">
        <v>732</v>
      </c>
      <c r="L141" s="134" t="str">
        <f t="shared" si="44"/>
        <v>No</v>
      </c>
    </row>
    <row r="142" spans="1:12" ht="25.5" x14ac:dyDescent="0.2">
      <c r="A142" s="2" t="s">
        <v>506</v>
      </c>
      <c r="B142" s="136" t="s">
        <v>217</v>
      </c>
      <c r="C142" s="156" t="s">
        <v>217</v>
      </c>
      <c r="D142" s="134" t="str">
        <f t="shared" ref="D142" si="49">IF($B142="N/A","N/A",IF(C142&lt;0,"No","Yes"))</f>
        <v>N/A</v>
      </c>
      <c r="E142" s="156">
        <v>173.19435082000001</v>
      </c>
      <c r="F142" s="134" t="str">
        <f t="shared" ref="F142" si="50">IF($B142="N/A","N/A",IF(E142&lt;0,"No","Yes"))</f>
        <v>N/A</v>
      </c>
      <c r="G142" s="156">
        <v>169.07028532000001</v>
      </c>
      <c r="H142" s="134" t="str">
        <f t="shared" ref="H142" si="51">IF($B142="N/A","N/A",IF(G142&lt;0,"No","Yes"))</f>
        <v>N/A</v>
      </c>
      <c r="I142" s="132" t="s">
        <v>217</v>
      </c>
      <c r="J142" s="132">
        <v>-2.38</v>
      </c>
      <c r="K142" s="141" t="s">
        <v>732</v>
      </c>
      <c r="L142" s="134" t="str">
        <f t="shared" si="44"/>
        <v>Yes</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614672</v>
      </c>
      <c r="D150" s="130" t="str">
        <f t="shared" ref="D150:D172" si="56">IF($B150="N/A","N/A",IF(C150&gt;10,"No",IF(C150&lt;-10,"No","Yes")))</f>
        <v>N/A</v>
      </c>
      <c r="E150" s="152">
        <v>729789</v>
      </c>
      <c r="F150" s="130" t="str">
        <f t="shared" ref="F150:F172" si="57">IF($B150="N/A","N/A",IF(E150&gt;10,"No",IF(E150&lt;-10,"No","Yes")))</f>
        <v>N/A</v>
      </c>
      <c r="G150" s="152">
        <v>799996</v>
      </c>
      <c r="H150" s="130" t="str">
        <f t="shared" ref="H150:H172" si="58">IF($B150="N/A","N/A",IF(G150&gt;10,"No",IF(G150&lt;-10,"No","Yes")))</f>
        <v>N/A</v>
      </c>
      <c r="I150" s="132">
        <v>18.73</v>
      </c>
      <c r="J150" s="132">
        <v>9.6199999999999992</v>
      </c>
      <c r="K150" s="135" t="s">
        <v>732</v>
      </c>
      <c r="L150" s="134" t="str">
        <f t="shared" ref="L150:L172" si="59">IF(J150="Div by 0", "N/A", IF(K150="N/A","N/A", IF(J150&gt;VALUE(MID(K150,1,2)), "No", IF(J150&lt;-1*VALUE(MID(K150,1,2)), "No", "Yes"))))</f>
        <v>Yes</v>
      </c>
    </row>
    <row r="151" spans="1:12" x14ac:dyDescent="0.2">
      <c r="A151" s="4" t="s">
        <v>534</v>
      </c>
      <c r="B151" s="135" t="s">
        <v>217</v>
      </c>
      <c r="C151" s="152">
        <v>2666</v>
      </c>
      <c r="D151" s="130" t="str">
        <f t="shared" si="56"/>
        <v>N/A</v>
      </c>
      <c r="E151" s="152">
        <v>2824</v>
      </c>
      <c r="F151" s="130" t="str">
        <f t="shared" si="57"/>
        <v>N/A</v>
      </c>
      <c r="G151" s="152">
        <v>3210</v>
      </c>
      <c r="H151" s="130" t="str">
        <f t="shared" si="58"/>
        <v>N/A</v>
      </c>
      <c r="I151" s="132">
        <v>5.9260000000000002</v>
      </c>
      <c r="J151" s="132">
        <v>13.67</v>
      </c>
      <c r="K151" s="135" t="s">
        <v>732</v>
      </c>
      <c r="L151" s="134" t="str">
        <f t="shared" si="59"/>
        <v>Yes</v>
      </c>
    </row>
    <row r="152" spans="1:12" x14ac:dyDescent="0.2">
      <c r="A152" s="4" t="s">
        <v>535</v>
      </c>
      <c r="B152" s="135" t="s">
        <v>217</v>
      </c>
      <c r="C152" s="152">
        <v>5563</v>
      </c>
      <c r="D152" s="130" t="str">
        <f t="shared" si="56"/>
        <v>N/A</v>
      </c>
      <c r="E152" s="152">
        <v>6616</v>
      </c>
      <c r="F152" s="130" t="str">
        <f t="shared" si="57"/>
        <v>N/A</v>
      </c>
      <c r="G152" s="152">
        <v>8293</v>
      </c>
      <c r="H152" s="130" t="str">
        <f t="shared" si="58"/>
        <v>N/A</v>
      </c>
      <c r="I152" s="132">
        <v>18.93</v>
      </c>
      <c r="J152" s="132">
        <v>25.35</v>
      </c>
      <c r="K152" s="135" t="s">
        <v>732</v>
      </c>
      <c r="L152" s="134" t="str">
        <f t="shared" si="59"/>
        <v>Yes</v>
      </c>
    </row>
    <row r="153" spans="1:12" x14ac:dyDescent="0.2">
      <c r="A153" s="4" t="s">
        <v>536</v>
      </c>
      <c r="B153" s="135" t="s">
        <v>217</v>
      </c>
      <c r="C153" s="152">
        <v>385447</v>
      </c>
      <c r="D153" s="130" t="str">
        <f t="shared" si="56"/>
        <v>N/A</v>
      </c>
      <c r="E153" s="152">
        <v>438173</v>
      </c>
      <c r="F153" s="130" t="str">
        <f t="shared" si="57"/>
        <v>N/A</v>
      </c>
      <c r="G153" s="152">
        <v>465732</v>
      </c>
      <c r="H153" s="130" t="str">
        <f t="shared" si="58"/>
        <v>N/A</v>
      </c>
      <c r="I153" s="132">
        <v>13.68</v>
      </c>
      <c r="J153" s="132">
        <v>6.29</v>
      </c>
      <c r="K153" s="135" t="s">
        <v>732</v>
      </c>
      <c r="L153" s="134" t="str">
        <f t="shared" si="59"/>
        <v>Yes</v>
      </c>
    </row>
    <row r="154" spans="1:12" x14ac:dyDescent="0.2">
      <c r="A154" s="4" t="s">
        <v>537</v>
      </c>
      <c r="B154" s="135" t="s">
        <v>217</v>
      </c>
      <c r="C154" s="152">
        <v>220996</v>
      </c>
      <c r="D154" s="130" t="str">
        <f t="shared" si="56"/>
        <v>N/A</v>
      </c>
      <c r="E154" s="152">
        <v>282176</v>
      </c>
      <c r="F154" s="130" t="str">
        <f t="shared" si="57"/>
        <v>N/A</v>
      </c>
      <c r="G154" s="152">
        <v>322761</v>
      </c>
      <c r="H154" s="130" t="str">
        <f t="shared" si="58"/>
        <v>N/A</v>
      </c>
      <c r="I154" s="132">
        <v>27.68</v>
      </c>
      <c r="J154" s="132">
        <v>14.38</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70.039003164999997</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5.2201912443999996</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4.9727467335000002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88.136375850999997</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83.718342445999994</v>
      </c>
      <c r="H159" s="134" t="str">
        <f t="shared" si="62"/>
        <v>N/A</v>
      </c>
      <c r="I159" s="132" t="s">
        <v>217</v>
      </c>
      <c r="J159" s="132" t="s">
        <v>217</v>
      </c>
      <c r="K159" s="141" t="s">
        <v>732</v>
      </c>
      <c r="L159" s="134" t="str">
        <f t="shared" si="63"/>
        <v>N/A</v>
      </c>
    </row>
    <row r="160" spans="1:12" ht="25.5" x14ac:dyDescent="0.2">
      <c r="A160" s="4" t="s">
        <v>543</v>
      </c>
      <c r="B160" s="135" t="s">
        <v>217</v>
      </c>
      <c r="C160" s="152">
        <v>418177.33</v>
      </c>
      <c r="D160" s="130" t="str">
        <f t="shared" si="56"/>
        <v>N/A</v>
      </c>
      <c r="E160" s="152">
        <v>522937.69</v>
      </c>
      <c r="F160" s="130" t="str">
        <f t="shared" si="57"/>
        <v>N/A</v>
      </c>
      <c r="G160" s="152">
        <v>608797.32999999996</v>
      </c>
      <c r="H160" s="130" t="str">
        <f t="shared" si="58"/>
        <v>N/A</v>
      </c>
      <c r="I160" s="132">
        <v>25.05</v>
      </c>
      <c r="J160" s="132">
        <v>16.420000000000002</v>
      </c>
      <c r="K160" s="135" t="s">
        <v>732</v>
      </c>
      <c r="L160" s="134" t="str">
        <f t="shared" si="59"/>
        <v>Yes</v>
      </c>
    </row>
    <row r="161" spans="1:12" x14ac:dyDescent="0.2">
      <c r="A161" s="4" t="s">
        <v>544</v>
      </c>
      <c r="B161" s="135" t="s">
        <v>217</v>
      </c>
      <c r="C161" s="131">
        <v>974396939</v>
      </c>
      <c r="D161" s="130" t="str">
        <f t="shared" si="56"/>
        <v>N/A</v>
      </c>
      <c r="E161" s="131">
        <v>1050514203</v>
      </c>
      <c r="F161" s="130" t="str">
        <f t="shared" si="57"/>
        <v>N/A</v>
      </c>
      <c r="G161" s="131">
        <v>1137645677</v>
      </c>
      <c r="H161" s="130" t="str">
        <f t="shared" si="58"/>
        <v>N/A</v>
      </c>
      <c r="I161" s="132">
        <v>7.8120000000000003</v>
      </c>
      <c r="J161" s="132">
        <v>8.2940000000000005</v>
      </c>
      <c r="K161" s="135" t="s">
        <v>732</v>
      </c>
      <c r="L161" s="134" t="str">
        <f t="shared" si="59"/>
        <v>Yes</v>
      </c>
    </row>
    <row r="162" spans="1:12" x14ac:dyDescent="0.2">
      <c r="A162" s="4" t="s">
        <v>1276</v>
      </c>
      <c r="B162" s="135" t="s">
        <v>217</v>
      </c>
      <c r="C162" s="131">
        <v>1585.2307231</v>
      </c>
      <c r="D162" s="130" t="str">
        <f t="shared" si="56"/>
        <v>N/A</v>
      </c>
      <c r="E162" s="131">
        <v>1439.4766199999999</v>
      </c>
      <c r="F162" s="130" t="str">
        <f t="shared" si="57"/>
        <v>N/A</v>
      </c>
      <c r="G162" s="131">
        <v>1422.0642066</v>
      </c>
      <c r="H162" s="130" t="str">
        <f t="shared" si="58"/>
        <v>N/A</v>
      </c>
      <c r="I162" s="132">
        <v>-9.19</v>
      </c>
      <c r="J162" s="132">
        <v>-1.21</v>
      </c>
      <c r="K162" s="135" t="s">
        <v>732</v>
      </c>
      <c r="L162" s="134" t="str">
        <f t="shared" si="59"/>
        <v>Yes</v>
      </c>
    </row>
    <row r="163" spans="1:12" ht="25.5" x14ac:dyDescent="0.2">
      <c r="A163" s="4" t="s">
        <v>1277</v>
      </c>
      <c r="B163" s="135" t="s">
        <v>217</v>
      </c>
      <c r="C163" s="131">
        <v>30934.237808999998</v>
      </c>
      <c r="D163" s="130" t="str">
        <f t="shared" si="56"/>
        <v>N/A</v>
      </c>
      <c r="E163" s="131">
        <v>38070.620042000002</v>
      </c>
      <c r="F163" s="130" t="str">
        <f t="shared" si="57"/>
        <v>N/A</v>
      </c>
      <c r="G163" s="131">
        <v>31849.945483</v>
      </c>
      <c r="H163" s="130" t="str">
        <f t="shared" si="58"/>
        <v>N/A</v>
      </c>
      <c r="I163" s="132">
        <v>23.07</v>
      </c>
      <c r="J163" s="132">
        <v>-16.3</v>
      </c>
      <c r="K163" s="135" t="s">
        <v>732</v>
      </c>
      <c r="L163" s="134" t="str">
        <f t="shared" si="59"/>
        <v>Yes</v>
      </c>
    </row>
    <row r="164" spans="1:12" ht="25.5" x14ac:dyDescent="0.2">
      <c r="A164" s="4" t="s">
        <v>1278</v>
      </c>
      <c r="B164" s="135" t="s">
        <v>217</v>
      </c>
      <c r="C164" s="131">
        <v>13689.052669000001</v>
      </c>
      <c r="D164" s="130" t="str">
        <f t="shared" si="56"/>
        <v>N/A</v>
      </c>
      <c r="E164" s="131">
        <v>13859.818168</v>
      </c>
      <c r="F164" s="130" t="str">
        <f t="shared" si="57"/>
        <v>N/A</v>
      </c>
      <c r="G164" s="131">
        <v>11451.212347999999</v>
      </c>
      <c r="H164" s="130" t="str">
        <f t="shared" si="58"/>
        <v>N/A</v>
      </c>
      <c r="I164" s="132">
        <v>1.2470000000000001</v>
      </c>
      <c r="J164" s="132">
        <v>-17.399999999999999</v>
      </c>
      <c r="K164" s="135" t="s">
        <v>732</v>
      </c>
      <c r="L164" s="134" t="str">
        <f t="shared" si="59"/>
        <v>Yes</v>
      </c>
    </row>
    <row r="165" spans="1:12" ht="25.5" x14ac:dyDescent="0.2">
      <c r="A165" s="4" t="s">
        <v>1279</v>
      </c>
      <c r="B165" s="135" t="s">
        <v>217</v>
      </c>
      <c r="C165" s="131">
        <v>856.50201195</v>
      </c>
      <c r="D165" s="130" t="str">
        <f t="shared" si="56"/>
        <v>N/A</v>
      </c>
      <c r="E165" s="131">
        <v>849.53564230999996</v>
      </c>
      <c r="F165" s="130" t="str">
        <f t="shared" si="57"/>
        <v>N/A</v>
      </c>
      <c r="G165" s="131">
        <v>824.23096759999999</v>
      </c>
      <c r="H165" s="130" t="str">
        <f t="shared" si="58"/>
        <v>N/A</v>
      </c>
      <c r="I165" s="132">
        <v>-0.81299999999999994</v>
      </c>
      <c r="J165" s="132">
        <v>-2.98</v>
      </c>
      <c r="K165" s="135" t="s">
        <v>732</v>
      </c>
      <c r="L165" s="134" t="str">
        <f t="shared" si="59"/>
        <v>Yes</v>
      </c>
    </row>
    <row r="166" spans="1:12" ht="25.5" x14ac:dyDescent="0.2">
      <c r="A166" s="4" t="s">
        <v>1280</v>
      </c>
      <c r="B166" s="135" t="s">
        <v>217</v>
      </c>
      <c r="C166" s="131">
        <v>2197.4964705000002</v>
      </c>
      <c r="D166" s="130" t="str">
        <f t="shared" si="56"/>
        <v>N/A</v>
      </c>
      <c r="E166" s="131">
        <v>1697.7440816999999</v>
      </c>
      <c r="F166" s="130" t="str">
        <f t="shared" si="57"/>
        <v>N/A</v>
      </c>
      <c r="G166" s="131">
        <v>1724.4081874999999</v>
      </c>
      <c r="H166" s="130" t="str">
        <f t="shared" si="58"/>
        <v>N/A</v>
      </c>
      <c r="I166" s="132">
        <v>-22.7</v>
      </c>
      <c r="J166" s="132">
        <v>1.571</v>
      </c>
      <c r="K166" s="135" t="s">
        <v>732</v>
      </c>
      <c r="L166" s="134" t="str">
        <f t="shared" si="59"/>
        <v>Yes</v>
      </c>
    </row>
    <row r="167" spans="1:12" x14ac:dyDescent="0.2">
      <c r="A167" s="45" t="s">
        <v>545</v>
      </c>
      <c r="B167" s="136" t="s">
        <v>217</v>
      </c>
      <c r="C167" s="137">
        <v>450340094</v>
      </c>
      <c r="D167" s="138" t="str">
        <f t="shared" si="56"/>
        <v>N/A</v>
      </c>
      <c r="E167" s="137">
        <v>622056788</v>
      </c>
      <c r="F167" s="138" t="str">
        <f t="shared" si="57"/>
        <v>N/A</v>
      </c>
      <c r="G167" s="137">
        <v>621352039</v>
      </c>
      <c r="H167" s="138" t="str">
        <f t="shared" si="58"/>
        <v>N/A</v>
      </c>
      <c r="I167" s="132">
        <v>38.130000000000003</v>
      </c>
      <c r="J167" s="132">
        <v>-0.113</v>
      </c>
      <c r="K167" s="133" t="s">
        <v>732</v>
      </c>
      <c r="L167" s="134" t="str">
        <f t="shared" si="59"/>
        <v>Yes</v>
      </c>
    </row>
    <row r="168" spans="1:12" x14ac:dyDescent="0.2">
      <c r="A168" s="45" t="s">
        <v>1281</v>
      </c>
      <c r="B168" s="136" t="s">
        <v>217</v>
      </c>
      <c r="C168" s="137">
        <v>732.65106268</v>
      </c>
      <c r="D168" s="138" t="str">
        <f t="shared" si="56"/>
        <v>N/A</v>
      </c>
      <c r="E168" s="137">
        <v>852.37895885</v>
      </c>
      <c r="F168" s="138" t="str">
        <f t="shared" si="57"/>
        <v>N/A</v>
      </c>
      <c r="G168" s="137">
        <v>776.69393221999997</v>
      </c>
      <c r="H168" s="138" t="str">
        <f t="shared" si="58"/>
        <v>N/A</v>
      </c>
      <c r="I168" s="132">
        <v>16.34</v>
      </c>
      <c r="J168" s="132">
        <v>-8.8800000000000008</v>
      </c>
      <c r="K168" s="133" t="s">
        <v>732</v>
      </c>
      <c r="L168" s="134" t="str">
        <f t="shared" si="59"/>
        <v>Yes</v>
      </c>
    </row>
    <row r="169" spans="1:12" ht="25.5" x14ac:dyDescent="0.2">
      <c r="A169" s="45" t="s">
        <v>1282</v>
      </c>
      <c r="B169" s="135" t="s">
        <v>217</v>
      </c>
      <c r="C169" s="131">
        <v>545.52663166000002</v>
      </c>
      <c r="D169" s="130" t="str">
        <f t="shared" si="56"/>
        <v>N/A</v>
      </c>
      <c r="E169" s="131">
        <v>711.11614730999997</v>
      </c>
      <c r="F169" s="130" t="str">
        <f t="shared" si="57"/>
        <v>N/A</v>
      </c>
      <c r="G169" s="131">
        <v>1111.4878504999999</v>
      </c>
      <c r="H169" s="130" t="str">
        <f t="shared" si="58"/>
        <v>N/A</v>
      </c>
      <c r="I169" s="132">
        <v>30.35</v>
      </c>
      <c r="J169" s="132">
        <v>56.3</v>
      </c>
      <c r="K169" s="135" t="s">
        <v>732</v>
      </c>
      <c r="L169" s="134" t="str">
        <f t="shared" si="59"/>
        <v>No</v>
      </c>
    </row>
    <row r="170" spans="1:12" ht="25.5" x14ac:dyDescent="0.2">
      <c r="A170" s="45" t="s">
        <v>1283</v>
      </c>
      <c r="B170" s="135" t="s">
        <v>217</v>
      </c>
      <c r="C170" s="131">
        <v>6312.1580082999999</v>
      </c>
      <c r="D170" s="130" t="str">
        <f t="shared" si="56"/>
        <v>N/A</v>
      </c>
      <c r="E170" s="131">
        <v>7120.4135428999998</v>
      </c>
      <c r="F170" s="130" t="str">
        <f t="shared" si="57"/>
        <v>N/A</v>
      </c>
      <c r="G170" s="131">
        <v>6615.7262751999997</v>
      </c>
      <c r="H170" s="130" t="str">
        <f t="shared" si="58"/>
        <v>N/A</v>
      </c>
      <c r="I170" s="132">
        <v>12.8</v>
      </c>
      <c r="J170" s="132">
        <v>-7.09</v>
      </c>
      <c r="K170" s="135" t="s">
        <v>732</v>
      </c>
      <c r="L170" s="134" t="str">
        <f t="shared" si="59"/>
        <v>Yes</v>
      </c>
    </row>
    <row r="171" spans="1:12" ht="25.5" x14ac:dyDescent="0.2">
      <c r="A171" s="45" t="s">
        <v>1284</v>
      </c>
      <c r="B171" s="135" t="s">
        <v>217</v>
      </c>
      <c r="C171" s="131">
        <v>469.79086100000001</v>
      </c>
      <c r="D171" s="130" t="str">
        <f t="shared" si="56"/>
        <v>N/A</v>
      </c>
      <c r="E171" s="131">
        <v>499.39846590000002</v>
      </c>
      <c r="F171" s="130" t="str">
        <f t="shared" si="57"/>
        <v>N/A</v>
      </c>
      <c r="G171" s="131">
        <v>430.02515825</v>
      </c>
      <c r="H171" s="130" t="str">
        <f t="shared" si="58"/>
        <v>N/A</v>
      </c>
      <c r="I171" s="132">
        <v>6.3019999999999996</v>
      </c>
      <c r="J171" s="132">
        <v>-13.9</v>
      </c>
      <c r="K171" s="135" t="s">
        <v>732</v>
      </c>
      <c r="L171" s="134" t="str">
        <f t="shared" si="59"/>
        <v>Yes</v>
      </c>
    </row>
    <row r="172" spans="1:12" ht="25.5" x14ac:dyDescent="0.2">
      <c r="A172" s="45" t="s">
        <v>1285</v>
      </c>
      <c r="B172" s="135" t="s">
        <v>217</v>
      </c>
      <c r="C172" s="131">
        <v>1052.9227089999999</v>
      </c>
      <c r="D172" s="130" t="str">
        <f t="shared" si="56"/>
        <v>N/A</v>
      </c>
      <c r="E172" s="131">
        <v>1254.9508675</v>
      </c>
      <c r="F172" s="130" t="str">
        <f t="shared" si="57"/>
        <v>N/A</v>
      </c>
      <c r="G172" s="131">
        <v>1123.5665647000001</v>
      </c>
      <c r="H172" s="130" t="str">
        <f t="shared" si="58"/>
        <v>N/A</v>
      </c>
      <c r="I172" s="132">
        <v>19.190000000000001</v>
      </c>
      <c r="J172" s="132">
        <v>-10.5</v>
      </c>
      <c r="K172" s="135" t="s">
        <v>732</v>
      </c>
      <c r="L172" s="134" t="str">
        <f t="shared" si="59"/>
        <v>Yes</v>
      </c>
    </row>
    <row r="173" spans="1:12" ht="25.5" x14ac:dyDescent="0.2">
      <c r="A173" s="2" t="s">
        <v>546</v>
      </c>
      <c r="B173" s="135" t="s">
        <v>217</v>
      </c>
      <c r="C173" s="131">
        <v>82489851</v>
      </c>
      <c r="D173" s="130" t="str">
        <f t="shared" ref="D173:D181" si="64">IF($B173="N/A","N/A",IF(C173&gt;10,"No",IF(C173&lt;-10,"No","Yes")))</f>
        <v>N/A</v>
      </c>
      <c r="E173" s="131">
        <v>101717757</v>
      </c>
      <c r="F173" s="130" t="str">
        <f t="shared" ref="F173:F181" si="65">IF($B173="N/A","N/A",IF(E173&gt;10,"No",IF(E173&lt;-10,"No","Yes")))</f>
        <v>N/A</v>
      </c>
      <c r="G173" s="131">
        <v>99997539</v>
      </c>
      <c r="H173" s="130" t="str">
        <f t="shared" ref="H173:H181" si="66">IF($B173="N/A","N/A",IF(G173&gt;10,"No",IF(G173&lt;-10,"No","Yes")))</f>
        <v>N/A</v>
      </c>
      <c r="I173" s="132">
        <v>23.31</v>
      </c>
      <c r="J173" s="132">
        <v>-1.69</v>
      </c>
      <c r="K173" s="135" t="s">
        <v>732</v>
      </c>
      <c r="L173" s="134" t="str">
        <f t="shared" ref="L173:L181" si="67">IF(J173="Div by 0", "N/A", IF(K173="N/A","N/A", IF(J173&gt;VALUE(MID(K173,1,2)), "No", IF(J173&lt;-1*VALUE(MID(K173,1,2)), "No", "Yes"))))</f>
        <v>Yes</v>
      </c>
    </row>
    <row r="174" spans="1:12" ht="25.5" x14ac:dyDescent="0.2">
      <c r="A174" s="2" t="s">
        <v>1286</v>
      </c>
      <c r="B174" s="135" t="s">
        <v>217</v>
      </c>
      <c r="C174" s="131">
        <v>6869716</v>
      </c>
      <c r="D174" s="130" t="str">
        <f t="shared" si="64"/>
        <v>N/A</v>
      </c>
      <c r="E174" s="131">
        <v>7737372</v>
      </c>
      <c r="F174" s="130" t="str">
        <f t="shared" si="65"/>
        <v>N/A</v>
      </c>
      <c r="G174" s="131">
        <v>8453539</v>
      </c>
      <c r="H174" s="130" t="str">
        <f t="shared" si="66"/>
        <v>N/A</v>
      </c>
      <c r="I174" s="132">
        <v>12.63</v>
      </c>
      <c r="J174" s="132">
        <v>9.2560000000000002</v>
      </c>
      <c r="K174" s="135" t="s">
        <v>732</v>
      </c>
      <c r="L174" s="134" t="str">
        <f t="shared" si="67"/>
        <v>Yes</v>
      </c>
    </row>
    <row r="175" spans="1:12" ht="25.5" x14ac:dyDescent="0.2">
      <c r="A175" s="2" t="s">
        <v>547</v>
      </c>
      <c r="B175" s="135" t="s">
        <v>217</v>
      </c>
      <c r="C175" s="131">
        <v>187877429</v>
      </c>
      <c r="D175" s="130" t="str">
        <f t="shared" si="64"/>
        <v>N/A</v>
      </c>
      <c r="E175" s="131">
        <v>251756349</v>
      </c>
      <c r="F175" s="130" t="str">
        <f t="shared" si="65"/>
        <v>N/A</v>
      </c>
      <c r="G175" s="131">
        <v>285759259</v>
      </c>
      <c r="H175" s="130" t="str">
        <f t="shared" si="66"/>
        <v>N/A</v>
      </c>
      <c r="I175" s="132">
        <v>34</v>
      </c>
      <c r="J175" s="132">
        <v>13.51</v>
      </c>
      <c r="K175" s="135" t="s">
        <v>732</v>
      </c>
      <c r="L175" s="134" t="str">
        <f t="shared" si="67"/>
        <v>Yes</v>
      </c>
    </row>
    <row r="176" spans="1:12" ht="25.5" x14ac:dyDescent="0.2">
      <c r="A176" s="2" t="s">
        <v>512</v>
      </c>
      <c r="B176" s="135" t="s">
        <v>217</v>
      </c>
      <c r="C176" s="131">
        <v>173103098</v>
      </c>
      <c r="D176" s="130" t="str">
        <f t="shared" si="64"/>
        <v>N/A</v>
      </c>
      <c r="E176" s="131">
        <v>260845310</v>
      </c>
      <c r="F176" s="130" t="str">
        <f t="shared" si="65"/>
        <v>N/A</v>
      </c>
      <c r="G176" s="131">
        <v>227141702</v>
      </c>
      <c r="H176" s="130" t="str">
        <f t="shared" si="66"/>
        <v>N/A</v>
      </c>
      <c r="I176" s="132">
        <v>50.69</v>
      </c>
      <c r="J176" s="132">
        <v>-12.9</v>
      </c>
      <c r="K176" s="135" t="s">
        <v>732</v>
      </c>
      <c r="L176" s="134" t="str">
        <f t="shared" si="67"/>
        <v>Yes</v>
      </c>
    </row>
    <row r="177" spans="1:12" ht="25.5" x14ac:dyDescent="0.2">
      <c r="A177" s="2" t="s">
        <v>513</v>
      </c>
      <c r="B177" s="136" t="s">
        <v>217</v>
      </c>
      <c r="C177" s="137">
        <v>134.20141311</v>
      </c>
      <c r="D177" s="138" t="str">
        <f t="shared" si="64"/>
        <v>N/A</v>
      </c>
      <c r="E177" s="137">
        <v>139.37967961000001</v>
      </c>
      <c r="F177" s="138" t="str">
        <f t="shared" si="65"/>
        <v>N/A</v>
      </c>
      <c r="G177" s="137">
        <v>124.99754874</v>
      </c>
      <c r="H177" s="138" t="str">
        <f t="shared" si="66"/>
        <v>N/A</v>
      </c>
      <c r="I177" s="132">
        <v>3.859</v>
      </c>
      <c r="J177" s="132">
        <v>-10.3</v>
      </c>
      <c r="K177" s="133" t="s">
        <v>732</v>
      </c>
      <c r="L177" s="134" t="str">
        <f t="shared" si="67"/>
        <v>Yes</v>
      </c>
    </row>
    <row r="178" spans="1:12" ht="25.5" x14ac:dyDescent="0.2">
      <c r="A178" s="2" t="s">
        <v>1287</v>
      </c>
      <c r="B178" s="136" t="s">
        <v>217</v>
      </c>
      <c r="C178" s="137">
        <v>11.176230575</v>
      </c>
      <c r="D178" s="138" t="str">
        <f t="shared" si="64"/>
        <v>N/A</v>
      </c>
      <c r="E178" s="137">
        <v>10.602204199000001</v>
      </c>
      <c r="F178" s="138" t="str">
        <f t="shared" si="65"/>
        <v>N/A</v>
      </c>
      <c r="G178" s="137">
        <v>10.566976585000001</v>
      </c>
      <c r="H178" s="138" t="str">
        <f t="shared" si="66"/>
        <v>N/A</v>
      </c>
      <c r="I178" s="132">
        <v>-5.14</v>
      </c>
      <c r="J178" s="132">
        <v>-0.33200000000000002</v>
      </c>
      <c r="K178" s="133" t="s">
        <v>732</v>
      </c>
      <c r="L178" s="134" t="str">
        <f t="shared" si="67"/>
        <v>Yes</v>
      </c>
    </row>
    <row r="179" spans="1:12" ht="25.5" x14ac:dyDescent="0.2">
      <c r="A179" s="2" t="s">
        <v>514</v>
      </c>
      <c r="B179" s="136" t="s">
        <v>217</v>
      </c>
      <c r="C179" s="137">
        <v>305.65477034999998</v>
      </c>
      <c r="D179" s="138" t="str">
        <f t="shared" si="64"/>
        <v>N/A</v>
      </c>
      <c r="E179" s="137">
        <v>344.97142187999998</v>
      </c>
      <c r="F179" s="138" t="str">
        <f t="shared" si="65"/>
        <v>N/A</v>
      </c>
      <c r="G179" s="137">
        <v>357.20085975000001</v>
      </c>
      <c r="H179" s="138" t="str">
        <f t="shared" si="66"/>
        <v>N/A</v>
      </c>
      <c r="I179" s="132">
        <v>12.86</v>
      </c>
      <c r="J179" s="132">
        <v>3.5449999999999999</v>
      </c>
      <c r="K179" s="133" t="s">
        <v>732</v>
      </c>
      <c r="L179" s="134" t="str">
        <f t="shared" si="67"/>
        <v>Yes</v>
      </c>
    </row>
    <row r="180" spans="1:12" ht="25.5" x14ac:dyDescent="0.2">
      <c r="A180" s="2" t="s">
        <v>515</v>
      </c>
      <c r="B180" s="135" t="s">
        <v>217</v>
      </c>
      <c r="C180" s="131">
        <v>281.61864865000001</v>
      </c>
      <c r="D180" s="130" t="str">
        <f t="shared" si="64"/>
        <v>N/A</v>
      </c>
      <c r="E180" s="131">
        <v>357.42565316999998</v>
      </c>
      <c r="F180" s="130" t="str">
        <f t="shared" si="65"/>
        <v>N/A</v>
      </c>
      <c r="G180" s="131">
        <v>283.92854713999998</v>
      </c>
      <c r="H180" s="130" t="str">
        <f t="shared" si="66"/>
        <v>N/A</v>
      </c>
      <c r="I180" s="139">
        <v>26.92</v>
      </c>
      <c r="J180" s="139">
        <v>-20.6</v>
      </c>
      <c r="K180" s="135" t="s">
        <v>732</v>
      </c>
      <c r="L180" s="134" t="str">
        <f t="shared" si="67"/>
        <v>Yes</v>
      </c>
    </row>
    <row r="181" spans="1:12" ht="25.5" x14ac:dyDescent="0.2">
      <c r="A181" s="2" t="s">
        <v>1685</v>
      </c>
      <c r="B181" s="135" t="s">
        <v>217</v>
      </c>
      <c r="C181" s="140">
        <v>75.146582241999994</v>
      </c>
      <c r="D181" s="130" t="str">
        <f t="shared" si="64"/>
        <v>N/A</v>
      </c>
      <c r="E181" s="140">
        <v>80.398580960000004</v>
      </c>
      <c r="F181" s="130" t="str">
        <f t="shared" si="65"/>
        <v>N/A</v>
      </c>
      <c r="G181" s="140">
        <v>82.076285381000005</v>
      </c>
      <c r="H181" s="130" t="str">
        <f t="shared" si="66"/>
        <v>N/A</v>
      </c>
      <c r="I181" s="139">
        <v>6.9889999999999999</v>
      </c>
      <c r="J181" s="139">
        <v>2.0870000000000002</v>
      </c>
      <c r="K181" s="135" t="s">
        <v>732</v>
      </c>
      <c r="L181" s="134" t="str">
        <f t="shared" si="67"/>
        <v>Yes</v>
      </c>
    </row>
    <row r="182" spans="1:12" ht="25.5" x14ac:dyDescent="0.2">
      <c r="A182" s="2" t="s">
        <v>1686</v>
      </c>
      <c r="B182" s="141" t="s">
        <v>217</v>
      </c>
      <c r="C182" s="140" t="s">
        <v>217</v>
      </c>
      <c r="D182" s="134" t="str">
        <f t="shared" ref="D182:D185" si="68">IF($B182="N/A","N/A",IF(C182&lt;0,"No","Yes"))</f>
        <v>N/A</v>
      </c>
      <c r="E182" s="140">
        <v>1.8059490085000001</v>
      </c>
      <c r="F182" s="134" t="str">
        <f t="shared" ref="F182:F185" si="69">IF($B182="N/A","N/A",IF(E182&lt;0,"No","Yes"))</f>
        <v>N/A</v>
      </c>
      <c r="G182" s="140">
        <v>7.7570093458000002</v>
      </c>
      <c r="H182" s="134" t="str">
        <f t="shared" ref="H182:H185" si="70">IF($B182="N/A","N/A",IF(G182&lt;0,"No","Yes"))</f>
        <v>N/A</v>
      </c>
      <c r="I182" s="139" t="s">
        <v>217</v>
      </c>
      <c r="J182" s="139">
        <v>329.5</v>
      </c>
      <c r="K182" s="141" t="s">
        <v>732</v>
      </c>
      <c r="L182" s="134" t="str">
        <f t="shared" ref="L182:L213" si="71">IF(J182="Div by 0", "N/A", IF(OR(J182="N/A",K182="N/A"),"N/A", IF(J182&gt;VALUE(MID(K182,1,2)), "No", IF(J182&lt;-1*VALUE(MID(K182,1,2)), "No", "Yes"))))</f>
        <v>No</v>
      </c>
    </row>
    <row r="183" spans="1:12" ht="25.5" x14ac:dyDescent="0.2">
      <c r="A183" s="2" t="s">
        <v>1687</v>
      </c>
      <c r="B183" s="141" t="s">
        <v>217</v>
      </c>
      <c r="C183" s="140" t="s">
        <v>217</v>
      </c>
      <c r="D183" s="134" t="str">
        <f t="shared" si="68"/>
        <v>N/A</v>
      </c>
      <c r="E183" s="140">
        <v>58.509673519000003</v>
      </c>
      <c r="F183" s="134" t="str">
        <f t="shared" si="69"/>
        <v>N/A</v>
      </c>
      <c r="G183" s="140">
        <v>64.102254914</v>
      </c>
      <c r="H183" s="134" t="str">
        <f t="shared" si="70"/>
        <v>N/A</v>
      </c>
      <c r="I183" s="139" t="s">
        <v>217</v>
      </c>
      <c r="J183" s="139">
        <v>9.5579999999999998</v>
      </c>
      <c r="K183" s="141" t="s">
        <v>732</v>
      </c>
      <c r="L183" s="134" t="str">
        <f t="shared" si="71"/>
        <v>Yes</v>
      </c>
    </row>
    <row r="184" spans="1:12" ht="25.5" x14ac:dyDescent="0.2">
      <c r="A184" s="2" t="s">
        <v>1688</v>
      </c>
      <c r="B184" s="141" t="s">
        <v>217</v>
      </c>
      <c r="C184" s="140" t="s">
        <v>217</v>
      </c>
      <c r="D184" s="134" t="str">
        <f t="shared" si="68"/>
        <v>N/A</v>
      </c>
      <c r="E184" s="140">
        <v>81.760172351999998</v>
      </c>
      <c r="F184" s="134" t="str">
        <f t="shared" si="69"/>
        <v>N/A</v>
      </c>
      <c r="G184" s="140">
        <v>82.990217549999997</v>
      </c>
      <c r="H184" s="134" t="str">
        <f t="shared" si="70"/>
        <v>N/A</v>
      </c>
      <c r="I184" s="139" t="s">
        <v>217</v>
      </c>
      <c r="J184" s="139">
        <v>1.504</v>
      </c>
      <c r="K184" s="141" t="s">
        <v>732</v>
      </c>
      <c r="L184" s="134" t="str">
        <f t="shared" si="71"/>
        <v>Yes</v>
      </c>
    </row>
    <row r="185" spans="1:12" ht="25.5" x14ac:dyDescent="0.2">
      <c r="A185" s="2" t="s">
        <v>1689</v>
      </c>
      <c r="B185" s="141" t="s">
        <v>217</v>
      </c>
      <c r="C185" s="140" t="s">
        <v>217</v>
      </c>
      <c r="D185" s="134" t="str">
        <f t="shared" si="68"/>
        <v>N/A</v>
      </c>
      <c r="E185" s="140">
        <v>79.584018485000001</v>
      </c>
      <c r="F185" s="134" t="str">
        <f t="shared" si="69"/>
        <v>N/A</v>
      </c>
      <c r="G185" s="140">
        <v>81.958477016000003</v>
      </c>
      <c r="H185" s="134" t="str">
        <f t="shared" si="70"/>
        <v>N/A</v>
      </c>
      <c r="I185" s="139" t="s">
        <v>217</v>
      </c>
      <c r="J185" s="139">
        <v>2.984</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7.0673852305000002</v>
      </c>
      <c r="F186" s="138" t="str">
        <f t="shared" ref="F186:F213" si="73">IF($B186="N/A","N/A",IF(E186&gt;10,"No",IF(E186&lt;-10,"No","Yes")))</f>
        <v>N/A</v>
      </c>
      <c r="G186" s="140">
        <v>6.4670323351999999</v>
      </c>
      <c r="H186" s="138" t="str">
        <f t="shared" ref="H186:H213" si="74">IF($B186="N/A","N/A",IF(G186&gt;10,"No",IF(G186&lt;-10,"No","Yes")))</f>
        <v>N/A</v>
      </c>
      <c r="I186" s="139" t="s">
        <v>217</v>
      </c>
      <c r="J186" s="139">
        <v>-8.49</v>
      </c>
      <c r="K186" s="133" t="s">
        <v>732</v>
      </c>
      <c r="L186" s="134" t="str">
        <f t="shared" si="71"/>
        <v>Yes</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9.7562446100000005E-2</v>
      </c>
      <c r="F188" s="138" t="str">
        <f t="shared" si="73"/>
        <v>N/A</v>
      </c>
      <c r="G188" s="140">
        <v>0.16062580309999999</v>
      </c>
      <c r="H188" s="138" t="str">
        <f t="shared" si="74"/>
        <v>N/A</v>
      </c>
      <c r="I188" s="139" t="s">
        <v>217</v>
      </c>
      <c r="J188" s="139">
        <v>64.64</v>
      </c>
      <c r="K188" s="133" t="s">
        <v>732</v>
      </c>
      <c r="L188" s="134" t="str">
        <f t="shared" si="71"/>
        <v>No</v>
      </c>
    </row>
    <row r="189" spans="1:12" ht="25.5" x14ac:dyDescent="0.2">
      <c r="A189" s="2" t="s">
        <v>1693</v>
      </c>
      <c r="B189" s="136" t="s">
        <v>217</v>
      </c>
      <c r="C189" s="140" t="s">
        <v>217</v>
      </c>
      <c r="D189" s="138" t="str">
        <f t="shared" si="72"/>
        <v>N/A</v>
      </c>
      <c r="E189" s="140">
        <v>2.6446000099999999E-2</v>
      </c>
      <c r="F189" s="138" t="str">
        <f t="shared" si="73"/>
        <v>N/A</v>
      </c>
      <c r="G189" s="140">
        <v>2.9500147500000001E-2</v>
      </c>
      <c r="H189" s="138" t="str">
        <f t="shared" si="74"/>
        <v>N/A</v>
      </c>
      <c r="I189" s="139" t="s">
        <v>217</v>
      </c>
      <c r="J189" s="139">
        <v>11.55</v>
      </c>
      <c r="K189" s="133" t="s">
        <v>732</v>
      </c>
      <c r="L189" s="134" t="str">
        <f t="shared" si="71"/>
        <v>Yes</v>
      </c>
    </row>
    <row r="190" spans="1:12" ht="25.5" x14ac:dyDescent="0.2">
      <c r="A190" s="2" t="s">
        <v>1694</v>
      </c>
      <c r="B190" s="136" t="s">
        <v>217</v>
      </c>
      <c r="C190" s="140" t="s">
        <v>217</v>
      </c>
      <c r="D190" s="138" t="str">
        <f t="shared" si="72"/>
        <v>N/A</v>
      </c>
      <c r="E190" s="140">
        <v>2.4664663000000002E-3</v>
      </c>
      <c r="F190" s="138" t="str">
        <f t="shared" si="73"/>
        <v>N/A</v>
      </c>
      <c r="G190" s="140">
        <v>3.7500190000000001E-4</v>
      </c>
      <c r="H190" s="138" t="str">
        <f t="shared" si="74"/>
        <v>N/A</v>
      </c>
      <c r="I190" s="139" t="s">
        <v>217</v>
      </c>
      <c r="J190" s="139">
        <v>-84.8</v>
      </c>
      <c r="K190" s="133" t="s">
        <v>732</v>
      </c>
      <c r="L190" s="134" t="str">
        <f t="shared" si="71"/>
        <v>No</v>
      </c>
    </row>
    <row r="191" spans="1:12" ht="25.5" x14ac:dyDescent="0.2">
      <c r="A191" s="2" t="s">
        <v>1695</v>
      </c>
      <c r="B191" s="136" t="s">
        <v>217</v>
      </c>
      <c r="C191" s="140" t="s">
        <v>217</v>
      </c>
      <c r="D191" s="138" t="str">
        <f t="shared" si="72"/>
        <v>N/A</v>
      </c>
      <c r="E191" s="140">
        <v>74.097170551999994</v>
      </c>
      <c r="F191" s="138" t="str">
        <f t="shared" si="73"/>
        <v>N/A</v>
      </c>
      <c r="G191" s="140">
        <v>75.800629002999997</v>
      </c>
      <c r="H191" s="138" t="str">
        <f t="shared" si="74"/>
        <v>N/A</v>
      </c>
      <c r="I191" s="139" t="s">
        <v>217</v>
      </c>
      <c r="J191" s="139">
        <v>2.2989999999999999</v>
      </c>
      <c r="K191" s="133" t="s">
        <v>732</v>
      </c>
      <c r="L191" s="134" t="str">
        <f t="shared" si="71"/>
        <v>Yes</v>
      </c>
    </row>
    <row r="192" spans="1:12" ht="25.5" x14ac:dyDescent="0.2">
      <c r="A192" s="2" t="s">
        <v>1696</v>
      </c>
      <c r="B192" s="136" t="s">
        <v>217</v>
      </c>
      <c r="C192" s="140" t="s">
        <v>217</v>
      </c>
      <c r="D192" s="138" t="str">
        <f t="shared" si="72"/>
        <v>N/A</v>
      </c>
      <c r="E192" s="140">
        <v>8.1541377027999999</v>
      </c>
      <c r="F192" s="138" t="str">
        <f t="shared" si="73"/>
        <v>N/A</v>
      </c>
      <c r="G192" s="140">
        <v>8.8602943014999997</v>
      </c>
      <c r="H192" s="138" t="str">
        <f t="shared" si="74"/>
        <v>N/A</v>
      </c>
      <c r="I192" s="139" t="s">
        <v>217</v>
      </c>
      <c r="J192" s="139">
        <v>8.66</v>
      </c>
      <c r="K192" s="133" t="s">
        <v>732</v>
      </c>
      <c r="L192" s="134" t="str">
        <f t="shared" si="71"/>
        <v>Yes</v>
      </c>
    </row>
    <row r="193" spans="1:12" ht="25.5" x14ac:dyDescent="0.2">
      <c r="A193" s="2" t="s">
        <v>1697</v>
      </c>
      <c r="B193" s="136" t="s">
        <v>217</v>
      </c>
      <c r="C193" s="140" t="s">
        <v>217</v>
      </c>
      <c r="D193" s="138" t="str">
        <f t="shared" si="72"/>
        <v>N/A</v>
      </c>
      <c r="E193" s="140">
        <v>13.844960667</v>
      </c>
      <c r="F193" s="138" t="str">
        <f t="shared" si="73"/>
        <v>N/A</v>
      </c>
      <c r="G193" s="140">
        <v>15.483827419000001</v>
      </c>
      <c r="H193" s="138" t="str">
        <f t="shared" si="74"/>
        <v>N/A</v>
      </c>
      <c r="I193" s="139" t="s">
        <v>217</v>
      </c>
      <c r="J193" s="139">
        <v>11.84</v>
      </c>
      <c r="K193" s="133" t="s">
        <v>732</v>
      </c>
      <c r="L193" s="134" t="str">
        <f t="shared" si="71"/>
        <v>Yes</v>
      </c>
    </row>
    <row r="194" spans="1:12" ht="25.5" x14ac:dyDescent="0.2">
      <c r="A194" s="2" t="s">
        <v>1698</v>
      </c>
      <c r="B194" s="136" t="s">
        <v>217</v>
      </c>
      <c r="C194" s="140" t="s">
        <v>217</v>
      </c>
      <c r="D194" s="138" t="str">
        <f t="shared" si="72"/>
        <v>N/A</v>
      </c>
      <c r="E194" s="140">
        <v>31.5692618</v>
      </c>
      <c r="F194" s="138" t="str">
        <f t="shared" si="73"/>
        <v>N/A</v>
      </c>
      <c r="G194" s="140">
        <v>30.724028619999999</v>
      </c>
      <c r="H194" s="138" t="str">
        <f t="shared" si="74"/>
        <v>N/A</v>
      </c>
      <c r="I194" s="139" t="s">
        <v>217</v>
      </c>
      <c r="J194" s="139">
        <v>-2.68</v>
      </c>
      <c r="K194" s="133" t="s">
        <v>732</v>
      </c>
      <c r="L194" s="134" t="str">
        <f t="shared" si="71"/>
        <v>Yes</v>
      </c>
    </row>
    <row r="195" spans="1:12" ht="25.5" x14ac:dyDescent="0.2">
      <c r="A195" s="2" t="s">
        <v>1699</v>
      </c>
      <c r="B195" s="136" t="s">
        <v>217</v>
      </c>
      <c r="C195" s="140" t="s">
        <v>217</v>
      </c>
      <c r="D195" s="138" t="str">
        <f t="shared" si="72"/>
        <v>N/A</v>
      </c>
      <c r="E195" s="140">
        <v>3.5914490353000001</v>
      </c>
      <c r="F195" s="138" t="str">
        <f t="shared" si="73"/>
        <v>N/A</v>
      </c>
      <c r="G195" s="140">
        <v>3.0340151701</v>
      </c>
      <c r="H195" s="138" t="str">
        <f t="shared" si="74"/>
        <v>N/A</v>
      </c>
      <c r="I195" s="139" t="s">
        <v>217</v>
      </c>
      <c r="J195" s="139">
        <v>-15.5</v>
      </c>
      <c r="K195" s="133" t="s">
        <v>732</v>
      </c>
      <c r="L195" s="134" t="str">
        <f t="shared" si="71"/>
        <v>Yes</v>
      </c>
    </row>
    <row r="196" spans="1:12" ht="25.5" x14ac:dyDescent="0.2">
      <c r="A196" s="2" t="s">
        <v>1700</v>
      </c>
      <c r="B196" s="136" t="s">
        <v>217</v>
      </c>
      <c r="C196" s="140" t="s">
        <v>217</v>
      </c>
      <c r="D196" s="138" t="str">
        <f t="shared" si="72"/>
        <v>N/A</v>
      </c>
      <c r="E196" s="140">
        <v>0.27103724499999998</v>
      </c>
      <c r="F196" s="138" t="str">
        <f t="shared" si="73"/>
        <v>N/A</v>
      </c>
      <c r="G196" s="140">
        <v>0.3567517838</v>
      </c>
      <c r="H196" s="138" t="str">
        <f t="shared" si="74"/>
        <v>N/A</v>
      </c>
      <c r="I196" s="139" t="s">
        <v>217</v>
      </c>
      <c r="J196" s="139">
        <v>31.62</v>
      </c>
      <c r="K196" s="133" t="s">
        <v>732</v>
      </c>
      <c r="L196" s="134" t="str">
        <f t="shared" si="71"/>
        <v>No</v>
      </c>
    </row>
    <row r="197" spans="1:12" ht="25.5" x14ac:dyDescent="0.2">
      <c r="A197" s="2" t="s">
        <v>1701</v>
      </c>
      <c r="B197" s="136" t="s">
        <v>217</v>
      </c>
      <c r="C197" s="140" t="s">
        <v>217</v>
      </c>
      <c r="D197" s="138" t="str">
        <f t="shared" si="72"/>
        <v>N/A</v>
      </c>
      <c r="E197" s="140">
        <v>55.191295017999998</v>
      </c>
      <c r="F197" s="138" t="str">
        <f t="shared" si="73"/>
        <v>N/A</v>
      </c>
      <c r="G197" s="140">
        <v>56.460907304999999</v>
      </c>
      <c r="H197" s="138" t="str">
        <f t="shared" si="74"/>
        <v>N/A</v>
      </c>
      <c r="I197" s="139" t="s">
        <v>217</v>
      </c>
      <c r="J197" s="139">
        <v>2.2999999999999998</v>
      </c>
      <c r="K197" s="133" t="s">
        <v>732</v>
      </c>
      <c r="L197" s="134" t="str">
        <f t="shared" si="71"/>
        <v>Yes</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4.3374180755999996</v>
      </c>
      <c r="F199" s="138" t="str">
        <f t="shared" si="73"/>
        <v>N/A</v>
      </c>
      <c r="G199" s="140">
        <v>5.1580257901</v>
      </c>
      <c r="H199" s="138" t="str">
        <f t="shared" si="74"/>
        <v>N/A</v>
      </c>
      <c r="I199" s="139" t="s">
        <v>217</v>
      </c>
      <c r="J199" s="139">
        <v>18.920000000000002</v>
      </c>
      <c r="K199" s="133" t="s">
        <v>732</v>
      </c>
      <c r="L199" s="134" t="str">
        <f t="shared" si="71"/>
        <v>Yes</v>
      </c>
    </row>
    <row r="200" spans="1:12" ht="25.5" x14ac:dyDescent="0.2">
      <c r="A200" s="2" t="s">
        <v>1704</v>
      </c>
      <c r="B200" s="136" t="s">
        <v>217</v>
      </c>
      <c r="C200" s="140" t="s">
        <v>217</v>
      </c>
      <c r="D200" s="138" t="str">
        <f t="shared" si="72"/>
        <v>N/A</v>
      </c>
      <c r="E200" s="140">
        <v>3.2395665048</v>
      </c>
      <c r="F200" s="138" t="str">
        <f t="shared" si="73"/>
        <v>N/A</v>
      </c>
      <c r="G200" s="140">
        <v>3.5360176801000001</v>
      </c>
      <c r="H200" s="138" t="str">
        <f t="shared" si="74"/>
        <v>N/A</v>
      </c>
      <c r="I200" s="139" t="s">
        <v>217</v>
      </c>
      <c r="J200" s="139">
        <v>9.1509999999999998</v>
      </c>
      <c r="K200" s="133" t="s">
        <v>732</v>
      </c>
      <c r="L200" s="134" t="str">
        <f t="shared" si="71"/>
        <v>Yes</v>
      </c>
    </row>
    <row r="201" spans="1:12" ht="25.5" x14ac:dyDescent="0.2">
      <c r="A201" s="2" t="s">
        <v>1705</v>
      </c>
      <c r="B201" s="136" t="s">
        <v>217</v>
      </c>
      <c r="C201" s="140" t="s">
        <v>217</v>
      </c>
      <c r="D201" s="138" t="str">
        <f t="shared" si="72"/>
        <v>N/A</v>
      </c>
      <c r="E201" s="140">
        <v>1.9320653E-2</v>
      </c>
      <c r="F201" s="138" t="str">
        <f t="shared" si="73"/>
        <v>N/A</v>
      </c>
      <c r="G201" s="140">
        <v>2.2125110600000001E-2</v>
      </c>
      <c r="H201" s="138" t="str">
        <f t="shared" si="74"/>
        <v>N/A</v>
      </c>
      <c r="I201" s="139" t="s">
        <v>217</v>
      </c>
      <c r="J201" s="139">
        <v>14.52</v>
      </c>
      <c r="K201" s="133" t="s">
        <v>732</v>
      </c>
      <c r="L201" s="134" t="str">
        <f t="shared" si="71"/>
        <v>Yes</v>
      </c>
    </row>
    <row r="202" spans="1:12" ht="25.5" x14ac:dyDescent="0.2">
      <c r="A202" s="2" t="s">
        <v>1706</v>
      </c>
      <c r="B202" s="136" t="s">
        <v>217</v>
      </c>
      <c r="C202" s="140" t="s">
        <v>217</v>
      </c>
      <c r="D202" s="138" t="str">
        <f t="shared" si="72"/>
        <v>N/A</v>
      </c>
      <c r="E202" s="140">
        <v>0.3891535773</v>
      </c>
      <c r="F202" s="138" t="str">
        <f t="shared" si="73"/>
        <v>N/A</v>
      </c>
      <c r="G202" s="140">
        <v>0.1803759019</v>
      </c>
      <c r="H202" s="138" t="str">
        <f t="shared" si="74"/>
        <v>N/A</v>
      </c>
      <c r="I202" s="139" t="s">
        <v>217</v>
      </c>
      <c r="J202" s="139">
        <v>-53.6</v>
      </c>
      <c r="K202" s="133" t="s">
        <v>732</v>
      </c>
      <c r="L202" s="134" t="str">
        <f t="shared" si="71"/>
        <v>No</v>
      </c>
    </row>
    <row r="203" spans="1:12" ht="25.5" x14ac:dyDescent="0.2">
      <c r="A203" s="2" t="s">
        <v>1707</v>
      </c>
      <c r="B203" s="136" t="s">
        <v>217</v>
      </c>
      <c r="C203" s="140" t="s">
        <v>217</v>
      </c>
      <c r="D203" s="138" t="str">
        <f t="shared" si="72"/>
        <v>N/A</v>
      </c>
      <c r="E203" s="140">
        <v>0.30926747319999998</v>
      </c>
      <c r="F203" s="138" t="str">
        <f t="shared" si="73"/>
        <v>N/A</v>
      </c>
      <c r="G203" s="140">
        <v>0.32387661940000001</v>
      </c>
      <c r="H203" s="138" t="str">
        <f t="shared" si="74"/>
        <v>N/A</v>
      </c>
      <c r="I203" s="139" t="s">
        <v>217</v>
      </c>
      <c r="J203" s="139">
        <v>4.7240000000000002</v>
      </c>
      <c r="K203" s="133" t="s">
        <v>732</v>
      </c>
      <c r="L203" s="134" t="str">
        <f t="shared" si="71"/>
        <v>Yes</v>
      </c>
    </row>
    <row r="204" spans="1:12" ht="25.5" x14ac:dyDescent="0.2">
      <c r="A204" s="2" t="s">
        <v>1708</v>
      </c>
      <c r="B204" s="136" t="s">
        <v>217</v>
      </c>
      <c r="C204" s="140" t="s">
        <v>217</v>
      </c>
      <c r="D204" s="138" t="str">
        <f t="shared" si="72"/>
        <v>N/A</v>
      </c>
      <c r="E204" s="140">
        <v>3.7131280411000001</v>
      </c>
      <c r="F204" s="138" t="str">
        <f t="shared" si="73"/>
        <v>N/A</v>
      </c>
      <c r="G204" s="140">
        <v>4.0908954545</v>
      </c>
      <c r="H204" s="138" t="str">
        <f t="shared" si="74"/>
        <v>N/A</v>
      </c>
      <c r="I204" s="139" t="s">
        <v>217</v>
      </c>
      <c r="J204" s="139">
        <v>10.17</v>
      </c>
      <c r="K204" s="133" t="s">
        <v>732</v>
      </c>
      <c r="L204" s="134" t="str">
        <f t="shared" si="71"/>
        <v>Yes</v>
      </c>
    </row>
    <row r="205" spans="1:12" ht="25.5" x14ac:dyDescent="0.2">
      <c r="A205" s="2" t="s">
        <v>1709</v>
      </c>
      <c r="B205" s="136" t="s">
        <v>217</v>
      </c>
      <c r="C205" s="140" t="s">
        <v>217</v>
      </c>
      <c r="D205" s="138" t="str">
        <f t="shared" si="72"/>
        <v>N/A</v>
      </c>
      <c r="E205" s="140">
        <v>1.10990985E-2</v>
      </c>
      <c r="F205" s="138" t="str">
        <f t="shared" si="73"/>
        <v>N/A</v>
      </c>
      <c r="G205" s="140">
        <v>2.48751244E-2</v>
      </c>
      <c r="H205" s="138" t="str">
        <f t="shared" si="74"/>
        <v>N/A</v>
      </c>
      <c r="I205" s="139" t="s">
        <v>217</v>
      </c>
      <c r="J205" s="139">
        <v>124.1</v>
      </c>
      <c r="K205" s="133" t="s">
        <v>732</v>
      </c>
      <c r="L205" s="134" t="str">
        <f t="shared" si="71"/>
        <v>No</v>
      </c>
    </row>
    <row r="206" spans="1:12" ht="25.5" x14ac:dyDescent="0.2">
      <c r="A206" s="2" t="s">
        <v>1710</v>
      </c>
      <c r="B206" s="136" t="s">
        <v>217</v>
      </c>
      <c r="C206" s="140" t="s">
        <v>217</v>
      </c>
      <c r="D206" s="138" t="str">
        <f t="shared" si="72"/>
        <v>N/A</v>
      </c>
      <c r="E206" s="140">
        <v>14.034330471000001</v>
      </c>
      <c r="F206" s="138" t="str">
        <f t="shared" si="73"/>
        <v>N/A</v>
      </c>
      <c r="G206" s="140">
        <v>15.049325247000001</v>
      </c>
      <c r="H206" s="138" t="str">
        <f t="shared" si="74"/>
        <v>N/A</v>
      </c>
      <c r="I206" s="139" t="s">
        <v>217</v>
      </c>
      <c r="J206" s="139">
        <v>7.2320000000000002</v>
      </c>
      <c r="K206" s="133" t="s">
        <v>732</v>
      </c>
      <c r="L206" s="134" t="str">
        <f t="shared" si="71"/>
        <v>Yes</v>
      </c>
    </row>
    <row r="207" spans="1:12" ht="25.5" x14ac:dyDescent="0.2">
      <c r="A207" s="2" t="s">
        <v>1711</v>
      </c>
      <c r="B207" s="136" t="s">
        <v>217</v>
      </c>
      <c r="C207" s="140" t="s">
        <v>217</v>
      </c>
      <c r="D207" s="138" t="str">
        <f t="shared" si="72"/>
        <v>N/A</v>
      </c>
      <c r="E207" s="140">
        <v>5.2069845000000002E-3</v>
      </c>
      <c r="F207" s="138" t="str">
        <f t="shared" si="73"/>
        <v>N/A</v>
      </c>
      <c r="G207" s="140">
        <v>5.3750268999999996E-3</v>
      </c>
      <c r="H207" s="138" t="str">
        <f t="shared" si="74"/>
        <v>N/A</v>
      </c>
      <c r="I207" s="139" t="s">
        <v>217</v>
      </c>
      <c r="J207" s="139">
        <v>3.2269999999999999</v>
      </c>
      <c r="K207" s="133" t="s">
        <v>732</v>
      </c>
      <c r="L207" s="134" t="str">
        <f t="shared" si="71"/>
        <v>Yes</v>
      </c>
    </row>
    <row r="208" spans="1:12" ht="25.5" x14ac:dyDescent="0.2">
      <c r="A208" s="2" t="s">
        <v>1712</v>
      </c>
      <c r="B208" s="136" t="s">
        <v>217</v>
      </c>
      <c r="C208" s="140" t="s">
        <v>217</v>
      </c>
      <c r="D208" s="138" t="str">
        <f t="shared" si="72"/>
        <v>N/A</v>
      </c>
      <c r="E208" s="140">
        <v>20.597597388000001</v>
      </c>
      <c r="F208" s="138" t="str">
        <f t="shared" si="73"/>
        <v>N/A</v>
      </c>
      <c r="G208" s="140">
        <v>21.187730939000001</v>
      </c>
      <c r="H208" s="138" t="str">
        <f t="shared" si="74"/>
        <v>N/A</v>
      </c>
      <c r="I208" s="139" t="s">
        <v>217</v>
      </c>
      <c r="J208" s="139">
        <v>2.8650000000000002</v>
      </c>
      <c r="K208" s="133" t="s">
        <v>732</v>
      </c>
      <c r="L208" s="134" t="str">
        <f t="shared" si="71"/>
        <v>Yes</v>
      </c>
    </row>
    <row r="209" spans="1:12" ht="25.5" x14ac:dyDescent="0.2">
      <c r="A209" s="2" t="s">
        <v>1713</v>
      </c>
      <c r="B209" s="136" t="s">
        <v>217</v>
      </c>
      <c r="C209" s="140" t="s">
        <v>217</v>
      </c>
      <c r="D209" s="138" t="str">
        <f t="shared" si="72"/>
        <v>N/A</v>
      </c>
      <c r="E209" s="140">
        <v>0.28953574250000003</v>
      </c>
      <c r="F209" s="138" t="str">
        <f t="shared" si="73"/>
        <v>N/A</v>
      </c>
      <c r="G209" s="140">
        <v>0.33350166749999999</v>
      </c>
      <c r="H209" s="138" t="str">
        <f t="shared" si="74"/>
        <v>N/A</v>
      </c>
      <c r="I209" s="139" t="s">
        <v>217</v>
      </c>
      <c r="J209" s="139">
        <v>15.18</v>
      </c>
      <c r="K209" s="133" t="s">
        <v>732</v>
      </c>
      <c r="L209" s="134" t="str">
        <f t="shared" si="71"/>
        <v>Yes</v>
      </c>
    </row>
    <row r="210" spans="1:12" ht="25.5" x14ac:dyDescent="0.2">
      <c r="A210" s="2" t="s">
        <v>1714</v>
      </c>
      <c r="B210" s="136" t="s">
        <v>217</v>
      </c>
      <c r="C210" s="140" t="s">
        <v>217</v>
      </c>
      <c r="D210" s="138" t="str">
        <f t="shared" si="72"/>
        <v>N/A</v>
      </c>
      <c r="E210" s="140">
        <v>10.819154577999999</v>
      </c>
      <c r="F210" s="138" t="str">
        <f t="shared" si="73"/>
        <v>N/A</v>
      </c>
      <c r="G210" s="140">
        <v>9.3790468952000001</v>
      </c>
      <c r="H210" s="138" t="str">
        <f t="shared" si="74"/>
        <v>N/A</v>
      </c>
      <c r="I210" s="139" t="s">
        <v>217</v>
      </c>
      <c r="J210" s="139">
        <v>-13.3</v>
      </c>
      <c r="K210" s="133" t="s">
        <v>732</v>
      </c>
      <c r="L210" s="134" t="str">
        <f t="shared" si="71"/>
        <v>Yes</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1.3702589999999999E-4</v>
      </c>
      <c r="F212" s="138" t="str">
        <f t="shared" si="73"/>
        <v>N/A</v>
      </c>
      <c r="G212" s="140">
        <v>0</v>
      </c>
      <c r="H212" s="138" t="str">
        <f t="shared" si="74"/>
        <v>N/A</v>
      </c>
      <c r="I212" s="139" t="s">
        <v>217</v>
      </c>
      <c r="J212" s="139">
        <v>-100</v>
      </c>
      <c r="K212" s="133" t="s">
        <v>732</v>
      </c>
      <c r="L212" s="134" t="str">
        <f t="shared" si="71"/>
        <v>No</v>
      </c>
    </row>
    <row r="213" spans="1:12" ht="26.25" customHeight="1" x14ac:dyDescent="0.2">
      <c r="A213" s="2" t="s">
        <v>1717</v>
      </c>
      <c r="B213" s="136" t="s">
        <v>217</v>
      </c>
      <c r="C213" s="140" t="s">
        <v>217</v>
      </c>
      <c r="D213" s="138" t="str">
        <f t="shared" si="72"/>
        <v>N/A</v>
      </c>
      <c r="E213" s="140">
        <v>0.69444729920000003</v>
      </c>
      <c r="F213" s="138" t="str">
        <f t="shared" si="73"/>
        <v>N/A</v>
      </c>
      <c r="G213" s="140">
        <v>0.70650353249999998</v>
      </c>
      <c r="H213" s="138" t="str">
        <f t="shared" si="74"/>
        <v>N/A</v>
      </c>
      <c r="I213" s="139" t="s">
        <v>217</v>
      </c>
      <c r="J213" s="139">
        <v>1.736</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208202</v>
      </c>
      <c r="D6" s="11" t="str">
        <f t="shared" ref="D6:D39" si="0">IF($B6="N/A","N/A",IF(C6&gt;10,"No",IF(C6&lt;-10,"No","Yes")))</f>
        <v>N/A</v>
      </c>
      <c r="E6" s="1">
        <v>217616</v>
      </c>
      <c r="F6" s="11" t="str">
        <f t="shared" ref="F6:F39" si="1">IF($B6="N/A","N/A",IF(E6&gt;10,"No",IF(E6&lt;-10,"No","Yes")))</f>
        <v>N/A</v>
      </c>
      <c r="G6" s="1">
        <v>206689</v>
      </c>
      <c r="H6" s="11" t="str">
        <f t="shared" ref="H6:H39" si="2">IF($B6="N/A","N/A",IF(G6&gt;10,"No",IF(G6&lt;-10,"No","Yes")))</f>
        <v>N/A</v>
      </c>
      <c r="I6" s="56">
        <v>4.5220000000000002</v>
      </c>
      <c r="J6" s="56">
        <v>-5.0199999999999996</v>
      </c>
      <c r="K6" s="47" t="s">
        <v>732</v>
      </c>
      <c r="L6" s="9" t="str">
        <f t="shared" ref="L6:L39" si="3">IF(J6="Div by 0", "N/A", IF(K6="N/A","N/A", IF(J6&gt;VALUE(MID(K6,1,2)), "No", IF(J6&lt;-1*VALUE(MID(K6,1,2)), "No", "Yes"))))</f>
        <v>Yes</v>
      </c>
    </row>
    <row r="7" spans="1:12" x14ac:dyDescent="0.2">
      <c r="A7" s="16" t="s">
        <v>4</v>
      </c>
      <c r="B7" s="34" t="s">
        <v>217</v>
      </c>
      <c r="C7" s="35">
        <v>159504</v>
      </c>
      <c r="D7" s="43" t="str">
        <f t="shared" si="0"/>
        <v>N/A</v>
      </c>
      <c r="E7" s="35">
        <v>160931</v>
      </c>
      <c r="F7" s="43" t="str">
        <f t="shared" si="1"/>
        <v>N/A</v>
      </c>
      <c r="G7" s="35">
        <v>159233</v>
      </c>
      <c r="H7" s="43" t="str">
        <f t="shared" si="2"/>
        <v>N/A</v>
      </c>
      <c r="I7" s="12">
        <v>0.89459999999999995</v>
      </c>
      <c r="J7" s="12">
        <v>-1.06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77.039900527</v>
      </c>
      <c r="H8" s="43" t="str">
        <f t="shared" si="2"/>
        <v>N/A</v>
      </c>
      <c r="I8" s="12" t="s">
        <v>217</v>
      </c>
      <c r="J8" s="12" t="s">
        <v>217</v>
      </c>
      <c r="K8" s="44" t="s">
        <v>732</v>
      </c>
      <c r="L8" s="9" t="str">
        <f t="shared" si="3"/>
        <v>No</v>
      </c>
    </row>
    <row r="9" spans="1:12" x14ac:dyDescent="0.2">
      <c r="A9" s="16" t="s">
        <v>83</v>
      </c>
      <c r="B9" s="34" t="s">
        <v>217</v>
      </c>
      <c r="C9" s="35">
        <v>143857.92000000001</v>
      </c>
      <c r="D9" s="43" t="str">
        <f t="shared" si="0"/>
        <v>N/A</v>
      </c>
      <c r="E9" s="35">
        <v>144965.29</v>
      </c>
      <c r="F9" s="43" t="str">
        <f t="shared" si="1"/>
        <v>N/A</v>
      </c>
      <c r="G9" s="35">
        <v>153693.81</v>
      </c>
      <c r="H9" s="43" t="str">
        <f t="shared" si="2"/>
        <v>N/A</v>
      </c>
      <c r="I9" s="12">
        <v>0.76980000000000004</v>
      </c>
      <c r="J9" s="12">
        <v>6.0209999999999999</v>
      </c>
      <c r="K9" s="44" t="s">
        <v>732</v>
      </c>
      <c r="L9" s="9" t="str">
        <f t="shared" si="3"/>
        <v>Yes</v>
      </c>
    </row>
    <row r="10" spans="1:12" x14ac:dyDescent="0.2">
      <c r="A10" s="16" t="s">
        <v>100</v>
      </c>
      <c r="B10" s="34" t="s">
        <v>217</v>
      </c>
      <c r="C10" s="35">
        <v>1446</v>
      </c>
      <c r="D10" s="43" t="str">
        <f t="shared" si="0"/>
        <v>N/A</v>
      </c>
      <c r="E10" s="35">
        <v>1483</v>
      </c>
      <c r="F10" s="43" t="str">
        <f t="shared" si="1"/>
        <v>N/A</v>
      </c>
      <c r="G10" s="35">
        <v>1521</v>
      </c>
      <c r="H10" s="43" t="str">
        <f t="shared" si="2"/>
        <v>N/A</v>
      </c>
      <c r="I10" s="12">
        <v>2.5590000000000002</v>
      </c>
      <c r="J10" s="12">
        <v>2.5619999999999998</v>
      </c>
      <c r="K10" s="44" t="s">
        <v>732</v>
      </c>
      <c r="L10" s="9" t="str">
        <f t="shared" si="3"/>
        <v>Yes</v>
      </c>
    </row>
    <row r="11" spans="1:12" x14ac:dyDescent="0.2">
      <c r="A11" s="16" t="s">
        <v>984</v>
      </c>
      <c r="B11" s="34" t="s">
        <v>217</v>
      </c>
      <c r="C11" s="35">
        <v>447</v>
      </c>
      <c r="D11" s="43" t="str">
        <f t="shared" si="0"/>
        <v>N/A</v>
      </c>
      <c r="E11" s="35">
        <v>360</v>
      </c>
      <c r="F11" s="43" t="str">
        <f t="shared" si="1"/>
        <v>N/A</v>
      </c>
      <c r="G11" s="35">
        <v>275</v>
      </c>
      <c r="H11" s="43" t="str">
        <f t="shared" si="2"/>
        <v>N/A</v>
      </c>
      <c r="I11" s="12">
        <v>-19.5</v>
      </c>
      <c r="J11" s="12">
        <v>-23.6</v>
      </c>
      <c r="K11" s="44" t="s">
        <v>732</v>
      </c>
      <c r="L11" s="9" t="str">
        <f t="shared" si="3"/>
        <v>Yes</v>
      </c>
    </row>
    <row r="12" spans="1:12" x14ac:dyDescent="0.2">
      <c r="A12" s="16" t="s">
        <v>985</v>
      </c>
      <c r="B12" s="34" t="s">
        <v>217</v>
      </c>
      <c r="C12" s="35">
        <v>53</v>
      </c>
      <c r="D12" s="43" t="str">
        <f t="shared" si="0"/>
        <v>N/A</v>
      </c>
      <c r="E12" s="35">
        <v>57</v>
      </c>
      <c r="F12" s="43" t="str">
        <f t="shared" si="1"/>
        <v>N/A</v>
      </c>
      <c r="G12" s="35">
        <v>63</v>
      </c>
      <c r="H12" s="43" t="str">
        <f t="shared" si="2"/>
        <v>N/A</v>
      </c>
      <c r="I12" s="12">
        <v>7.5469999999999997</v>
      </c>
      <c r="J12" s="12">
        <v>10.53</v>
      </c>
      <c r="K12" s="44" t="s">
        <v>732</v>
      </c>
      <c r="L12" s="9" t="str">
        <f t="shared" si="3"/>
        <v>Yes</v>
      </c>
    </row>
    <row r="13" spans="1:12" x14ac:dyDescent="0.2">
      <c r="A13" s="16" t="s">
        <v>986</v>
      </c>
      <c r="B13" s="34" t="s">
        <v>217</v>
      </c>
      <c r="C13" s="35">
        <v>80</v>
      </c>
      <c r="D13" s="43" t="str">
        <f t="shared" si="0"/>
        <v>N/A</v>
      </c>
      <c r="E13" s="35">
        <v>95</v>
      </c>
      <c r="F13" s="43" t="str">
        <f t="shared" si="1"/>
        <v>N/A</v>
      </c>
      <c r="G13" s="35">
        <v>95</v>
      </c>
      <c r="H13" s="43" t="str">
        <f t="shared" si="2"/>
        <v>N/A</v>
      </c>
      <c r="I13" s="12">
        <v>18.75</v>
      </c>
      <c r="J13" s="12">
        <v>0</v>
      </c>
      <c r="K13" s="44" t="s">
        <v>732</v>
      </c>
      <c r="L13" s="9" t="str">
        <f t="shared" si="3"/>
        <v>Yes</v>
      </c>
    </row>
    <row r="14" spans="1:12" x14ac:dyDescent="0.2">
      <c r="A14" s="16" t="s">
        <v>987</v>
      </c>
      <c r="B14" s="34" t="s">
        <v>217</v>
      </c>
      <c r="C14" s="35">
        <v>866</v>
      </c>
      <c r="D14" s="43" t="str">
        <f t="shared" si="0"/>
        <v>N/A</v>
      </c>
      <c r="E14" s="35">
        <v>971</v>
      </c>
      <c r="F14" s="43" t="str">
        <f t="shared" si="1"/>
        <v>N/A</v>
      </c>
      <c r="G14" s="35">
        <v>1085</v>
      </c>
      <c r="H14" s="43" t="str">
        <f t="shared" si="2"/>
        <v>N/A</v>
      </c>
      <c r="I14" s="12">
        <v>12.12</v>
      </c>
      <c r="J14" s="12">
        <v>11.74</v>
      </c>
      <c r="K14" s="44" t="s">
        <v>732</v>
      </c>
      <c r="L14" s="9" t="str">
        <f t="shared" si="3"/>
        <v>Yes</v>
      </c>
    </row>
    <row r="15" spans="1:12" x14ac:dyDescent="0.2">
      <c r="A15" s="4" t="s">
        <v>988</v>
      </c>
      <c r="B15" s="34" t="s">
        <v>217</v>
      </c>
      <c r="C15" s="35">
        <v>0</v>
      </c>
      <c r="D15" s="43" t="str">
        <f t="shared" si="0"/>
        <v>N/A</v>
      </c>
      <c r="E15" s="35">
        <v>0</v>
      </c>
      <c r="F15" s="43" t="str">
        <f t="shared" si="1"/>
        <v>N/A</v>
      </c>
      <c r="G15" s="35">
        <v>11</v>
      </c>
      <c r="H15" s="43" t="str">
        <f t="shared" si="2"/>
        <v>N/A</v>
      </c>
      <c r="I15" s="12" t="s">
        <v>1743</v>
      </c>
      <c r="J15" s="12" t="s">
        <v>1743</v>
      </c>
      <c r="K15" s="44" t="s">
        <v>732</v>
      </c>
      <c r="L15" s="9" t="str">
        <f t="shared" si="3"/>
        <v>N/A</v>
      </c>
    </row>
    <row r="16" spans="1:12" x14ac:dyDescent="0.2">
      <c r="A16" s="4" t="s">
        <v>102</v>
      </c>
      <c r="B16" s="34" t="s">
        <v>217</v>
      </c>
      <c r="C16" s="35">
        <v>81676</v>
      </c>
      <c r="D16" s="43" t="str">
        <f t="shared" si="0"/>
        <v>N/A</v>
      </c>
      <c r="E16" s="35">
        <v>82011</v>
      </c>
      <c r="F16" s="43" t="str">
        <f t="shared" si="1"/>
        <v>N/A</v>
      </c>
      <c r="G16" s="35">
        <v>84916</v>
      </c>
      <c r="H16" s="43" t="str">
        <f t="shared" si="2"/>
        <v>N/A</v>
      </c>
      <c r="I16" s="12">
        <v>0.41020000000000001</v>
      </c>
      <c r="J16" s="12">
        <v>3.5419999999999998</v>
      </c>
      <c r="K16" s="44" t="s">
        <v>732</v>
      </c>
      <c r="L16" s="9" t="str">
        <f t="shared" si="3"/>
        <v>Yes</v>
      </c>
    </row>
    <row r="17" spans="1:12" x14ac:dyDescent="0.2">
      <c r="A17" s="4" t="s">
        <v>989</v>
      </c>
      <c r="B17" s="34" t="s">
        <v>217</v>
      </c>
      <c r="C17" s="35">
        <v>66798</v>
      </c>
      <c r="D17" s="43" t="str">
        <f t="shared" si="0"/>
        <v>N/A</v>
      </c>
      <c r="E17" s="35">
        <v>67372</v>
      </c>
      <c r="F17" s="43" t="str">
        <f t="shared" si="1"/>
        <v>N/A</v>
      </c>
      <c r="G17" s="35">
        <v>70251</v>
      </c>
      <c r="H17" s="43" t="str">
        <f t="shared" si="2"/>
        <v>N/A</v>
      </c>
      <c r="I17" s="12">
        <v>0.85929999999999995</v>
      </c>
      <c r="J17" s="12">
        <v>4.2729999999999997</v>
      </c>
      <c r="K17" s="44" t="s">
        <v>732</v>
      </c>
      <c r="L17" s="9" t="str">
        <f t="shared" si="3"/>
        <v>Yes</v>
      </c>
    </row>
    <row r="18" spans="1:12" x14ac:dyDescent="0.2">
      <c r="A18" s="4" t="s">
        <v>990</v>
      </c>
      <c r="B18" s="34" t="s">
        <v>217</v>
      </c>
      <c r="C18" s="35">
        <v>1106</v>
      </c>
      <c r="D18" s="43" t="str">
        <f t="shared" si="0"/>
        <v>N/A</v>
      </c>
      <c r="E18" s="35">
        <v>1019</v>
      </c>
      <c r="F18" s="43" t="str">
        <f t="shared" si="1"/>
        <v>N/A</v>
      </c>
      <c r="G18" s="35">
        <v>870</v>
      </c>
      <c r="H18" s="43" t="str">
        <f t="shared" si="2"/>
        <v>N/A</v>
      </c>
      <c r="I18" s="12">
        <v>-7.87</v>
      </c>
      <c r="J18" s="12">
        <v>-14.6</v>
      </c>
      <c r="K18" s="44" t="s">
        <v>732</v>
      </c>
      <c r="L18" s="9" t="str">
        <f t="shared" si="3"/>
        <v>Yes</v>
      </c>
    </row>
    <row r="19" spans="1:12" x14ac:dyDescent="0.2">
      <c r="A19" s="4" t="s">
        <v>991</v>
      </c>
      <c r="B19" s="34" t="s">
        <v>217</v>
      </c>
      <c r="C19" s="35">
        <v>935</v>
      </c>
      <c r="D19" s="43" t="str">
        <f t="shared" si="0"/>
        <v>N/A</v>
      </c>
      <c r="E19" s="35">
        <v>835</v>
      </c>
      <c r="F19" s="43" t="str">
        <f t="shared" si="1"/>
        <v>N/A</v>
      </c>
      <c r="G19" s="35">
        <v>918</v>
      </c>
      <c r="H19" s="43" t="str">
        <f t="shared" si="2"/>
        <v>N/A</v>
      </c>
      <c r="I19" s="12">
        <v>-10.7</v>
      </c>
      <c r="J19" s="12">
        <v>9.94</v>
      </c>
      <c r="K19" s="44" t="s">
        <v>732</v>
      </c>
      <c r="L19" s="9" t="str">
        <f t="shared" si="3"/>
        <v>Yes</v>
      </c>
    </row>
    <row r="20" spans="1:12" x14ac:dyDescent="0.2">
      <c r="A20" s="4" t="s">
        <v>992</v>
      </c>
      <c r="B20" s="34" t="s">
        <v>217</v>
      </c>
      <c r="C20" s="35">
        <v>12837</v>
      </c>
      <c r="D20" s="43" t="str">
        <f t="shared" si="0"/>
        <v>N/A</v>
      </c>
      <c r="E20" s="35">
        <v>12785</v>
      </c>
      <c r="F20" s="43" t="str">
        <f t="shared" si="1"/>
        <v>N/A</v>
      </c>
      <c r="G20" s="35">
        <v>12877</v>
      </c>
      <c r="H20" s="43" t="str">
        <f t="shared" si="2"/>
        <v>N/A</v>
      </c>
      <c r="I20" s="12">
        <v>-0.40500000000000003</v>
      </c>
      <c r="J20" s="12">
        <v>0.71960000000000002</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80178</v>
      </c>
      <c r="D22" s="43" t="str">
        <f t="shared" si="0"/>
        <v>N/A</v>
      </c>
      <c r="E22" s="35">
        <v>60046</v>
      </c>
      <c r="F22" s="43" t="str">
        <f t="shared" si="1"/>
        <v>N/A</v>
      </c>
      <c r="G22" s="35">
        <v>62674</v>
      </c>
      <c r="H22" s="43" t="str">
        <f t="shared" si="2"/>
        <v>N/A</v>
      </c>
      <c r="I22" s="12">
        <v>-25.1</v>
      </c>
      <c r="J22" s="12">
        <v>4.3769999999999998</v>
      </c>
      <c r="K22" s="44" t="s">
        <v>732</v>
      </c>
      <c r="L22" s="9" t="str">
        <f t="shared" si="3"/>
        <v>Yes</v>
      </c>
    </row>
    <row r="23" spans="1:12" x14ac:dyDescent="0.2">
      <c r="A23" s="4" t="s">
        <v>994</v>
      </c>
      <c r="B23" s="34" t="s">
        <v>217</v>
      </c>
      <c r="C23" s="35">
        <v>31405</v>
      </c>
      <c r="D23" s="43" t="str">
        <f t="shared" si="0"/>
        <v>N/A</v>
      </c>
      <c r="E23" s="35">
        <v>23691</v>
      </c>
      <c r="F23" s="43" t="str">
        <f t="shared" si="1"/>
        <v>N/A</v>
      </c>
      <c r="G23" s="35">
        <v>25293</v>
      </c>
      <c r="H23" s="43" t="str">
        <f t="shared" si="2"/>
        <v>N/A</v>
      </c>
      <c r="I23" s="12">
        <v>-24.6</v>
      </c>
      <c r="J23" s="12">
        <v>6.7619999999999996</v>
      </c>
      <c r="K23" s="44" t="s">
        <v>732</v>
      </c>
      <c r="L23" s="9" t="str">
        <f t="shared" si="3"/>
        <v>Yes</v>
      </c>
    </row>
    <row r="24" spans="1:12" x14ac:dyDescent="0.2">
      <c r="A24" s="4" t="s">
        <v>995</v>
      </c>
      <c r="B24" s="34" t="s">
        <v>217</v>
      </c>
      <c r="C24" s="35">
        <v>142</v>
      </c>
      <c r="D24" s="43" t="str">
        <f t="shared" si="0"/>
        <v>N/A</v>
      </c>
      <c r="E24" s="35">
        <v>13</v>
      </c>
      <c r="F24" s="43" t="str">
        <f t="shared" si="1"/>
        <v>N/A</v>
      </c>
      <c r="G24" s="35">
        <v>39</v>
      </c>
      <c r="H24" s="43" t="str">
        <f t="shared" si="2"/>
        <v>N/A</v>
      </c>
      <c r="I24" s="12">
        <v>-90.8</v>
      </c>
      <c r="J24" s="12">
        <v>200</v>
      </c>
      <c r="K24" s="44" t="s">
        <v>732</v>
      </c>
      <c r="L24" s="9" t="str">
        <f t="shared" si="3"/>
        <v>No</v>
      </c>
    </row>
    <row r="25" spans="1:12" x14ac:dyDescent="0.2">
      <c r="A25" s="4" t="s">
        <v>996</v>
      </c>
      <c r="B25" s="34" t="s">
        <v>217</v>
      </c>
      <c r="C25" s="35">
        <v>580</v>
      </c>
      <c r="D25" s="43" t="str">
        <f t="shared" si="0"/>
        <v>N/A</v>
      </c>
      <c r="E25" s="35">
        <v>35</v>
      </c>
      <c r="F25" s="43" t="str">
        <f t="shared" si="1"/>
        <v>N/A</v>
      </c>
      <c r="G25" s="35">
        <v>32</v>
      </c>
      <c r="H25" s="43" t="str">
        <f t="shared" si="2"/>
        <v>N/A</v>
      </c>
      <c r="I25" s="12">
        <v>-94</v>
      </c>
      <c r="J25" s="12">
        <v>-8.57</v>
      </c>
      <c r="K25" s="44" t="s">
        <v>732</v>
      </c>
      <c r="L25" s="9" t="str">
        <f t="shared" si="3"/>
        <v>Yes</v>
      </c>
    </row>
    <row r="26" spans="1:12" x14ac:dyDescent="0.2">
      <c r="A26" s="4" t="s">
        <v>997</v>
      </c>
      <c r="B26" s="34" t="s">
        <v>217</v>
      </c>
      <c r="C26" s="35">
        <v>19860</v>
      </c>
      <c r="D26" s="43" t="str">
        <f t="shared" si="0"/>
        <v>N/A</v>
      </c>
      <c r="E26" s="35">
        <v>15009</v>
      </c>
      <c r="F26" s="43" t="str">
        <f t="shared" si="1"/>
        <v>N/A</v>
      </c>
      <c r="G26" s="35">
        <v>14695</v>
      </c>
      <c r="H26" s="43" t="str">
        <f t="shared" si="2"/>
        <v>N/A</v>
      </c>
      <c r="I26" s="12">
        <v>-24.4</v>
      </c>
      <c r="J26" s="12">
        <v>-2.09</v>
      </c>
      <c r="K26" s="44" t="s">
        <v>732</v>
      </c>
      <c r="L26" s="9" t="str">
        <f t="shared" si="3"/>
        <v>Yes</v>
      </c>
    </row>
    <row r="27" spans="1:12" x14ac:dyDescent="0.2">
      <c r="A27" s="4" t="s">
        <v>998</v>
      </c>
      <c r="B27" s="34" t="s">
        <v>217</v>
      </c>
      <c r="C27" s="35">
        <v>9495</v>
      </c>
      <c r="D27" s="43" t="str">
        <f t="shared" si="0"/>
        <v>N/A</v>
      </c>
      <c r="E27" s="35">
        <v>5699</v>
      </c>
      <c r="F27" s="43" t="str">
        <f t="shared" si="1"/>
        <v>N/A</v>
      </c>
      <c r="G27" s="35">
        <v>7191</v>
      </c>
      <c r="H27" s="43" t="str">
        <f t="shared" si="2"/>
        <v>N/A</v>
      </c>
      <c r="I27" s="12">
        <v>-40</v>
      </c>
      <c r="J27" s="12">
        <v>26.18</v>
      </c>
      <c r="K27" s="44" t="s">
        <v>732</v>
      </c>
      <c r="L27" s="9" t="str">
        <f t="shared" si="3"/>
        <v>Yes</v>
      </c>
    </row>
    <row r="28" spans="1:12" x14ac:dyDescent="0.2">
      <c r="A28" s="57" t="s">
        <v>999</v>
      </c>
      <c r="B28" s="34" t="s">
        <v>217</v>
      </c>
      <c r="C28" s="35">
        <v>15879</v>
      </c>
      <c r="D28" s="43" t="str">
        <f t="shared" si="0"/>
        <v>N/A</v>
      </c>
      <c r="E28" s="35">
        <v>14940</v>
      </c>
      <c r="F28" s="43" t="str">
        <f t="shared" si="1"/>
        <v>N/A</v>
      </c>
      <c r="G28" s="35">
        <v>14739</v>
      </c>
      <c r="H28" s="43" t="str">
        <f t="shared" si="2"/>
        <v>N/A</v>
      </c>
      <c r="I28" s="12">
        <v>-5.91</v>
      </c>
      <c r="J28" s="12">
        <v>-1.35</v>
      </c>
      <c r="K28" s="44" t="s">
        <v>732</v>
      </c>
      <c r="L28" s="9" t="str">
        <f t="shared" si="3"/>
        <v>Yes</v>
      </c>
    </row>
    <row r="29" spans="1:12" x14ac:dyDescent="0.2">
      <c r="A29" s="57" t="s">
        <v>1000</v>
      </c>
      <c r="B29" s="34" t="s">
        <v>217</v>
      </c>
      <c r="C29" s="35">
        <v>2817</v>
      </c>
      <c r="D29" s="43" t="str">
        <f t="shared" si="0"/>
        <v>N/A</v>
      </c>
      <c r="E29" s="35">
        <v>659</v>
      </c>
      <c r="F29" s="43" t="str">
        <f t="shared" si="1"/>
        <v>N/A</v>
      </c>
      <c r="G29" s="35">
        <v>685</v>
      </c>
      <c r="H29" s="43" t="str">
        <f t="shared" si="2"/>
        <v>N/A</v>
      </c>
      <c r="I29" s="12">
        <v>-76.599999999999994</v>
      </c>
      <c r="J29" s="12">
        <v>3.9449999999999998</v>
      </c>
      <c r="K29" s="44" t="s">
        <v>732</v>
      </c>
      <c r="L29" s="9" t="str">
        <f t="shared" si="3"/>
        <v>Yes</v>
      </c>
    </row>
    <row r="30" spans="1:12" x14ac:dyDescent="0.2">
      <c r="A30" s="57" t="s">
        <v>106</v>
      </c>
      <c r="B30" s="34" t="s">
        <v>217</v>
      </c>
      <c r="C30" s="35">
        <v>44902</v>
      </c>
      <c r="D30" s="43" t="str">
        <f t="shared" si="0"/>
        <v>N/A</v>
      </c>
      <c r="E30" s="35">
        <v>74076</v>
      </c>
      <c r="F30" s="43" t="str">
        <f t="shared" si="1"/>
        <v>N/A</v>
      </c>
      <c r="G30" s="35">
        <v>57578</v>
      </c>
      <c r="H30" s="43" t="str">
        <f t="shared" si="2"/>
        <v>N/A</v>
      </c>
      <c r="I30" s="12">
        <v>64.97</v>
      </c>
      <c r="J30" s="12">
        <v>-22.3</v>
      </c>
      <c r="K30" s="44" t="s">
        <v>732</v>
      </c>
      <c r="L30" s="9" t="str">
        <f t="shared" si="3"/>
        <v>Yes</v>
      </c>
    </row>
    <row r="31" spans="1:12" x14ac:dyDescent="0.2">
      <c r="A31" s="45" t="s">
        <v>1001</v>
      </c>
      <c r="B31" s="34" t="s">
        <v>217</v>
      </c>
      <c r="C31" s="35">
        <v>21295</v>
      </c>
      <c r="D31" s="43" t="str">
        <f t="shared" si="0"/>
        <v>N/A</v>
      </c>
      <c r="E31" s="35">
        <v>17641</v>
      </c>
      <c r="F31" s="43" t="str">
        <f t="shared" si="1"/>
        <v>N/A</v>
      </c>
      <c r="G31" s="35">
        <v>19826</v>
      </c>
      <c r="H31" s="43" t="str">
        <f t="shared" si="2"/>
        <v>N/A</v>
      </c>
      <c r="I31" s="12">
        <v>-17.2</v>
      </c>
      <c r="J31" s="12">
        <v>12.39</v>
      </c>
      <c r="K31" s="44" t="s">
        <v>732</v>
      </c>
      <c r="L31" s="9" t="str">
        <f t="shared" si="3"/>
        <v>Yes</v>
      </c>
    </row>
    <row r="32" spans="1:12" x14ac:dyDescent="0.2">
      <c r="A32" s="45" t="s">
        <v>1002</v>
      </c>
      <c r="B32" s="34" t="s">
        <v>217</v>
      </c>
      <c r="C32" s="35">
        <v>177</v>
      </c>
      <c r="D32" s="43" t="str">
        <f t="shared" si="0"/>
        <v>N/A</v>
      </c>
      <c r="E32" s="35">
        <v>12</v>
      </c>
      <c r="F32" s="43" t="str">
        <f t="shared" si="1"/>
        <v>N/A</v>
      </c>
      <c r="G32" s="35">
        <v>11</v>
      </c>
      <c r="H32" s="43" t="str">
        <f t="shared" si="2"/>
        <v>N/A</v>
      </c>
      <c r="I32" s="12">
        <v>-93.2</v>
      </c>
      <c r="J32" s="12">
        <v>-25</v>
      </c>
      <c r="K32" s="44" t="s">
        <v>732</v>
      </c>
      <c r="L32" s="9" t="str">
        <f t="shared" si="3"/>
        <v>Yes</v>
      </c>
    </row>
    <row r="33" spans="1:12" x14ac:dyDescent="0.2">
      <c r="A33" s="45" t="s">
        <v>1003</v>
      </c>
      <c r="B33" s="34" t="s">
        <v>217</v>
      </c>
      <c r="C33" s="35">
        <v>23</v>
      </c>
      <c r="D33" s="43" t="str">
        <f t="shared" si="0"/>
        <v>N/A</v>
      </c>
      <c r="E33" s="35">
        <v>11</v>
      </c>
      <c r="F33" s="43" t="str">
        <f t="shared" si="1"/>
        <v>N/A</v>
      </c>
      <c r="G33" s="35">
        <v>0</v>
      </c>
      <c r="H33" s="43" t="str">
        <f t="shared" si="2"/>
        <v>N/A</v>
      </c>
      <c r="I33" s="12">
        <v>-95.7</v>
      </c>
      <c r="J33" s="12">
        <v>-100</v>
      </c>
      <c r="K33" s="44" t="s">
        <v>732</v>
      </c>
      <c r="L33" s="9" t="str">
        <f t="shared" si="3"/>
        <v>No</v>
      </c>
    </row>
    <row r="34" spans="1:12" x14ac:dyDescent="0.2">
      <c r="A34" s="45" t="s">
        <v>1004</v>
      </c>
      <c r="B34" s="34" t="s">
        <v>217</v>
      </c>
      <c r="C34" s="35">
        <v>17348</v>
      </c>
      <c r="D34" s="43" t="str">
        <f t="shared" si="0"/>
        <v>N/A</v>
      </c>
      <c r="E34" s="35">
        <v>13938</v>
      </c>
      <c r="F34" s="43" t="str">
        <f t="shared" si="1"/>
        <v>N/A</v>
      </c>
      <c r="G34" s="35">
        <v>14298</v>
      </c>
      <c r="H34" s="43" t="str">
        <f t="shared" si="2"/>
        <v>N/A</v>
      </c>
      <c r="I34" s="12">
        <v>-19.7</v>
      </c>
      <c r="J34" s="12">
        <v>2.5830000000000002</v>
      </c>
      <c r="K34" s="44" t="s">
        <v>732</v>
      </c>
      <c r="L34" s="9" t="str">
        <f t="shared" si="3"/>
        <v>Yes</v>
      </c>
    </row>
    <row r="35" spans="1:12" x14ac:dyDescent="0.2">
      <c r="A35" s="45" t="s">
        <v>1005</v>
      </c>
      <c r="B35" s="34" t="s">
        <v>217</v>
      </c>
      <c r="C35" s="35">
        <v>4257</v>
      </c>
      <c r="D35" s="43" t="str">
        <f t="shared" si="0"/>
        <v>N/A</v>
      </c>
      <c r="E35" s="35">
        <v>3161</v>
      </c>
      <c r="F35" s="43" t="str">
        <f t="shared" si="1"/>
        <v>N/A</v>
      </c>
      <c r="G35" s="35">
        <v>3599</v>
      </c>
      <c r="H35" s="43" t="str">
        <f t="shared" si="2"/>
        <v>N/A</v>
      </c>
      <c r="I35" s="12">
        <v>-25.7</v>
      </c>
      <c r="J35" s="12">
        <v>13.86</v>
      </c>
      <c r="K35" s="44" t="s">
        <v>732</v>
      </c>
      <c r="L35" s="9" t="str">
        <f t="shared" si="3"/>
        <v>Yes</v>
      </c>
    </row>
    <row r="36" spans="1:12" x14ac:dyDescent="0.2">
      <c r="A36" s="45" t="s">
        <v>1006</v>
      </c>
      <c r="B36" s="34" t="s">
        <v>217</v>
      </c>
      <c r="C36" s="35">
        <v>1802</v>
      </c>
      <c r="D36" s="43" t="str">
        <f t="shared" si="0"/>
        <v>N/A</v>
      </c>
      <c r="E36" s="35">
        <v>39323</v>
      </c>
      <c r="F36" s="43" t="str">
        <f t="shared" si="1"/>
        <v>N/A</v>
      </c>
      <c r="G36" s="35">
        <v>19846</v>
      </c>
      <c r="H36" s="43" t="str">
        <f t="shared" si="2"/>
        <v>N/A</v>
      </c>
      <c r="I36" s="12">
        <v>2082</v>
      </c>
      <c r="J36" s="12">
        <v>-49.5</v>
      </c>
      <c r="K36" s="44" t="s">
        <v>732</v>
      </c>
      <c r="L36" s="9" t="str">
        <f t="shared" si="3"/>
        <v>No</v>
      </c>
    </row>
    <row r="37" spans="1:12" x14ac:dyDescent="0.2">
      <c r="A37" s="45" t="s">
        <v>122</v>
      </c>
      <c r="B37" s="34" t="s">
        <v>217</v>
      </c>
      <c r="C37" s="35">
        <v>671</v>
      </c>
      <c r="D37" s="43" t="str">
        <f t="shared" si="0"/>
        <v>N/A</v>
      </c>
      <c r="E37" s="35">
        <v>762</v>
      </c>
      <c r="F37" s="43" t="str">
        <f t="shared" si="1"/>
        <v>N/A</v>
      </c>
      <c r="G37" s="35">
        <v>656</v>
      </c>
      <c r="H37" s="43" t="str">
        <f t="shared" si="2"/>
        <v>N/A</v>
      </c>
      <c r="I37" s="12">
        <v>13.56</v>
      </c>
      <c r="J37" s="12">
        <v>-13.9</v>
      </c>
      <c r="K37" s="44" t="s">
        <v>732</v>
      </c>
      <c r="L37" s="9" t="str">
        <f t="shared" si="3"/>
        <v>Yes</v>
      </c>
    </row>
    <row r="38" spans="1:12" x14ac:dyDescent="0.2">
      <c r="A38" s="45" t="s">
        <v>84</v>
      </c>
      <c r="B38" s="34" t="s">
        <v>217</v>
      </c>
      <c r="C38" s="46">
        <v>1139703351</v>
      </c>
      <c r="D38" s="43" t="str">
        <f t="shared" si="0"/>
        <v>N/A</v>
      </c>
      <c r="E38" s="46">
        <v>1239232255</v>
      </c>
      <c r="F38" s="43" t="str">
        <f t="shared" si="1"/>
        <v>N/A</v>
      </c>
      <c r="G38" s="46">
        <v>1121705907</v>
      </c>
      <c r="H38" s="43" t="str">
        <f t="shared" si="2"/>
        <v>N/A</v>
      </c>
      <c r="I38" s="12">
        <v>8.7330000000000005</v>
      </c>
      <c r="J38" s="12">
        <v>-9.48</v>
      </c>
      <c r="K38" s="44" t="s">
        <v>732</v>
      </c>
      <c r="L38" s="9" t="str">
        <f t="shared" si="3"/>
        <v>Yes</v>
      </c>
    </row>
    <row r="39" spans="1:12" x14ac:dyDescent="0.2">
      <c r="A39" s="45" t="s">
        <v>1288</v>
      </c>
      <c r="B39" s="34" t="s">
        <v>217</v>
      </c>
      <c r="C39" s="46">
        <v>5474.0269114000002</v>
      </c>
      <c r="D39" s="43" t="str">
        <f t="shared" si="0"/>
        <v>N/A</v>
      </c>
      <c r="E39" s="46">
        <v>5694.5824525999997</v>
      </c>
      <c r="F39" s="43" t="str">
        <f t="shared" si="1"/>
        <v>N/A</v>
      </c>
      <c r="G39" s="46">
        <v>5427.0227587999998</v>
      </c>
      <c r="H39" s="43" t="str">
        <f t="shared" si="2"/>
        <v>N/A</v>
      </c>
      <c r="I39" s="12">
        <v>4.0289999999999999</v>
      </c>
      <c r="J39" s="12">
        <v>-4.7</v>
      </c>
      <c r="K39" s="44" t="s">
        <v>732</v>
      </c>
      <c r="L39" s="9" t="str">
        <f t="shared" si="3"/>
        <v>Yes</v>
      </c>
    </row>
    <row r="40" spans="1:12" x14ac:dyDescent="0.2">
      <c r="A40" s="45" t="s">
        <v>1289</v>
      </c>
      <c r="B40" s="34" t="s">
        <v>217</v>
      </c>
      <c r="C40" s="46">
        <v>7145.2963625000002</v>
      </c>
      <c r="D40" s="43" t="str">
        <f>IF($B40="N/A","N/A",IF(C40&gt;10,"No",IF(C40&lt;-10,"No","Yes")))</f>
        <v>N/A</v>
      </c>
      <c r="E40" s="46">
        <v>7700.3949208000004</v>
      </c>
      <c r="F40" s="43" t="str">
        <f>IF($B40="N/A","N/A",IF(E40&gt;10,"No",IF(E40&lt;-10,"No","Yes")))</f>
        <v>N/A</v>
      </c>
      <c r="G40" s="46">
        <v>7044.4311606000001</v>
      </c>
      <c r="H40" s="43" t="str">
        <f>IF($B40="N/A","N/A",IF(G40&gt;10,"No",IF(G40&lt;-10,"No","Yes")))</f>
        <v>N/A</v>
      </c>
      <c r="I40" s="12">
        <v>7.7690000000000001</v>
      </c>
      <c r="J40" s="12">
        <v>-8.52</v>
      </c>
      <c r="K40" s="44" t="s">
        <v>732</v>
      </c>
      <c r="L40" s="9" t="str">
        <f>IF(J40="Div by 0", "N/A", IF(K40="N/A","N/A", IF(J40&gt;VALUE(MID(K40,1,2)), "No", IF(J40&lt;-1*VALUE(MID(K40,1,2)), "No", "Yes"))))</f>
        <v>Yes</v>
      </c>
    </row>
    <row r="41" spans="1:12" x14ac:dyDescent="0.2">
      <c r="A41" s="45" t="s">
        <v>107</v>
      </c>
      <c r="B41" s="34" t="s">
        <v>217</v>
      </c>
      <c r="C41" s="46">
        <v>225984931</v>
      </c>
      <c r="D41" s="43" t="str">
        <f t="shared" ref="D41:D44" si="4">IF($B41="N/A","N/A",IF(C41&gt;10,"No",IF(C41&lt;-10,"No","Yes")))</f>
        <v>N/A</v>
      </c>
      <c r="E41" s="46">
        <v>314474796</v>
      </c>
      <c r="F41" s="43" t="str">
        <f t="shared" ref="F41:F44" si="5">IF($B41="N/A","N/A",IF(E41&gt;10,"No",IF(E41&lt;-10,"No","Yes")))</f>
        <v>N/A</v>
      </c>
      <c r="G41" s="46">
        <v>368116680</v>
      </c>
      <c r="H41" s="43" t="str">
        <f t="shared" ref="H41:H44" si="6">IF($B41="N/A","N/A",IF(G41&gt;10,"No",IF(G41&lt;-10,"No","Yes")))</f>
        <v>N/A</v>
      </c>
      <c r="I41" s="12">
        <v>39.159999999999997</v>
      </c>
      <c r="J41" s="12">
        <v>17.059999999999999</v>
      </c>
      <c r="K41" s="44" t="s">
        <v>732</v>
      </c>
      <c r="L41" s="9" t="str">
        <f t="shared" ref="L41:L43" si="7">IF(J41="Div by 0", "N/A", IF(K41="N/A","N/A", IF(J41&gt;VALUE(MID(K41,1,2)), "No", IF(J41&lt;-1*VALUE(MID(K41,1,2)), "No", "Yes"))))</f>
        <v>Yes</v>
      </c>
    </row>
    <row r="42" spans="1:12" x14ac:dyDescent="0.2">
      <c r="A42" s="45" t="s">
        <v>162</v>
      </c>
      <c r="B42" s="47" t="s">
        <v>221</v>
      </c>
      <c r="C42" s="1">
        <v>30078</v>
      </c>
      <c r="D42" s="43" t="str">
        <f>IF($B42="N/A","N/A",IF(C42&gt;0,"No",IF(C42&lt;0,"No","Yes")))</f>
        <v>No</v>
      </c>
      <c r="E42" s="1">
        <v>29780</v>
      </c>
      <c r="F42" s="43" t="str">
        <f>IF($B42="N/A","N/A",IF(E42&gt;0,"No",IF(E42&lt;0,"No","Yes")))</f>
        <v>No</v>
      </c>
      <c r="G42" s="1">
        <v>4839</v>
      </c>
      <c r="H42" s="43" t="str">
        <f>IF($B42="N/A","N/A",IF(G42&gt;0,"No",IF(G42&lt;0,"No","Yes")))</f>
        <v>No</v>
      </c>
      <c r="I42" s="12">
        <v>-0.99099999999999999</v>
      </c>
      <c r="J42" s="12">
        <v>-83.8</v>
      </c>
      <c r="K42" s="44" t="s">
        <v>732</v>
      </c>
      <c r="L42" s="9" t="str">
        <f t="shared" si="7"/>
        <v>No</v>
      </c>
    </row>
    <row r="43" spans="1:12" x14ac:dyDescent="0.2">
      <c r="A43" s="45" t="s">
        <v>160</v>
      </c>
      <c r="B43" s="34" t="s">
        <v>217</v>
      </c>
      <c r="C43" s="46">
        <v>156748757</v>
      </c>
      <c r="D43" s="43" t="str">
        <f t="shared" si="4"/>
        <v>N/A</v>
      </c>
      <c r="E43" s="46">
        <v>137649315</v>
      </c>
      <c r="F43" s="43" t="str">
        <f t="shared" si="5"/>
        <v>N/A</v>
      </c>
      <c r="G43" s="46">
        <v>1517213</v>
      </c>
      <c r="H43" s="43" t="str">
        <f t="shared" si="6"/>
        <v>N/A</v>
      </c>
      <c r="I43" s="12">
        <v>-12.2</v>
      </c>
      <c r="J43" s="12">
        <v>-98.9</v>
      </c>
      <c r="K43" s="44" t="s">
        <v>732</v>
      </c>
      <c r="L43" s="9" t="str">
        <f t="shared" si="7"/>
        <v>No</v>
      </c>
    </row>
    <row r="44" spans="1:12" x14ac:dyDescent="0.2">
      <c r="A44" s="45" t="s">
        <v>1290</v>
      </c>
      <c r="B44" s="34" t="s">
        <v>217</v>
      </c>
      <c r="C44" s="46">
        <v>5211.4089034999997</v>
      </c>
      <c r="D44" s="43" t="str">
        <f t="shared" si="4"/>
        <v>N/A</v>
      </c>
      <c r="E44" s="46">
        <v>4622.2066822999996</v>
      </c>
      <c r="F44" s="43" t="str">
        <f t="shared" si="5"/>
        <v>N/A</v>
      </c>
      <c r="G44" s="46">
        <v>313.53854102000003</v>
      </c>
      <c r="H44" s="43" t="str">
        <f t="shared" si="6"/>
        <v>N/A</v>
      </c>
      <c r="I44" s="12">
        <v>-11.3</v>
      </c>
      <c r="J44" s="12">
        <v>-93.2</v>
      </c>
      <c r="K44" s="44" t="s">
        <v>732</v>
      </c>
      <c r="L44" s="9" t="str">
        <f>IF(J44="Div by 0", "N/A", IF(OR(J44="N/A",K44="N/A"),"N/A", IF(J44&gt;VALUE(MID(K44,1,2)), "No", IF(J44&lt;-1*VALUE(MID(K44,1,2)), "No", "Yes"))))</f>
        <v>No</v>
      </c>
    </row>
    <row r="45" spans="1:12" x14ac:dyDescent="0.2">
      <c r="A45" s="45" t="s">
        <v>1291</v>
      </c>
      <c r="B45" s="34" t="s">
        <v>217</v>
      </c>
      <c r="C45" s="46">
        <v>9572.9128631000003</v>
      </c>
      <c r="D45" s="43" t="str">
        <f t="shared" ref="D45:D71" si="8">IF($B45="N/A","N/A",IF(C45&gt;10,"No",IF(C45&lt;-10,"No","Yes")))</f>
        <v>N/A</v>
      </c>
      <c r="E45" s="46">
        <v>7737.0114633000003</v>
      </c>
      <c r="F45" s="43" t="str">
        <f t="shared" ref="F45:F71" si="9">IF($B45="N/A","N/A",IF(E45&gt;10,"No",IF(E45&lt;-10,"No","Yes")))</f>
        <v>N/A</v>
      </c>
      <c r="G45" s="46">
        <v>7036.8869164999996</v>
      </c>
      <c r="H45" s="43" t="str">
        <f t="shared" ref="H45:H71" si="10">IF($B45="N/A","N/A",IF(G45&gt;10,"No",IF(G45&lt;-10,"No","Yes")))</f>
        <v>N/A</v>
      </c>
      <c r="I45" s="12">
        <v>-19.2</v>
      </c>
      <c r="J45" s="12">
        <v>-9.0500000000000007</v>
      </c>
      <c r="K45" s="44" t="s">
        <v>732</v>
      </c>
      <c r="L45" s="9" t="str">
        <f t="shared" ref="L45:L71" si="11">IF(J45="Div by 0", "N/A", IF(K45="N/A","N/A", IF(J45&gt;VALUE(MID(K45,1,2)), "No", IF(J45&lt;-1*VALUE(MID(K45,1,2)), "No", "Yes"))))</f>
        <v>Yes</v>
      </c>
    </row>
    <row r="46" spans="1:12" x14ac:dyDescent="0.2">
      <c r="A46" s="45" t="s">
        <v>1292</v>
      </c>
      <c r="B46" s="34" t="s">
        <v>217</v>
      </c>
      <c r="C46" s="46">
        <v>7867.0894854999997</v>
      </c>
      <c r="D46" s="43" t="str">
        <f t="shared" si="8"/>
        <v>N/A</v>
      </c>
      <c r="E46" s="46">
        <v>6881.2666667000003</v>
      </c>
      <c r="F46" s="43" t="str">
        <f t="shared" si="9"/>
        <v>N/A</v>
      </c>
      <c r="G46" s="46">
        <v>6436.6872727</v>
      </c>
      <c r="H46" s="43" t="str">
        <f t="shared" si="10"/>
        <v>N/A</v>
      </c>
      <c r="I46" s="12">
        <v>-12.5</v>
      </c>
      <c r="J46" s="12">
        <v>-6.46</v>
      </c>
      <c r="K46" s="44" t="s">
        <v>732</v>
      </c>
      <c r="L46" s="9" t="str">
        <f t="shared" si="11"/>
        <v>Yes</v>
      </c>
    </row>
    <row r="47" spans="1:12" x14ac:dyDescent="0.2">
      <c r="A47" s="45" t="s">
        <v>1293</v>
      </c>
      <c r="B47" s="34" t="s">
        <v>217</v>
      </c>
      <c r="C47" s="46">
        <v>17737.660377</v>
      </c>
      <c r="D47" s="43" t="str">
        <f t="shared" si="8"/>
        <v>N/A</v>
      </c>
      <c r="E47" s="46">
        <v>13545.526315999999</v>
      </c>
      <c r="F47" s="43" t="str">
        <f t="shared" si="9"/>
        <v>N/A</v>
      </c>
      <c r="G47" s="46">
        <v>14631.603175</v>
      </c>
      <c r="H47" s="43" t="str">
        <f t="shared" si="10"/>
        <v>N/A</v>
      </c>
      <c r="I47" s="12">
        <v>-23.6</v>
      </c>
      <c r="J47" s="12">
        <v>8.0180000000000007</v>
      </c>
      <c r="K47" s="44" t="s">
        <v>732</v>
      </c>
      <c r="L47" s="9" t="str">
        <f t="shared" si="11"/>
        <v>Yes</v>
      </c>
    </row>
    <row r="48" spans="1:12" x14ac:dyDescent="0.2">
      <c r="A48" s="45" t="s">
        <v>1294</v>
      </c>
      <c r="B48" s="34" t="s">
        <v>217</v>
      </c>
      <c r="C48" s="46">
        <v>4055.85</v>
      </c>
      <c r="D48" s="43" t="str">
        <f t="shared" si="8"/>
        <v>N/A</v>
      </c>
      <c r="E48" s="46">
        <v>4655.0105262999996</v>
      </c>
      <c r="F48" s="43" t="str">
        <f t="shared" si="9"/>
        <v>N/A</v>
      </c>
      <c r="G48" s="46">
        <v>3854.3052631999999</v>
      </c>
      <c r="H48" s="43" t="str">
        <f t="shared" si="10"/>
        <v>N/A</v>
      </c>
      <c r="I48" s="12">
        <v>14.77</v>
      </c>
      <c r="J48" s="12">
        <v>-17.2</v>
      </c>
      <c r="K48" s="44" t="s">
        <v>732</v>
      </c>
      <c r="L48" s="9" t="str">
        <f t="shared" si="11"/>
        <v>Yes</v>
      </c>
    </row>
    <row r="49" spans="1:12" x14ac:dyDescent="0.2">
      <c r="A49" s="45" t="s">
        <v>1295</v>
      </c>
      <c r="B49" s="34" t="s">
        <v>217</v>
      </c>
      <c r="C49" s="46">
        <v>10463.37067</v>
      </c>
      <c r="D49" s="43" t="str">
        <f t="shared" si="8"/>
        <v>N/A</v>
      </c>
      <c r="E49" s="46">
        <v>8014.8414006000003</v>
      </c>
      <c r="F49" s="43" t="str">
        <f t="shared" si="9"/>
        <v>N/A</v>
      </c>
      <c r="G49" s="46">
        <v>6930.0497696000002</v>
      </c>
      <c r="H49" s="43" t="str">
        <f t="shared" si="10"/>
        <v>N/A</v>
      </c>
      <c r="I49" s="12">
        <v>-23.4</v>
      </c>
      <c r="J49" s="12">
        <v>-13.5</v>
      </c>
      <c r="K49" s="44" t="s">
        <v>732</v>
      </c>
      <c r="L49" s="9" t="str">
        <f t="shared" si="11"/>
        <v>Yes</v>
      </c>
    </row>
    <row r="50" spans="1:12" x14ac:dyDescent="0.2">
      <c r="A50" s="45" t="s">
        <v>1296</v>
      </c>
      <c r="B50" s="34" t="s">
        <v>217</v>
      </c>
      <c r="C50" s="46" t="s">
        <v>1743</v>
      </c>
      <c r="D50" s="43" t="str">
        <f t="shared" si="8"/>
        <v>N/A</v>
      </c>
      <c r="E50" s="46" t="s">
        <v>1743</v>
      </c>
      <c r="F50" s="43" t="str">
        <f t="shared" si="9"/>
        <v>N/A</v>
      </c>
      <c r="G50" s="46">
        <v>41987.333333000002</v>
      </c>
      <c r="H50" s="43" t="str">
        <f t="shared" si="10"/>
        <v>N/A</v>
      </c>
      <c r="I50" s="12" t="s">
        <v>1743</v>
      </c>
      <c r="J50" s="12" t="s">
        <v>1743</v>
      </c>
      <c r="K50" s="44" t="s">
        <v>732</v>
      </c>
      <c r="L50" s="9" t="str">
        <f t="shared" si="11"/>
        <v>N/A</v>
      </c>
    </row>
    <row r="51" spans="1:12" x14ac:dyDescent="0.2">
      <c r="A51" s="45" t="s">
        <v>1297</v>
      </c>
      <c r="B51" s="34" t="s">
        <v>217</v>
      </c>
      <c r="C51" s="46">
        <v>10697.534293999999</v>
      </c>
      <c r="D51" s="43" t="str">
        <f t="shared" si="8"/>
        <v>N/A</v>
      </c>
      <c r="E51" s="46">
        <v>11605.482947</v>
      </c>
      <c r="F51" s="43" t="str">
        <f t="shared" si="9"/>
        <v>N/A</v>
      </c>
      <c r="G51" s="46">
        <v>9935.7066866000005</v>
      </c>
      <c r="H51" s="43" t="str">
        <f t="shared" si="10"/>
        <v>N/A</v>
      </c>
      <c r="I51" s="12">
        <v>8.4870000000000001</v>
      </c>
      <c r="J51" s="12">
        <v>-14.4</v>
      </c>
      <c r="K51" s="44" t="s">
        <v>732</v>
      </c>
      <c r="L51" s="9" t="str">
        <f t="shared" si="11"/>
        <v>Yes</v>
      </c>
    </row>
    <row r="52" spans="1:12" x14ac:dyDescent="0.2">
      <c r="A52" s="45" t="s">
        <v>1298</v>
      </c>
      <c r="B52" s="34" t="s">
        <v>217</v>
      </c>
      <c r="C52" s="46">
        <v>10010.907991</v>
      </c>
      <c r="D52" s="43" t="str">
        <f t="shared" si="8"/>
        <v>N/A</v>
      </c>
      <c r="E52" s="46">
        <v>10869.551045</v>
      </c>
      <c r="F52" s="43" t="str">
        <f t="shared" si="9"/>
        <v>N/A</v>
      </c>
      <c r="G52" s="46">
        <v>9239.1878407000004</v>
      </c>
      <c r="H52" s="43" t="str">
        <f t="shared" si="10"/>
        <v>N/A</v>
      </c>
      <c r="I52" s="12">
        <v>8.577</v>
      </c>
      <c r="J52" s="12">
        <v>-15</v>
      </c>
      <c r="K52" s="44" t="s">
        <v>732</v>
      </c>
      <c r="L52" s="9" t="str">
        <f t="shared" si="11"/>
        <v>Yes</v>
      </c>
    </row>
    <row r="53" spans="1:12" x14ac:dyDescent="0.2">
      <c r="A53" s="45" t="s">
        <v>1299</v>
      </c>
      <c r="B53" s="34" t="s">
        <v>217</v>
      </c>
      <c r="C53" s="46">
        <v>19835.173599000002</v>
      </c>
      <c r="D53" s="43" t="str">
        <f t="shared" si="8"/>
        <v>N/A</v>
      </c>
      <c r="E53" s="46">
        <v>27663.184495000001</v>
      </c>
      <c r="F53" s="43" t="str">
        <f t="shared" si="9"/>
        <v>N/A</v>
      </c>
      <c r="G53" s="46">
        <v>22853.928736000002</v>
      </c>
      <c r="H53" s="43" t="str">
        <f t="shared" si="10"/>
        <v>N/A</v>
      </c>
      <c r="I53" s="12">
        <v>39.47</v>
      </c>
      <c r="J53" s="12">
        <v>-17.399999999999999</v>
      </c>
      <c r="K53" s="44" t="s">
        <v>732</v>
      </c>
      <c r="L53" s="9" t="str">
        <f t="shared" si="11"/>
        <v>Yes</v>
      </c>
    </row>
    <row r="54" spans="1:12" x14ac:dyDescent="0.2">
      <c r="A54" s="45" t="s">
        <v>1300</v>
      </c>
      <c r="B54" s="34" t="s">
        <v>217</v>
      </c>
      <c r="C54" s="46">
        <v>11158.772193000001</v>
      </c>
      <c r="D54" s="43" t="str">
        <f t="shared" si="8"/>
        <v>N/A</v>
      </c>
      <c r="E54" s="46">
        <v>15932.377246</v>
      </c>
      <c r="F54" s="43" t="str">
        <f t="shared" si="9"/>
        <v>N/A</v>
      </c>
      <c r="G54" s="46">
        <v>13779.928105000001</v>
      </c>
      <c r="H54" s="43" t="str">
        <f t="shared" si="10"/>
        <v>N/A</v>
      </c>
      <c r="I54" s="12">
        <v>42.78</v>
      </c>
      <c r="J54" s="12">
        <v>-13.5</v>
      </c>
      <c r="K54" s="44" t="s">
        <v>732</v>
      </c>
      <c r="L54" s="9" t="str">
        <f t="shared" si="11"/>
        <v>Yes</v>
      </c>
    </row>
    <row r="55" spans="1:12" x14ac:dyDescent="0.2">
      <c r="A55" s="45" t="s">
        <v>1301</v>
      </c>
      <c r="B55" s="34" t="s">
        <v>217</v>
      </c>
      <c r="C55" s="46">
        <v>13449.561814000001</v>
      </c>
      <c r="D55" s="43" t="str">
        <f t="shared" si="8"/>
        <v>N/A</v>
      </c>
      <c r="E55" s="46">
        <v>13921.122331</v>
      </c>
      <c r="F55" s="43" t="str">
        <f t="shared" si="9"/>
        <v>N/A</v>
      </c>
      <c r="G55" s="46">
        <v>12588.754524</v>
      </c>
      <c r="H55" s="43" t="str">
        <f t="shared" si="10"/>
        <v>N/A</v>
      </c>
      <c r="I55" s="12">
        <v>3.5059999999999998</v>
      </c>
      <c r="J55" s="12">
        <v>-9.57</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2019.4974806</v>
      </c>
      <c r="D57" s="43" t="str">
        <f t="shared" si="8"/>
        <v>N/A</v>
      </c>
      <c r="E57" s="46">
        <v>2590.0735768999998</v>
      </c>
      <c r="F57" s="43" t="str">
        <f t="shared" si="9"/>
        <v>N/A</v>
      </c>
      <c r="G57" s="46">
        <v>2196.3190159000001</v>
      </c>
      <c r="H57" s="43" t="str">
        <f t="shared" si="10"/>
        <v>N/A</v>
      </c>
      <c r="I57" s="12">
        <v>28.25</v>
      </c>
      <c r="J57" s="12">
        <v>-15.2</v>
      </c>
      <c r="K57" s="44" t="s">
        <v>732</v>
      </c>
      <c r="L57" s="9" t="str">
        <f t="shared" si="11"/>
        <v>Yes</v>
      </c>
    </row>
    <row r="58" spans="1:12" x14ac:dyDescent="0.2">
      <c r="A58" s="45" t="s">
        <v>1304</v>
      </c>
      <c r="B58" s="34" t="s">
        <v>217</v>
      </c>
      <c r="C58" s="46">
        <v>1316.6175131</v>
      </c>
      <c r="D58" s="43" t="str">
        <f t="shared" si="8"/>
        <v>N/A</v>
      </c>
      <c r="E58" s="46">
        <v>1737.1933223999999</v>
      </c>
      <c r="F58" s="43" t="str">
        <f t="shared" si="9"/>
        <v>N/A</v>
      </c>
      <c r="G58" s="46">
        <v>1526.0113469999999</v>
      </c>
      <c r="H58" s="43" t="str">
        <f t="shared" si="10"/>
        <v>N/A</v>
      </c>
      <c r="I58" s="12">
        <v>31.94</v>
      </c>
      <c r="J58" s="12">
        <v>-12.2</v>
      </c>
      <c r="K58" s="44" t="s">
        <v>732</v>
      </c>
      <c r="L58" s="9" t="str">
        <f t="shared" si="11"/>
        <v>Yes</v>
      </c>
    </row>
    <row r="59" spans="1:12" x14ac:dyDescent="0.2">
      <c r="A59" s="45" t="s">
        <v>1305</v>
      </c>
      <c r="B59" s="34" t="s">
        <v>217</v>
      </c>
      <c r="C59" s="46">
        <v>3853.8309859000001</v>
      </c>
      <c r="D59" s="43" t="str">
        <f t="shared" si="8"/>
        <v>N/A</v>
      </c>
      <c r="E59" s="46">
        <v>1140.5384615</v>
      </c>
      <c r="F59" s="43" t="str">
        <f t="shared" si="9"/>
        <v>N/A</v>
      </c>
      <c r="G59" s="46">
        <v>7706.5384615000003</v>
      </c>
      <c r="H59" s="43" t="str">
        <f t="shared" si="10"/>
        <v>N/A</v>
      </c>
      <c r="I59" s="12">
        <v>-70.400000000000006</v>
      </c>
      <c r="J59" s="12">
        <v>575.70000000000005</v>
      </c>
      <c r="K59" s="44" t="s">
        <v>732</v>
      </c>
      <c r="L59" s="9" t="str">
        <f t="shared" si="11"/>
        <v>No</v>
      </c>
    </row>
    <row r="60" spans="1:12" x14ac:dyDescent="0.2">
      <c r="A60" s="45" t="s">
        <v>1306</v>
      </c>
      <c r="B60" s="34" t="s">
        <v>217</v>
      </c>
      <c r="C60" s="46">
        <v>596.1</v>
      </c>
      <c r="D60" s="43" t="str">
        <f t="shared" si="8"/>
        <v>N/A</v>
      </c>
      <c r="E60" s="46">
        <v>1440.1142857</v>
      </c>
      <c r="F60" s="43" t="str">
        <f t="shared" si="9"/>
        <v>N/A</v>
      </c>
      <c r="G60" s="46">
        <v>1136.8125</v>
      </c>
      <c r="H60" s="43" t="str">
        <f t="shared" si="10"/>
        <v>N/A</v>
      </c>
      <c r="I60" s="12">
        <v>141.6</v>
      </c>
      <c r="J60" s="12">
        <v>-21.1</v>
      </c>
      <c r="K60" s="44" t="s">
        <v>732</v>
      </c>
      <c r="L60" s="9" t="str">
        <f t="shared" si="11"/>
        <v>Yes</v>
      </c>
    </row>
    <row r="61" spans="1:12" x14ac:dyDescent="0.2">
      <c r="A61" s="3" t="s">
        <v>1307</v>
      </c>
      <c r="B61" s="34" t="s">
        <v>217</v>
      </c>
      <c r="C61" s="46">
        <v>820.09909365999999</v>
      </c>
      <c r="D61" s="43" t="str">
        <f t="shared" si="8"/>
        <v>N/A</v>
      </c>
      <c r="E61" s="46">
        <v>768.76054366999995</v>
      </c>
      <c r="F61" s="43" t="str">
        <f t="shared" si="9"/>
        <v>N/A</v>
      </c>
      <c r="G61" s="46">
        <v>506.40183736</v>
      </c>
      <c r="H61" s="43" t="str">
        <f t="shared" si="10"/>
        <v>N/A</v>
      </c>
      <c r="I61" s="12">
        <v>-6.26</v>
      </c>
      <c r="J61" s="12">
        <v>-34.1</v>
      </c>
      <c r="K61" s="44" t="s">
        <v>732</v>
      </c>
      <c r="L61" s="9" t="str">
        <f t="shared" si="11"/>
        <v>No</v>
      </c>
    </row>
    <row r="62" spans="1:12" x14ac:dyDescent="0.2">
      <c r="A62" s="3" t="s">
        <v>1308</v>
      </c>
      <c r="B62" s="34" t="s">
        <v>217</v>
      </c>
      <c r="C62" s="46">
        <v>3278.9535544999999</v>
      </c>
      <c r="D62" s="43" t="str">
        <f t="shared" si="8"/>
        <v>N/A</v>
      </c>
      <c r="E62" s="46">
        <v>5832.7846990999997</v>
      </c>
      <c r="F62" s="43" t="str">
        <f t="shared" si="9"/>
        <v>N/A</v>
      </c>
      <c r="G62" s="46">
        <v>4874.8334028999998</v>
      </c>
      <c r="H62" s="43" t="str">
        <f t="shared" si="10"/>
        <v>N/A</v>
      </c>
      <c r="I62" s="12">
        <v>77.89</v>
      </c>
      <c r="J62" s="12">
        <v>-16.399999999999999</v>
      </c>
      <c r="K62" s="44" t="s">
        <v>732</v>
      </c>
      <c r="L62" s="9" t="str">
        <f t="shared" si="11"/>
        <v>Yes</v>
      </c>
    </row>
    <row r="63" spans="1:12" x14ac:dyDescent="0.2">
      <c r="A63" s="3" t="s">
        <v>1309</v>
      </c>
      <c r="B63" s="34" t="s">
        <v>217</v>
      </c>
      <c r="C63" s="46">
        <v>4349.3965614999997</v>
      </c>
      <c r="D63" s="43" t="str">
        <f t="shared" si="8"/>
        <v>N/A</v>
      </c>
      <c r="E63" s="46">
        <v>4563.8889558000001</v>
      </c>
      <c r="F63" s="43" t="str">
        <f t="shared" si="9"/>
        <v>N/A</v>
      </c>
      <c r="G63" s="46">
        <v>3744.9829703999999</v>
      </c>
      <c r="H63" s="43" t="str">
        <f t="shared" si="10"/>
        <v>N/A</v>
      </c>
      <c r="I63" s="12">
        <v>4.9320000000000004</v>
      </c>
      <c r="J63" s="12">
        <v>-17.899999999999999</v>
      </c>
      <c r="K63" s="44" t="s">
        <v>732</v>
      </c>
      <c r="L63" s="9" t="str">
        <f t="shared" si="11"/>
        <v>Yes</v>
      </c>
    </row>
    <row r="64" spans="1:12" x14ac:dyDescent="0.2">
      <c r="A64" s="3" t="s">
        <v>1310</v>
      </c>
      <c r="B64" s="34" t="s">
        <v>217</v>
      </c>
      <c r="C64" s="46">
        <v>1133.4802982000001</v>
      </c>
      <c r="D64" s="43" t="str">
        <f t="shared" si="8"/>
        <v>N/A</v>
      </c>
      <c r="E64" s="46">
        <v>2031.2776934999999</v>
      </c>
      <c r="F64" s="43" t="str">
        <f t="shared" si="9"/>
        <v>N/A</v>
      </c>
      <c r="G64" s="46">
        <v>1494.8233577000001</v>
      </c>
      <c r="H64" s="43" t="str">
        <f t="shared" si="10"/>
        <v>N/A</v>
      </c>
      <c r="I64" s="12">
        <v>79.209999999999994</v>
      </c>
      <c r="J64" s="12">
        <v>-26.4</v>
      </c>
      <c r="K64" s="44" t="s">
        <v>732</v>
      </c>
      <c r="L64" s="9" t="str">
        <f t="shared" si="11"/>
        <v>Yes</v>
      </c>
    </row>
    <row r="65" spans="1:12" x14ac:dyDescent="0.2">
      <c r="A65" s="3" t="s">
        <v>1311</v>
      </c>
      <c r="B65" s="34" t="s">
        <v>217</v>
      </c>
      <c r="C65" s="46">
        <v>2009.0383279</v>
      </c>
      <c r="D65" s="43" t="str">
        <f t="shared" si="8"/>
        <v>N/A</v>
      </c>
      <c r="E65" s="46">
        <v>1626.133255</v>
      </c>
      <c r="F65" s="43" t="str">
        <f t="shared" si="9"/>
        <v>N/A</v>
      </c>
      <c r="G65" s="46">
        <v>2251.732172</v>
      </c>
      <c r="H65" s="43" t="str">
        <f t="shared" si="10"/>
        <v>N/A</v>
      </c>
      <c r="I65" s="12">
        <v>-19.100000000000001</v>
      </c>
      <c r="J65" s="12">
        <v>38.47</v>
      </c>
      <c r="K65" s="44" t="s">
        <v>732</v>
      </c>
      <c r="L65" s="9" t="str">
        <f t="shared" si="11"/>
        <v>No</v>
      </c>
    </row>
    <row r="66" spans="1:12" x14ac:dyDescent="0.2">
      <c r="A66" s="3" t="s">
        <v>1312</v>
      </c>
      <c r="B66" s="34" t="s">
        <v>217</v>
      </c>
      <c r="C66" s="46">
        <v>2646.2601079999999</v>
      </c>
      <c r="D66" s="43" t="str">
        <f t="shared" si="8"/>
        <v>N/A</v>
      </c>
      <c r="E66" s="46">
        <v>2917.6723542</v>
      </c>
      <c r="F66" s="43" t="str">
        <f t="shared" si="9"/>
        <v>N/A</v>
      </c>
      <c r="G66" s="46">
        <v>2626.8611418999999</v>
      </c>
      <c r="H66" s="43" t="str">
        <f t="shared" si="10"/>
        <v>N/A</v>
      </c>
      <c r="I66" s="12">
        <v>10.26</v>
      </c>
      <c r="J66" s="12">
        <v>-9.9700000000000006</v>
      </c>
      <c r="K66" s="44" t="s">
        <v>732</v>
      </c>
      <c r="L66" s="9" t="str">
        <f t="shared" si="11"/>
        <v>Yes</v>
      </c>
    </row>
    <row r="67" spans="1:12" x14ac:dyDescent="0.2">
      <c r="A67" s="3" t="s">
        <v>1313</v>
      </c>
      <c r="B67" s="34" t="s">
        <v>217</v>
      </c>
      <c r="C67" s="46">
        <v>2392.5988701000001</v>
      </c>
      <c r="D67" s="43" t="str">
        <f t="shared" si="8"/>
        <v>N/A</v>
      </c>
      <c r="E67" s="46">
        <v>95469.5</v>
      </c>
      <c r="F67" s="43" t="str">
        <f t="shared" si="9"/>
        <v>N/A</v>
      </c>
      <c r="G67" s="46">
        <v>133500.22222</v>
      </c>
      <c r="H67" s="43" t="str">
        <f t="shared" si="10"/>
        <v>N/A</v>
      </c>
      <c r="I67" s="12">
        <v>3890</v>
      </c>
      <c r="J67" s="12">
        <v>39.840000000000003</v>
      </c>
      <c r="K67" s="44" t="s">
        <v>732</v>
      </c>
      <c r="L67" s="9" t="str">
        <f t="shared" si="11"/>
        <v>No</v>
      </c>
    </row>
    <row r="68" spans="1:12" x14ac:dyDescent="0.2">
      <c r="A68" s="2" t="s">
        <v>1314</v>
      </c>
      <c r="B68" s="34" t="s">
        <v>217</v>
      </c>
      <c r="C68" s="46">
        <v>156.60869564999999</v>
      </c>
      <c r="D68" s="43" t="str">
        <f t="shared" si="8"/>
        <v>N/A</v>
      </c>
      <c r="E68" s="46">
        <v>1111</v>
      </c>
      <c r="F68" s="43" t="str">
        <f t="shared" si="9"/>
        <v>N/A</v>
      </c>
      <c r="G68" s="46" t="s">
        <v>1743</v>
      </c>
      <c r="H68" s="43" t="str">
        <f t="shared" si="10"/>
        <v>N/A</v>
      </c>
      <c r="I68" s="12">
        <v>609.4</v>
      </c>
      <c r="J68" s="12" t="s">
        <v>1743</v>
      </c>
      <c r="K68" s="44" t="s">
        <v>732</v>
      </c>
      <c r="L68" s="9" t="str">
        <f t="shared" si="11"/>
        <v>N/A</v>
      </c>
    </row>
    <row r="69" spans="1:12" x14ac:dyDescent="0.2">
      <c r="A69" s="2" t="s">
        <v>1315</v>
      </c>
      <c r="B69" s="34" t="s">
        <v>217</v>
      </c>
      <c r="C69" s="46">
        <v>1325.5308393</v>
      </c>
      <c r="D69" s="43" t="str">
        <f t="shared" si="8"/>
        <v>N/A</v>
      </c>
      <c r="E69" s="46">
        <v>1358.6020232000001</v>
      </c>
      <c r="F69" s="43" t="str">
        <f t="shared" si="9"/>
        <v>N/A</v>
      </c>
      <c r="G69" s="46">
        <v>1375.9858022000001</v>
      </c>
      <c r="H69" s="43" t="str">
        <f t="shared" si="10"/>
        <v>N/A</v>
      </c>
      <c r="I69" s="12">
        <v>2.4950000000000001</v>
      </c>
      <c r="J69" s="12">
        <v>1.28</v>
      </c>
      <c r="K69" s="44" t="s">
        <v>732</v>
      </c>
      <c r="L69" s="9" t="str">
        <f t="shared" si="11"/>
        <v>Yes</v>
      </c>
    </row>
    <row r="70" spans="1:12" x14ac:dyDescent="0.2">
      <c r="A70" s="45" t="s">
        <v>1316</v>
      </c>
      <c r="B70" s="34" t="s">
        <v>217</v>
      </c>
      <c r="C70" s="46">
        <v>1804.0855062000001</v>
      </c>
      <c r="D70" s="43" t="str">
        <f t="shared" si="8"/>
        <v>N/A</v>
      </c>
      <c r="E70" s="46">
        <v>2206.9800696000002</v>
      </c>
      <c r="F70" s="43" t="str">
        <f t="shared" si="9"/>
        <v>N/A</v>
      </c>
      <c r="G70" s="46">
        <v>2043.3926091000001</v>
      </c>
      <c r="H70" s="43" t="str">
        <f t="shared" si="10"/>
        <v>N/A</v>
      </c>
      <c r="I70" s="12">
        <v>22.33</v>
      </c>
      <c r="J70" s="12">
        <v>-7.41</v>
      </c>
      <c r="K70" s="44" t="s">
        <v>732</v>
      </c>
      <c r="L70" s="9" t="str">
        <f t="shared" si="11"/>
        <v>Yes</v>
      </c>
    </row>
    <row r="71" spans="1:12" x14ac:dyDescent="0.2">
      <c r="A71" s="45" t="s">
        <v>1317</v>
      </c>
      <c r="B71" s="34" t="s">
        <v>217</v>
      </c>
      <c r="C71" s="46">
        <v>1529.0438402</v>
      </c>
      <c r="D71" s="43" t="str">
        <f t="shared" si="8"/>
        <v>N/A</v>
      </c>
      <c r="E71" s="46">
        <v>1066.2356636</v>
      </c>
      <c r="F71" s="43" t="str">
        <f t="shared" si="9"/>
        <v>N/A</v>
      </c>
      <c r="G71" s="46">
        <v>2486.1719742</v>
      </c>
      <c r="H71" s="43" t="str">
        <f t="shared" si="10"/>
        <v>N/A</v>
      </c>
      <c r="I71" s="12">
        <v>-30.3</v>
      </c>
      <c r="J71" s="12">
        <v>133.19999999999999</v>
      </c>
      <c r="K71" s="44" t="s">
        <v>732</v>
      </c>
      <c r="L71" s="9" t="str">
        <f t="shared" si="11"/>
        <v>No</v>
      </c>
    </row>
    <row r="72" spans="1:12" x14ac:dyDescent="0.2">
      <c r="A72" s="45" t="s">
        <v>1625</v>
      </c>
      <c r="B72" s="34" t="s">
        <v>217</v>
      </c>
      <c r="C72" s="46">
        <v>298864896</v>
      </c>
      <c r="D72" s="43" t="str">
        <f t="shared" ref="D72:D135" si="12">IF($B72="N/A","N/A",IF(C72&gt;10,"No",IF(C72&lt;-10,"No","Yes")))</f>
        <v>N/A</v>
      </c>
      <c r="E72" s="46">
        <v>314811760</v>
      </c>
      <c r="F72" s="43" t="str">
        <f t="shared" ref="F72:F135" si="13">IF($B72="N/A","N/A",IF(E72&gt;10,"No",IF(E72&lt;-10,"No","Yes")))</f>
        <v>N/A</v>
      </c>
      <c r="G72" s="46">
        <v>299831846</v>
      </c>
      <c r="H72" s="43" t="str">
        <f t="shared" ref="H72:H135" si="14">IF($B72="N/A","N/A",IF(G72&gt;10,"No",IF(G72&lt;-10,"No","Yes")))</f>
        <v>N/A</v>
      </c>
      <c r="I72" s="12">
        <v>5.3360000000000003</v>
      </c>
      <c r="J72" s="12">
        <v>-4.76</v>
      </c>
      <c r="K72" s="44" t="s">
        <v>732</v>
      </c>
      <c r="L72" s="9" t="str">
        <f t="shared" ref="L72:L132" si="15">IF(J72="Div by 0", "N/A", IF(K72="N/A","N/A", IF(J72&gt;VALUE(MID(K72,1,2)), "No", IF(J72&lt;-1*VALUE(MID(K72,1,2)), "No", "Yes"))))</f>
        <v>Yes</v>
      </c>
    </row>
    <row r="73" spans="1:12" x14ac:dyDescent="0.2">
      <c r="A73" s="45" t="s">
        <v>1626</v>
      </c>
      <c r="B73" s="34" t="s">
        <v>217</v>
      </c>
      <c r="C73" s="35">
        <v>18053</v>
      </c>
      <c r="D73" s="43" t="str">
        <f t="shared" si="12"/>
        <v>N/A</v>
      </c>
      <c r="E73" s="35">
        <v>17083</v>
      </c>
      <c r="F73" s="43" t="str">
        <f t="shared" si="13"/>
        <v>N/A</v>
      </c>
      <c r="G73" s="35">
        <v>17422</v>
      </c>
      <c r="H73" s="43" t="str">
        <f t="shared" si="14"/>
        <v>N/A</v>
      </c>
      <c r="I73" s="12">
        <v>-5.37</v>
      </c>
      <c r="J73" s="12">
        <v>1.984</v>
      </c>
      <c r="K73" s="44" t="s">
        <v>732</v>
      </c>
      <c r="L73" s="9" t="str">
        <f t="shared" si="15"/>
        <v>Yes</v>
      </c>
    </row>
    <row r="74" spans="1:12" x14ac:dyDescent="0.2">
      <c r="A74" s="45" t="s">
        <v>1318</v>
      </c>
      <c r="B74" s="34" t="s">
        <v>217</v>
      </c>
      <c r="C74" s="46">
        <v>16554.860465999998</v>
      </c>
      <c r="D74" s="43" t="str">
        <f t="shared" si="12"/>
        <v>N/A</v>
      </c>
      <c r="E74" s="46">
        <v>18428.365041000001</v>
      </c>
      <c r="F74" s="43" t="str">
        <f t="shared" si="13"/>
        <v>N/A</v>
      </c>
      <c r="G74" s="46">
        <v>17209.955572999999</v>
      </c>
      <c r="H74" s="43" t="str">
        <f t="shared" si="14"/>
        <v>N/A</v>
      </c>
      <c r="I74" s="12">
        <v>11.32</v>
      </c>
      <c r="J74" s="12">
        <v>-6.61</v>
      </c>
      <c r="K74" s="44" t="s">
        <v>732</v>
      </c>
      <c r="L74" s="9" t="str">
        <f t="shared" si="15"/>
        <v>Yes</v>
      </c>
    </row>
    <row r="75" spans="1:12" ht="25.5" x14ac:dyDescent="0.2">
      <c r="A75" s="45" t="s">
        <v>1319</v>
      </c>
      <c r="B75" s="34" t="s">
        <v>217</v>
      </c>
      <c r="C75" s="35">
        <v>9.9634409792999996</v>
      </c>
      <c r="D75" s="43" t="str">
        <f t="shared" si="12"/>
        <v>N/A</v>
      </c>
      <c r="E75" s="35">
        <v>9.3058010887999991</v>
      </c>
      <c r="F75" s="43" t="str">
        <f t="shared" si="13"/>
        <v>N/A</v>
      </c>
      <c r="G75" s="35">
        <v>8.9824933991999991</v>
      </c>
      <c r="H75" s="43" t="str">
        <f t="shared" si="14"/>
        <v>N/A</v>
      </c>
      <c r="I75" s="12">
        <v>-6.6</v>
      </c>
      <c r="J75" s="12">
        <v>-3.47</v>
      </c>
      <c r="K75" s="44" t="s">
        <v>732</v>
      </c>
      <c r="L75" s="9" t="str">
        <f t="shared" si="15"/>
        <v>Yes</v>
      </c>
    </row>
    <row r="76" spans="1:12" ht="25.5" x14ac:dyDescent="0.2">
      <c r="A76" s="45" t="s">
        <v>548</v>
      </c>
      <c r="B76" s="34" t="s">
        <v>217</v>
      </c>
      <c r="C76" s="46">
        <v>257018</v>
      </c>
      <c r="D76" s="43" t="str">
        <f t="shared" si="12"/>
        <v>N/A</v>
      </c>
      <c r="E76" s="46">
        <v>11780</v>
      </c>
      <c r="F76" s="43" t="str">
        <f t="shared" si="13"/>
        <v>N/A</v>
      </c>
      <c r="G76" s="46">
        <v>0</v>
      </c>
      <c r="H76" s="43" t="str">
        <f t="shared" si="14"/>
        <v>N/A</v>
      </c>
      <c r="I76" s="12">
        <v>-95.4</v>
      </c>
      <c r="J76" s="12">
        <v>-100</v>
      </c>
      <c r="K76" s="44" t="s">
        <v>732</v>
      </c>
      <c r="L76" s="9" t="str">
        <f t="shared" si="15"/>
        <v>No</v>
      </c>
    </row>
    <row r="77" spans="1:12" x14ac:dyDescent="0.2">
      <c r="A77" s="45" t="s">
        <v>549</v>
      </c>
      <c r="B77" s="34" t="s">
        <v>217</v>
      </c>
      <c r="C77" s="35">
        <v>11</v>
      </c>
      <c r="D77" s="43" t="str">
        <f t="shared" si="12"/>
        <v>N/A</v>
      </c>
      <c r="E77" s="35">
        <v>11</v>
      </c>
      <c r="F77" s="43" t="str">
        <f t="shared" si="13"/>
        <v>N/A</v>
      </c>
      <c r="G77" s="35">
        <v>0</v>
      </c>
      <c r="H77" s="43" t="str">
        <f t="shared" si="14"/>
        <v>N/A</v>
      </c>
      <c r="I77" s="12">
        <v>-87.5</v>
      </c>
      <c r="J77" s="12">
        <v>-100</v>
      </c>
      <c r="K77" s="44" t="s">
        <v>732</v>
      </c>
      <c r="L77" s="9" t="str">
        <f t="shared" si="15"/>
        <v>No</v>
      </c>
    </row>
    <row r="78" spans="1:12" x14ac:dyDescent="0.2">
      <c r="A78" s="45" t="s">
        <v>1320</v>
      </c>
      <c r="B78" s="34" t="s">
        <v>217</v>
      </c>
      <c r="C78" s="46">
        <v>32127.25</v>
      </c>
      <c r="D78" s="43" t="str">
        <f t="shared" si="12"/>
        <v>N/A</v>
      </c>
      <c r="E78" s="46">
        <v>11780</v>
      </c>
      <c r="F78" s="43" t="str">
        <f t="shared" si="13"/>
        <v>N/A</v>
      </c>
      <c r="G78" s="46" t="s">
        <v>1743</v>
      </c>
      <c r="H78" s="43" t="str">
        <f t="shared" si="14"/>
        <v>N/A</v>
      </c>
      <c r="I78" s="12">
        <v>-63.3</v>
      </c>
      <c r="J78" s="12" t="s">
        <v>1743</v>
      </c>
      <c r="K78" s="44" t="s">
        <v>732</v>
      </c>
      <c r="L78" s="9" t="str">
        <f t="shared" si="15"/>
        <v>N/A</v>
      </c>
    </row>
    <row r="79" spans="1:12" ht="25.5" x14ac:dyDescent="0.2">
      <c r="A79" s="45" t="s">
        <v>550</v>
      </c>
      <c r="B79" s="34" t="s">
        <v>217</v>
      </c>
      <c r="C79" s="46">
        <v>24306685</v>
      </c>
      <c r="D79" s="43" t="str">
        <f t="shared" si="12"/>
        <v>N/A</v>
      </c>
      <c r="E79" s="46">
        <v>23028355</v>
      </c>
      <c r="F79" s="43" t="str">
        <f t="shared" si="13"/>
        <v>N/A</v>
      </c>
      <c r="G79" s="46">
        <v>12389546</v>
      </c>
      <c r="H79" s="43" t="str">
        <f t="shared" si="14"/>
        <v>N/A</v>
      </c>
      <c r="I79" s="12">
        <v>-5.26</v>
      </c>
      <c r="J79" s="12">
        <v>-46.2</v>
      </c>
      <c r="K79" s="44" t="s">
        <v>732</v>
      </c>
      <c r="L79" s="9" t="str">
        <f t="shared" si="15"/>
        <v>No</v>
      </c>
    </row>
    <row r="80" spans="1:12" x14ac:dyDescent="0.2">
      <c r="A80" s="45" t="s">
        <v>551</v>
      </c>
      <c r="B80" s="34" t="s">
        <v>217</v>
      </c>
      <c r="C80" s="35">
        <v>1642</v>
      </c>
      <c r="D80" s="43" t="str">
        <f t="shared" si="12"/>
        <v>N/A</v>
      </c>
      <c r="E80" s="35">
        <v>1499</v>
      </c>
      <c r="F80" s="43" t="str">
        <f t="shared" si="13"/>
        <v>N/A</v>
      </c>
      <c r="G80" s="35">
        <v>1266</v>
      </c>
      <c r="H80" s="43" t="str">
        <f t="shared" si="14"/>
        <v>N/A</v>
      </c>
      <c r="I80" s="12">
        <v>-8.7100000000000009</v>
      </c>
      <c r="J80" s="12">
        <v>-15.5</v>
      </c>
      <c r="K80" s="44" t="s">
        <v>732</v>
      </c>
      <c r="L80" s="9" t="str">
        <f t="shared" si="15"/>
        <v>Yes</v>
      </c>
    </row>
    <row r="81" spans="1:12" ht="25.5" x14ac:dyDescent="0.2">
      <c r="A81" s="45" t="s">
        <v>1321</v>
      </c>
      <c r="B81" s="34" t="s">
        <v>217</v>
      </c>
      <c r="C81" s="46">
        <v>14803.096833</v>
      </c>
      <c r="D81" s="43" t="str">
        <f t="shared" si="12"/>
        <v>N/A</v>
      </c>
      <c r="E81" s="46">
        <v>15362.478319</v>
      </c>
      <c r="F81" s="43" t="str">
        <f t="shared" si="13"/>
        <v>N/A</v>
      </c>
      <c r="G81" s="46">
        <v>9786.3712479999995</v>
      </c>
      <c r="H81" s="43" t="str">
        <f t="shared" si="14"/>
        <v>N/A</v>
      </c>
      <c r="I81" s="12">
        <v>3.7789999999999999</v>
      </c>
      <c r="J81" s="12">
        <v>-36.299999999999997</v>
      </c>
      <c r="K81" s="44" t="s">
        <v>732</v>
      </c>
      <c r="L81" s="9" t="str">
        <f t="shared" si="15"/>
        <v>No</v>
      </c>
    </row>
    <row r="82" spans="1:12" ht="25.5" x14ac:dyDescent="0.2">
      <c r="A82" s="45" t="s">
        <v>552</v>
      </c>
      <c r="B82" s="34" t="s">
        <v>217</v>
      </c>
      <c r="C82" s="46">
        <v>50208334</v>
      </c>
      <c r="D82" s="43" t="str">
        <f t="shared" si="12"/>
        <v>N/A</v>
      </c>
      <c r="E82" s="46">
        <v>34150601</v>
      </c>
      <c r="F82" s="43" t="str">
        <f t="shared" si="13"/>
        <v>N/A</v>
      </c>
      <c r="G82" s="46">
        <v>32805619</v>
      </c>
      <c r="H82" s="43" t="str">
        <f t="shared" si="14"/>
        <v>N/A</v>
      </c>
      <c r="I82" s="12">
        <v>-32</v>
      </c>
      <c r="J82" s="12">
        <v>-3.94</v>
      </c>
      <c r="K82" s="44" t="s">
        <v>732</v>
      </c>
      <c r="L82" s="9" t="str">
        <f t="shared" si="15"/>
        <v>Yes</v>
      </c>
    </row>
    <row r="83" spans="1:12" x14ac:dyDescent="0.2">
      <c r="A83" s="45" t="s">
        <v>553</v>
      </c>
      <c r="B83" s="34" t="s">
        <v>217</v>
      </c>
      <c r="C83" s="35">
        <v>364</v>
      </c>
      <c r="D83" s="43" t="str">
        <f t="shared" si="12"/>
        <v>N/A</v>
      </c>
      <c r="E83" s="35">
        <v>324</v>
      </c>
      <c r="F83" s="43" t="str">
        <f t="shared" si="13"/>
        <v>N/A</v>
      </c>
      <c r="G83" s="35">
        <v>304</v>
      </c>
      <c r="H83" s="43" t="str">
        <f t="shared" si="14"/>
        <v>N/A</v>
      </c>
      <c r="I83" s="12">
        <v>-11</v>
      </c>
      <c r="J83" s="12">
        <v>-6.17</v>
      </c>
      <c r="K83" s="44" t="s">
        <v>732</v>
      </c>
      <c r="L83" s="9" t="str">
        <f t="shared" si="15"/>
        <v>Yes</v>
      </c>
    </row>
    <row r="84" spans="1:12" x14ac:dyDescent="0.2">
      <c r="A84" s="45" t="s">
        <v>1322</v>
      </c>
      <c r="B84" s="34" t="s">
        <v>217</v>
      </c>
      <c r="C84" s="46">
        <v>137934.98352000001</v>
      </c>
      <c r="D84" s="43" t="str">
        <f t="shared" si="12"/>
        <v>N/A</v>
      </c>
      <c r="E84" s="46">
        <v>105403.08951000001</v>
      </c>
      <c r="F84" s="43" t="str">
        <f t="shared" si="13"/>
        <v>N/A</v>
      </c>
      <c r="G84" s="46">
        <v>107913.22039</v>
      </c>
      <c r="H84" s="43" t="str">
        <f t="shared" si="14"/>
        <v>N/A</v>
      </c>
      <c r="I84" s="12">
        <v>-23.6</v>
      </c>
      <c r="J84" s="12">
        <v>2.3809999999999998</v>
      </c>
      <c r="K84" s="44" t="s">
        <v>732</v>
      </c>
      <c r="L84" s="9" t="str">
        <f t="shared" si="15"/>
        <v>Yes</v>
      </c>
    </row>
    <row r="85" spans="1:12" x14ac:dyDescent="0.2">
      <c r="A85" s="45" t="s">
        <v>554</v>
      </c>
      <c r="B85" s="34" t="s">
        <v>217</v>
      </c>
      <c r="C85" s="46">
        <v>52037799</v>
      </c>
      <c r="D85" s="43" t="str">
        <f t="shared" si="12"/>
        <v>N/A</v>
      </c>
      <c r="E85" s="46">
        <v>45453320</v>
      </c>
      <c r="F85" s="43" t="str">
        <f t="shared" si="13"/>
        <v>N/A</v>
      </c>
      <c r="G85" s="46">
        <v>41925845</v>
      </c>
      <c r="H85" s="43" t="str">
        <f t="shared" si="14"/>
        <v>N/A</v>
      </c>
      <c r="I85" s="12">
        <v>-12.7</v>
      </c>
      <c r="J85" s="12">
        <v>-7.76</v>
      </c>
      <c r="K85" s="44" t="s">
        <v>732</v>
      </c>
      <c r="L85" s="9" t="str">
        <f t="shared" si="15"/>
        <v>Yes</v>
      </c>
    </row>
    <row r="86" spans="1:12" x14ac:dyDescent="0.2">
      <c r="A86" s="45" t="s">
        <v>555</v>
      </c>
      <c r="B86" s="34" t="s">
        <v>217</v>
      </c>
      <c r="C86" s="35">
        <v>1567</v>
      </c>
      <c r="D86" s="43" t="str">
        <f t="shared" si="12"/>
        <v>N/A</v>
      </c>
      <c r="E86" s="35">
        <v>1626</v>
      </c>
      <c r="F86" s="43" t="str">
        <f t="shared" si="13"/>
        <v>N/A</v>
      </c>
      <c r="G86" s="35">
        <v>1515</v>
      </c>
      <c r="H86" s="43" t="str">
        <f t="shared" si="14"/>
        <v>N/A</v>
      </c>
      <c r="I86" s="12">
        <v>3.7650000000000001</v>
      </c>
      <c r="J86" s="12">
        <v>-6.83</v>
      </c>
      <c r="K86" s="44" t="s">
        <v>732</v>
      </c>
      <c r="L86" s="9" t="str">
        <f t="shared" si="15"/>
        <v>Yes</v>
      </c>
    </row>
    <row r="87" spans="1:12" x14ac:dyDescent="0.2">
      <c r="A87" s="45" t="s">
        <v>1323</v>
      </c>
      <c r="B87" s="34" t="s">
        <v>217</v>
      </c>
      <c r="C87" s="46">
        <v>33208.550733999997</v>
      </c>
      <c r="D87" s="43" t="str">
        <f t="shared" si="12"/>
        <v>N/A</v>
      </c>
      <c r="E87" s="46">
        <v>27954.071340999999</v>
      </c>
      <c r="F87" s="43" t="str">
        <f t="shared" si="13"/>
        <v>N/A</v>
      </c>
      <c r="G87" s="46">
        <v>27673.825083</v>
      </c>
      <c r="H87" s="43" t="str">
        <f t="shared" si="14"/>
        <v>N/A</v>
      </c>
      <c r="I87" s="12">
        <v>-15.8</v>
      </c>
      <c r="J87" s="12">
        <v>-1</v>
      </c>
      <c r="K87" s="44" t="s">
        <v>732</v>
      </c>
      <c r="L87" s="9" t="str">
        <f t="shared" si="15"/>
        <v>Yes</v>
      </c>
    </row>
    <row r="88" spans="1:12" ht="25.5" x14ac:dyDescent="0.2">
      <c r="A88" s="45" t="s">
        <v>556</v>
      </c>
      <c r="B88" s="34" t="s">
        <v>217</v>
      </c>
      <c r="C88" s="46">
        <v>24292544</v>
      </c>
      <c r="D88" s="43" t="str">
        <f t="shared" si="12"/>
        <v>N/A</v>
      </c>
      <c r="E88" s="46">
        <v>34131462</v>
      </c>
      <c r="F88" s="43" t="str">
        <f t="shared" si="13"/>
        <v>N/A</v>
      </c>
      <c r="G88" s="46">
        <v>39062410</v>
      </c>
      <c r="H88" s="43" t="str">
        <f t="shared" si="14"/>
        <v>N/A</v>
      </c>
      <c r="I88" s="12">
        <v>40.5</v>
      </c>
      <c r="J88" s="12">
        <v>14.45</v>
      </c>
      <c r="K88" s="44" t="s">
        <v>732</v>
      </c>
      <c r="L88" s="9" t="str">
        <f t="shared" si="15"/>
        <v>Yes</v>
      </c>
    </row>
    <row r="89" spans="1:12" x14ac:dyDescent="0.2">
      <c r="A89" s="45" t="s">
        <v>557</v>
      </c>
      <c r="B89" s="34" t="s">
        <v>217</v>
      </c>
      <c r="C89" s="35">
        <v>61416</v>
      </c>
      <c r="D89" s="43" t="str">
        <f t="shared" si="12"/>
        <v>N/A</v>
      </c>
      <c r="E89" s="35">
        <v>82155</v>
      </c>
      <c r="F89" s="43" t="str">
        <f t="shared" si="13"/>
        <v>N/A</v>
      </c>
      <c r="G89" s="35">
        <v>86103</v>
      </c>
      <c r="H89" s="43" t="str">
        <f t="shared" si="14"/>
        <v>N/A</v>
      </c>
      <c r="I89" s="12">
        <v>33.770000000000003</v>
      </c>
      <c r="J89" s="12">
        <v>4.806</v>
      </c>
      <c r="K89" s="44" t="s">
        <v>732</v>
      </c>
      <c r="L89" s="9" t="str">
        <f t="shared" si="15"/>
        <v>Yes</v>
      </c>
    </row>
    <row r="90" spans="1:12" x14ac:dyDescent="0.2">
      <c r="A90" s="45" t="s">
        <v>1324</v>
      </c>
      <c r="B90" s="34" t="s">
        <v>217</v>
      </c>
      <c r="C90" s="46">
        <v>395.54096651999998</v>
      </c>
      <c r="D90" s="43" t="str">
        <f t="shared" si="12"/>
        <v>N/A</v>
      </c>
      <c r="E90" s="46">
        <v>415.45203579000002</v>
      </c>
      <c r="F90" s="43" t="str">
        <f t="shared" si="13"/>
        <v>N/A</v>
      </c>
      <c r="G90" s="46">
        <v>453.67071994999998</v>
      </c>
      <c r="H90" s="43" t="str">
        <f t="shared" si="14"/>
        <v>N/A</v>
      </c>
      <c r="I90" s="12">
        <v>5.0339999999999998</v>
      </c>
      <c r="J90" s="12">
        <v>9.1989999999999998</v>
      </c>
      <c r="K90" s="44" t="s">
        <v>732</v>
      </c>
      <c r="L90" s="9" t="str">
        <f t="shared" si="15"/>
        <v>Yes</v>
      </c>
    </row>
    <row r="91" spans="1:12" x14ac:dyDescent="0.2">
      <c r="A91" s="45" t="s">
        <v>558</v>
      </c>
      <c r="B91" s="34" t="s">
        <v>217</v>
      </c>
      <c r="C91" s="46">
        <v>9471602</v>
      </c>
      <c r="D91" s="43" t="str">
        <f t="shared" si="12"/>
        <v>N/A</v>
      </c>
      <c r="E91" s="46">
        <v>8842859</v>
      </c>
      <c r="F91" s="43" t="str">
        <f t="shared" si="13"/>
        <v>N/A</v>
      </c>
      <c r="G91" s="46">
        <v>9573355</v>
      </c>
      <c r="H91" s="43" t="str">
        <f t="shared" si="14"/>
        <v>N/A</v>
      </c>
      <c r="I91" s="12">
        <v>-6.64</v>
      </c>
      <c r="J91" s="12">
        <v>8.2609999999999992</v>
      </c>
      <c r="K91" s="44" t="s">
        <v>732</v>
      </c>
      <c r="L91" s="9" t="str">
        <f t="shared" si="15"/>
        <v>Yes</v>
      </c>
    </row>
    <row r="92" spans="1:12" x14ac:dyDescent="0.2">
      <c r="A92" s="45" t="s">
        <v>559</v>
      </c>
      <c r="B92" s="34" t="s">
        <v>217</v>
      </c>
      <c r="C92" s="35">
        <v>40192</v>
      </c>
      <c r="D92" s="43" t="str">
        <f t="shared" si="12"/>
        <v>N/A</v>
      </c>
      <c r="E92" s="35">
        <v>37548</v>
      </c>
      <c r="F92" s="43" t="str">
        <f t="shared" si="13"/>
        <v>N/A</v>
      </c>
      <c r="G92" s="35">
        <v>39576</v>
      </c>
      <c r="H92" s="43" t="str">
        <f t="shared" si="14"/>
        <v>N/A</v>
      </c>
      <c r="I92" s="12">
        <v>-6.58</v>
      </c>
      <c r="J92" s="12">
        <v>5.4009999999999998</v>
      </c>
      <c r="K92" s="44" t="s">
        <v>732</v>
      </c>
      <c r="L92" s="9" t="str">
        <f t="shared" si="15"/>
        <v>Yes</v>
      </c>
    </row>
    <row r="93" spans="1:12" x14ac:dyDescent="0.2">
      <c r="A93" s="45" t="s">
        <v>1325</v>
      </c>
      <c r="B93" s="34" t="s">
        <v>217</v>
      </c>
      <c r="C93" s="46">
        <v>235.65888734000001</v>
      </c>
      <c r="D93" s="43" t="str">
        <f t="shared" si="12"/>
        <v>N/A</v>
      </c>
      <c r="E93" s="46">
        <v>235.50812293999999</v>
      </c>
      <c r="F93" s="43" t="str">
        <f t="shared" si="13"/>
        <v>N/A</v>
      </c>
      <c r="G93" s="46">
        <v>241.89799373</v>
      </c>
      <c r="H93" s="43" t="str">
        <f t="shared" si="14"/>
        <v>N/A</v>
      </c>
      <c r="I93" s="12">
        <v>-6.4000000000000001E-2</v>
      </c>
      <c r="J93" s="12">
        <v>2.7130000000000001</v>
      </c>
      <c r="K93" s="44" t="s">
        <v>732</v>
      </c>
      <c r="L93" s="9" t="str">
        <f t="shared" si="15"/>
        <v>Yes</v>
      </c>
    </row>
    <row r="94" spans="1:12" ht="25.5" x14ac:dyDescent="0.2">
      <c r="A94" s="45" t="s">
        <v>560</v>
      </c>
      <c r="B94" s="34" t="s">
        <v>217</v>
      </c>
      <c r="C94" s="46">
        <v>4356626</v>
      </c>
      <c r="D94" s="43" t="str">
        <f t="shared" si="12"/>
        <v>N/A</v>
      </c>
      <c r="E94" s="46">
        <v>4387832</v>
      </c>
      <c r="F94" s="43" t="str">
        <f t="shared" si="13"/>
        <v>N/A</v>
      </c>
      <c r="G94" s="46">
        <v>4456928</v>
      </c>
      <c r="H94" s="43" t="str">
        <f t="shared" si="14"/>
        <v>N/A</v>
      </c>
      <c r="I94" s="12">
        <v>0.71630000000000005</v>
      </c>
      <c r="J94" s="12">
        <v>1.575</v>
      </c>
      <c r="K94" s="44" t="s">
        <v>732</v>
      </c>
      <c r="L94" s="9" t="str">
        <f t="shared" si="15"/>
        <v>Yes</v>
      </c>
    </row>
    <row r="95" spans="1:12" x14ac:dyDescent="0.2">
      <c r="A95" s="45" t="s">
        <v>561</v>
      </c>
      <c r="B95" s="34" t="s">
        <v>217</v>
      </c>
      <c r="C95" s="35">
        <v>29065</v>
      </c>
      <c r="D95" s="43" t="str">
        <f t="shared" si="12"/>
        <v>N/A</v>
      </c>
      <c r="E95" s="35">
        <v>28220</v>
      </c>
      <c r="F95" s="43" t="str">
        <f t="shared" si="13"/>
        <v>N/A</v>
      </c>
      <c r="G95" s="35">
        <v>28621</v>
      </c>
      <c r="H95" s="43" t="str">
        <f t="shared" si="14"/>
        <v>N/A</v>
      </c>
      <c r="I95" s="12">
        <v>-2.91</v>
      </c>
      <c r="J95" s="12">
        <v>1.421</v>
      </c>
      <c r="K95" s="44" t="s">
        <v>732</v>
      </c>
      <c r="L95" s="9" t="str">
        <f t="shared" si="15"/>
        <v>Yes</v>
      </c>
    </row>
    <row r="96" spans="1:12" ht="25.5" x14ac:dyDescent="0.2">
      <c r="A96" s="45" t="s">
        <v>1326</v>
      </c>
      <c r="B96" s="34" t="s">
        <v>217</v>
      </c>
      <c r="C96" s="46">
        <v>149.89251676999999</v>
      </c>
      <c r="D96" s="43" t="str">
        <f t="shared" si="12"/>
        <v>N/A</v>
      </c>
      <c r="E96" s="46">
        <v>155.48660523999999</v>
      </c>
      <c r="F96" s="43" t="str">
        <f t="shared" si="13"/>
        <v>N/A</v>
      </c>
      <c r="G96" s="46">
        <v>155.72230181</v>
      </c>
      <c r="H96" s="43" t="str">
        <f t="shared" si="14"/>
        <v>N/A</v>
      </c>
      <c r="I96" s="12">
        <v>3.7320000000000002</v>
      </c>
      <c r="J96" s="12">
        <v>0.15160000000000001</v>
      </c>
      <c r="K96" s="44" t="s">
        <v>732</v>
      </c>
      <c r="L96" s="9" t="str">
        <f t="shared" si="15"/>
        <v>Yes</v>
      </c>
    </row>
    <row r="97" spans="1:12" ht="25.5" x14ac:dyDescent="0.2">
      <c r="A97" s="45" t="s">
        <v>562</v>
      </c>
      <c r="B97" s="34" t="s">
        <v>217</v>
      </c>
      <c r="C97" s="46">
        <v>73228792</v>
      </c>
      <c r="D97" s="43" t="str">
        <f t="shared" si="12"/>
        <v>N/A</v>
      </c>
      <c r="E97" s="46">
        <v>99795301</v>
      </c>
      <c r="F97" s="43" t="str">
        <f t="shared" si="13"/>
        <v>N/A</v>
      </c>
      <c r="G97" s="46">
        <v>63328935</v>
      </c>
      <c r="H97" s="43" t="str">
        <f t="shared" si="14"/>
        <v>N/A</v>
      </c>
      <c r="I97" s="12">
        <v>36.28</v>
      </c>
      <c r="J97" s="12">
        <v>-36.5</v>
      </c>
      <c r="K97" s="44" t="s">
        <v>732</v>
      </c>
      <c r="L97" s="9" t="str">
        <f t="shared" si="15"/>
        <v>No</v>
      </c>
    </row>
    <row r="98" spans="1:12" x14ac:dyDescent="0.2">
      <c r="A98" s="45" t="s">
        <v>563</v>
      </c>
      <c r="B98" s="34" t="s">
        <v>217</v>
      </c>
      <c r="C98" s="35">
        <v>69233</v>
      </c>
      <c r="D98" s="43" t="str">
        <f t="shared" si="12"/>
        <v>N/A</v>
      </c>
      <c r="E98" s="35">
        <v>61308</v>
      </c>
      <c r="F98" s="43" t="str">
        <f t="shared" si="13"/>
        <v>N/A</v>
      </c>
      <c r="G98" s="35">
        <v>58357</v>
      </c>
      <c r="H98" s="43" t="str">
        <f t="shared" si="14"/>
        <v>N/A</v>
      </c>
      <c r="I98" s="12">
        <v>-11.4</v>
      </c>
      <c r="J98" s="12">
        <v>-4.8099999999999996</v>
      </c>
      <c r="K98" s="44" t="s">
        <v>732</v>
      </c>
      <c r="L98" s="9" t="str">
        <f t="shared" si="15"/>
        <v>Yes</v>
      </c>
    </row>
    <row r="99" spans="1:12" x14ac:dyDescent="0.2">
      <c r="A99" s="45" t="s">
        <v>1327</v>
      </c>
      <c r="B99" s="34" t="s">
        <v>217</v>
      </c>
      <c r="C99" s="46">
        <v>1057.7151358000001</v>
      </c>
      <c r="D99" s="43" t="str">
        <f t="shared" si="12"/>
        <v>N/A</v>
      </c>
      <c r="E99" s="46">
        <v>1627.7696384999999</v>
      </c>
      <c r="F99" s="43" t="str">
        <f t="shared" si="13"/>
        <v>N/A</v>
      </c>
      <c r="G99" s="46">
        <v>1085.1986050999999</v>
      </c>
      <c r="H99" s="43" t="str">
        <f t="shared" si="14"/>
        <v>N/A</v>
      </c>
      <c r="I99" s="12">
        <v>53.89</v>
      </c>
      <c r="J99" s="12">
        <v>-33.299999999999997</v>
      </c>
      <c r="K99" s="44" t="s">
        <v>732</v>
      </c>
      <c r="L99" s="9" t="str">
        <f t="shared" si="15"/>
        <v>No</v>
      </c>
    </row>
    <row r="100" spans="1:12" x14ac:dyDescent="0.2">
      <c r="A100" s="45" t="s">
        <v>564</v>
      </c>
      <c r="B100" s="34" t="s">
        <v>217</v>
      </c>
      <c r="C100" s="46">
        <v>55961289</v>
      </c>
      <c r="D100" s="43" t="str">
        <f t="shared" si="12"/>
        <v>N/A</v>
      </c>
      <c r="E100" s="46">
        <v>58953853</v>
      </c>
      <c r="F100" s="43" t="str">
        <f t="shared" si="13"/>
        <v>N/A</v>
      </c>
      <c r="G100" s="46">
        <v>60990506</v>
      </c>
      <c r="H100" s="43" t="str">
        <f t="shared" si="14"/>
        <v>N/A</v>
      </c>
      <c r="I100" s="12">
        <v>5.3479999999999999</v>
      </c>
      <c r="J100" s="12">
        <v>3.4550000000000001</v>
      </c>
      <c r="K100" s="44" t="s">
        <v>732</v>
      </c>
      <c r="L100" s="9" t="str">
        <f t="shared" si="15"/>
        <v>Yes</v>
      </c>
    </row>
    <row r="101" spans="1:12" x14ac:dyDescent="0.2">
      <c r="A101" s="45" t="s">
        <v>565</v>
      </c>
      <c r="B101" s="34" t="s">
        <v>217</v>
      </c>
      <c r="C101" s="35">
        <v>102660</v>
      </c>
      <c r="D101" s="43" t="str">
        <f t="shared" si="12"/>
        <v>N/A</v>
      </c>
      <c r="E101" s="35">
        <v>101965</v>
      </c>
      <c r="F101" s="43" t="str">
        <f t="shared" si="13"/>
        <v>N/A</v>
      </c>
      <c r="G101" s="35">
        <v>101480</v>
      </c>
      <c r="H101" s="43" t="str">
        <f t="shared" si="14"/>
        <v>N/A</v>
      </c>
      <c r="I101" s="12">
        <v>-0.67700000000000005</v>
      </c>
      <c r="J101" s="12">
        <v>-0.47599999999999998</v>
      </c>
      <c r="K101" s="44" t="s">
        <v>732</v>
      </c>
      <c r="L101" s="9" t="str">
        <f t="shared" si="15"/>
        <v>Yes</v>
      </c>
    </row>
    <row r="102" spans="1:12" x14ac:dyDescent="0.2">
      <c r="A102" s="45" t="s">
        <v>1328</v>
      </c>
      <c r="B102" s="34" t="s">
        <v>217</v>
      </c>
      <c r="C102" s="46">
        <v>545.11288720000005</v>
      </c>
      <c r="D102" s="43" t="str">
        <f t="shared" si="12"/>
        <v>N/A</v>
      </c>
      <c r="E102" s="46">
        <v>578.17734516999997</v>
      </c>
      <c r="F102" s="43" t="str">
        <f t="shared" si="13"/>
        <v>N/A</v>
      </c>
      <c r="G102" s="46">
        <v>601.01011037000001</v>
      </c>
      <c r="H102" s="43" t="str">
        <f t="shared" si="14"/>
        <v>N/A</v>
      </c>
      <c r="I102" s="12">
        <v>6.0659999999999998</v>
      </c>
      <c r="J102" s="12">
        <v>3.9489999999999998</v>
      </c>
      <c r="K102" s="44" t="s">
        <v>732</v>
      </c>
      <c r="L102" s="9" t="str">
        <f t="shared" si="15"/>
        <v>Yes</v>
      </c>
    </row>
    <row r="103" spans="1:12" ht="25.5" x14ac:dyDescent="0.2">
      <c r="A103" s="45" t="s">
        <v>566</v>
      </c>
      <c r="B103" s="34" t="s">
        <v>217</v>
      </c>
      <c r="C103" s="46">
        <v>8551502</v>
      </c>
      <c r="D103" s="43" t="str">
        <f t="shared" si="12"/>
        <v>N/A</v>
      </c>
      <c r="E103" s="46">
        <v>2311829</v>
      </c>
      <c r="F103" s="43" t="str">
        <f t="shared" si="13"/>
        <v>N/A</v>
      </c>
      <c r="G103" s="46">
        <v>3039173</v>
      </c>
      <c r="H103" s="43" t="str">
        <f t="shared" si="14"/>
        <v>N/A</v>
      </c>
      <c r="I103" s="12">
        <v>-73</v>
      </c>
      <c r="J103" s="12">
        <v>31.46</v>
      </c>
      <c r="K103" s="44" t="s">
        <v>732</v>
      </c>
      <c r="L103" s="9" t="str">
        <f t="shared" si="15"/>
        <v>No</v>
      </c>
    </row>
    <row r="104" spans="1:12" x14ac:dyDescent="0.2">
      <c r="A104" s="45" t="s">
        <v>567</v>
      </c>
      <c r="B104" s="34" t="s">
        <v>217</v>
      </c>
      <c r="C104" s="35">
        <v>1733</v>
      </c>
      <c r="D104" s="43" t="str">
        <f t="shared" si="12"/>
        <v>N/A</v>
      </c>
      <c r="E104" s="35">
        <v>365</v>
      </c>
      <c r="F104" s="43" t="str">
        <f t="shared" si="13"/>
        <v>N/A</v>
      </c>
      <c r="G104" s="35">
        <v>312</v>
      </c>
      <c r="H104" s="43" t="str">
        <f t="shared" si="14"/>
        <v>N/A</v>
      </c>
      <c r="I104" s="12">
        <v>-78.900000000000006</v>
      </c>
      <c r="J104" s="12">
        <v>-14.5</v>
      </c>
      <c r="K104" s="44" t="s">
        <v>732</v>
      </c>
      <c r="L104" s="9" t="str">
        <f t="shared" si="15"/>
        <v>Yes</v>
      </c>
    </row>
    <row r="105" spans="1:12" ht="25.5" x14ac:dyDescent="0.2">
      <c r="A105" s="45" t="s">
        <v>1329</v>
      </c>
      <c r="B105" s="34" t="s">
        <v>217</v>
      </c>
      <c r="C105" s="46">
        <v>4934.5077899999997</v>
      </c>
      <c r="D105" s="43" t="str">
        <f t="shared" si="12"/>
        <v>N/A</v>
      </c>
      <c r="E105" s="46">
        <v>6333.7780822000004</v>
      </c>
      <c r="F105" s="43" t="str">
        <f t="shared" si="13"/>
        <v>N/A</v>
      </c>
      <c r="G105" s="46">
        <v>9740.9391025999994</v>
      </c>
      <c r="H105" s="43" t="str">
        <f t="shared" si="14"/>
        <v>N/A</v>
      </c>
      <c r="I105" s="12">
        <v>28.36</v>
      </c>
      <c r="J105" s="12">
        <v>53.79</v>
      </c>
      <c r="K105" s="44" t="s">
        <v>732</v>
      </c>
      <c r="L105" s="9" t="str">
        <f t="shared" si="15"/>
        <v>No</v>
      </c>
    </row>
    <row r="106" spans="1:12" ht="25.5" x14ac:dyDescent="0.2">
      <c r="A106" s="45" t="s">
        <v>568</v>
      </c>
      <c r="B106" s="34" t="s">
        <v>217</v>
      </c>
      <c r="C106" s="46">
        <v>51593075</v>
      </c>
      <c r="D106" s="43" t="str">
        <f t="shared" si="12"/>
        <v>N/A</v>
      </c>
      <c r="E106" s="46">
        <v>106476161</v>
      </c>
      <c r="F106" s="43" t="str">
        <f t="shared" si="13"/>
        <v>N/A</v>
      </c>
      <c r="G106" s="46">
        <v>67540096</v>
      </c>
      <c r="H106" s="43" t="str">
        <f t="shared" si="14"/>
        <v>N/A</v>
      </c>
      <c r="I106" s="12">
        <v>106.4</v>
      </c>
      <c r="J106" s="12">
        <v>-36.6</v>
      </c>
      <c r="K106" s="44" t="s">
        <v>732</v>
      </c>
      <c r="L106" s="9" t="str">
        <f t="shared" si="15"/>
        <v>No</v>
      </c>
    </row>
    <row r="107" spans="1:12" x14ac:dyDescent="0.2">
      <c r="A107" s="45" t="s">
        <v>569</v>
      </c>
      <c r="B107" s="34" t="s">
        <v>217</v>
      </c>
      <c r="C107" s="35">
        <v>90485</v>
      </c>
      <c r="D107" s="43" t="str">
        <f t="shared" si="12"/>
        <v>N/A</v>
      </c>
      <c r="E107" s="35">
        <v>97014</v>
      </c>
      <c r="F107" s="43" t="str">
        <f t="shared" si="13"/>
        <v>N/A</v>
      </c>
      <c r="G107" s="35">
        <v>95422</v>
      </c>
      <c r="H107" s="43" t="str">
        <f t="shared" si="14"/>
        <v>N/A</v>
      </c>
      <c r="I107" s="12">
        <v>7.2160000000000002</v>
      </c>
      <c r="J107" s="12">
        <v>-1.64</v>
      </c>
      <c r="K107" s="44" t="s">
        <v>732</v>
      </c>
      <c r="L107" s="9" t="str">
        <f t="shared" si="15"/>
        <v>Yes</v>
      </c>
    </row>
    <row r="108" spans="1:12" x14ac:dyDescent="0.2">
      <c r="A108" s="45" t="s">
        <v>1330</v>
      </c>
      <c r="B108" s="34" t="s">
        <v>217</v>
      </c>
      <c r="C108" s="46">
        <v>570.18373211000005</v>
      </c>
      <c r="D108" s="43" t="str">
        <f t="shared" si="12"/>
        <v>N/A</v>
      </c>
      <c r="E108" s="46">
        <v>1097.5339745000001</v>
      </c>
      <c r="F108" s="43" t="str">
        <f t="shared" si="13"/>
        <v>N/A</v>
      </c>
      <c r="G108" s="46">
        <v>707.80423801999996</v>
      </c>
      <c r="H108" s="43" t="str">
        <f t="shared" si="14"/>
        <v>N/A</v>
      </c>
      <c r="I108" s="12">
        <v>92.49</v>
      </c>
      <c r="J108" s="12">
        <v>-35.5</v>
      </c>
      <c r="K108" s="44" t="s">
        <v>732</v>
      </c>
      <c r="L108" s="9" t="str">
        <f t="shared" si="15"/>
        <v>No</v>
      </c>
    </row>
    <row r="109" spans="1:12" x14ac:dyDescent="0.2">
      <c r="A109" s="45" t="s">
        <v>570</v>
      </c>
      <c r="B109" s="34" t="s">
        <v>217</v>
      </c>
      <c r="C109" s="46">
        <v>263811079</v>
      </c>
      <c r="D109" s="43" t="str">
        <f t="shared" si="12"/>
        <v>N/A</v>
      </c>
      <c r="E109" s="46">
        <v>260149388</v>
      </c>
      <c r="F109" s="43" t="str">
        <f t="shared" si="13"/>
        <v>N/A</v>
      </c>
      <c r="G109" s="46">
        <v>264657770</v>
      </c>
      <c r="H109" s="43" t="str">
        <f t="shared" si="14"/>
        <v>N/A</v>
      </c>
      <c r="I109" s="12">
        <v>-1.39</v>
      </c>
      <c r="J109" s="12">
        <v>1.7330000000000001</v>
      </c>
      <c r="K109" s="44" t="s">
        <v>732</v>
      </c>
      <c r="L109" s="9" t="str">
        <f t="shared" si="15"/>
        <v>Yes</v>
      </c>
    </row>
    <row r="110" spans="1:12" x14ac:dyDescent="0.2">
      <c r="A110" s="45" t="s">
        <v>571</v>
      </c>
      <c r="B110" s="34" t="s">
        <v>217</v>
      </c>
      <c r="C110" s="35">
        <v>130686</v>
      </c>
      <c r="D110" s="43" t="str">
        <f t="shared" si="12"/>
        <v>N/A</v>
      </c>
      <c r="E110" s="35">
        <v>124898</v>
      </c>
      <c r="F110" s="43" t="str">
        <f t="shared" si="13"/>
        <v>N/A</v>
      </c>
      <c r="G110" s="35">
        <v>125601</v>
      </c>
      <c r="H110" s="43" t="str">
        <f t="shared" si="14"/>
        <v>N/A</v>
      </c>
      <c r="I110" s="12">
        <v>-4.43</v>
      </c>
      <c r="J110" s="12">
        <v>0.56289999999999996</v>
      </c>
      <c r="K110" s="44" t="s">
        <v>732</v>
      </c>
      <c r="L110" s="9" t="str">
        <f t="shared" si="15"/>
        <v>Yes</v>
      </c>
    </row>
    <row r="111" spans="1:12" x14ac:dyDescent="0.2">
      <c r="A111" s="45" t="s">
        <v>1331</v>
      </c>
      <c r="B111" s="34" t="s">
        <v>217</v>
      </c>
      <c r="C111" s="46">
        <v>2018.6636595</v>
      </c>
      <c r="D111" s="43" t="str">
        <f t="shared" si="12"/>
        <v>N/A</v>
      </c>
      <c r="E111" s="46">
        <v>2082.8947460999998</v>
      </c>
      <c r="F111" s="43" t="str">
        <f t="shared" si="13"/>
        <v>N/A</v>
      </c>
      <c r="G111" s="46">
        <v>2107.1310738000002</v>
      </c>
      <c r="H111" s="43" t="str">
        <f t="shared" si="14"/>
        <v>N/A</v>
      </c>
      <c r="I111" s="12">
        <v>3.1819999999999999</v>
      </c>
      <c r="J111" s="12">
        <v>1.1639999999999999</v>
      </c>
      <c r="K111" s="44" t="s">
        <v>732</v>
      </c>
      <c r="L111" s="9" t="str">
        <f t="shared" si="15"/>
        <v>Yes</v>
      </c>
    </row>
    <row r="112" spans="1:12" ht="25.5" x14ac:dyDescent="0.2">
      <c r="A112" s="45" t="s">
        <v>572</v>
      </c>
      <c r="B112" s="34" t="s">
        <v>217</v>
      </c>
      <c r="C112" s="46">
        <v>24119393</v>
      </c>
      <c r="D112" s="43" t="str">
        <f t="shared" si="12"/>
        <v>N/A</v>
      </c>
      <c r="E112" s="46">
        <v>62696781</v>
      </c>
      <c r="F112" s="43" t="str">
        <f t="shared" si="13"/>
        <v>N/A</v>
      </c>
      <c r="G112" s="46">
        <v>57884125</v>
      </c>
      <c r="H112" s="43" t="str">
        <f t="shared" si="14"/>
        <v>N/A</v>
      </c>
      <c r="I112" s="12">
        <v>159.9</v>
      </c>
      <c r="J112" s="12">
        <v>-7.68</v>
      </c>
      <c r="K112" s="44" t="s">
        <v>732</v>
      </c>
      <c r="L112" s="9" t="str">
        <f t="shared" si="15"/>
        <v>Yes</v>
      </c>
    </row>
    <row r="113" spans="1:12" x14ac:dyDescent="0.2">
      <c r="A113" s="45" t="s">
        <v>573</v>
      </c>
      <c r="B113" s="34" t="s">
        <v>217</v>
      </c>
      <c r="C113" s="35">
        <v>30067</v>
      </c>
      <c r="D113" s="43" t="str">
        <f t="shared" si="12"/>
        <v>N/A</v>
      </c>
      <c r="E113" s="35">
        <v>29389</v>
      </c>
      <c r="F113" s="43" t="str">
        <f t="shared" si="13"/>
        <v>N/A</v>
      </c>
      <c r="G113" s="35">
        <v>32969</v>
      </c>
      <c r="H113" s="43" t="str">
        <f t="shared" si="14"/>
        <v>N/A</v>
      </c>
      <c r="I113" s="12">
        <v>-2.25</v>
      </c>
      <c r="J113" s="12">
        <v>12.18</v>
      </c>
      <c r="K113" s="44" t="s">
        <v>732</v>
      </c>
      <c r="L113" s="9" t="str">
        <f t="shared" si="15"/>
        <v>Yes</v>
      </c>
    </row>
    <row r="114" spans="1:12" ht="25.5" x14ac:dyDescent="0.2">
      <c r="A114" s="45" t="s">
        <v>1332</v>
      </c>
      <c r="B114" s="34" t="s">
        <v>217</v>
      </c>
      <c r="C114" s="46">
        <v>802.18821299000001</v>
      </c>
      <c r="D114" s="43" t="str">
        <f t="shared" si="12"/>
        <v>N/A</v>
      </c>
      <c r="E114" s="46">
        <v>2133.3417605</v>
      </c>
      <c r="F114" s="43" t="str">
        <f t="shared" si="13"/>
        <v>N/A</v>
      </c>
      <c r="G114" s="46">
        <v>1755.7137006999999</v>
      </c>
      <c r="H114" s="43" t="str">
        <f t="shared" si="14"/>
        <v>N/A</v>
      </c>
      <c r="I114" s="12">
        <v>165.9</v>
      </c>
      <c r="J114" s="12">
        <v>-17.7</v>
      </c>
      <c r="K114" s="44" t="s">
        <v>732</v>
      </c>
      <c r="L114" s="9" t="str">
        <f t="shared" si="15"/>
        <v>Yes</v>
      </c>
    </row>
    <row r="115" spans="1:12" ht="25.5" x14ac:dyDescent="0.2">
      <c r="A115" s="45" t="s">
        <v>574</v>
      </c>
      <c r="B115" s="34" t="s">
        <v>217</v>
      </c>
      <c r="C115" s="46">
        <v>12453365</v>
      </c>
      <c r="D115" s="43" t="str">
        <f t="shared" si="12"/>
        <v>N/A</v>
      </c>
      <c r="E115" s="46">
        <v>11867004</v>
      </c>
      <c r="F115" s="43" t="str">
        <f t="shared" si="13"/>
        <v>N/A</v>
      </c>
      <c r="G115" s="46">
        <v>10810760</v>
      </c>
      <c r="H115" s="43" t="str">
        <f t="shared" si="14"/>
        <v>N/A</v>
      </c>
      <c r="I115" s="12">
        <v>-4.71</v>
      </c>
      <c r="J115" s="12">
        <v>-8.9</v>
      </c>
      <c r="K115" s="44" t="s">
        <v>732</v>
      </c>
      <c r="L115" s="9" t="str">
        <f t="shared" si="15"/>
        <v>Yes</v>
      </c>
    </row>
    <row r="116" spans="1:12" x14ac:dyDescent="0.2">
      <c r="A116" s="3" t="s">
        <v>575</v>
      </c>
      <c r="B116" s="34" t="s">
        <v>217</v>
      </c>
      <c r="C116" s="35">
        <v>13299</v>
      </c>
      <c r="D116" s="43" t="str">
        <f t="shared" si="12"/>
        <v>N/A</v>
      </c>
      <c r="E116" s="35">
        <v>13927</v>
      </c>
      <c r="F116" s="43" t="str">
        <f t="shared" si="13"/>
        <v>N/A</v>
      </c>
      <c r="G116" s="35">
        <v>13825</v>
      </c>
      <c r="H116" s="43" t="str">
        <f t="shared" si="14"/>
        <v>N/A</v>
      </c>
      <c r="I116" s="12">
        <v>4.7220000000000004</v>
      </c>
      <c r="J116" s="12">
        <v>-0.73199999999999998</v>
      </c>
      <c r="K116" s="44" t="s">
        <v>732</v>
      </c>
      <c r="L116" s="9" t="str">
        <f t="shared" si="15"/>
        <v>Yes</v>
      </c>
    </row>
    <row r="117" spans="1:12" ht="25.5" x14ac:dyDescent="0.2">
      <c r="A117" s="3" t="s">
        <v>1333</v>
      </c>
      <c r="B117" s="34" t="s">
        <v>217</v>
      </c>
      <c r="C117" s="46">
        <v>936.41364011999997</v>
      </c>
      <c r="D117" s="43" t="str">
        <f t="shared" si="12"/>
        <v>N/A</v>
      </c>
      <c r="E117" s="46">
        <v>852.08616357000005</v>
      </c>
      <c r="F117" s="43" t="str">
        <f t="shared" si="13"/>
        <v>N/A</v>
      </c>
      <c r="G117" s="46">
        <v>781.97179024000002</v>
      </c>
      <c r="H117" s="43" t="str">
        <f t="shared" si="14"/>
        <v>N/A</v>
      </c>
      <c r="I117" s="12">
        <v>-9.01</v>
      </c>
      <c r="J117" s="12">
        <v>-8.23</v>
      </c>
      <c r="K117" s="44" t="s">
        <v>732</v>
      </c>
      <c r="L117" s="9" t="str">
        <f t="shared" si="15"/>
        <v>Yes</v>
      </c>
    </row>
    <row r="118" spans="1:12" ht="25.5" x14ac:dyDescent="0.2">
      <c r="A118" s="4" t="s">
        <v>576</v>
      </c>
      <c r="B118" s="34" t="s">
        <v>217</v>
      </c>
      <c r="C118" s="46">
        <v>42753941</v>
      </c>
      <c r="D118" s="43" t="str">
        <f t="shared" si="12"/>
        <v>N/A</v>
      </c>
      <c r="E118" s="46">
        <v>3333148</v>
      </c>
      <c r="F118" s="43" t="str">
        <f t="shared" si="13"/>
        <v>N/A</v>
      </c>
      <c r="G118" s="46">
        <v>3522913</v>
      </c>
      <c r="H118" s="43" t="str">
        <f t="shared" si="14"/>
        <v>N/A</v>
      </c>
      <c r="I118" s="12">
        <v>-92.2</v>
      </c>
      <c r="J118" s="12">
        <v>5.6929999999999996</v>
      </c>
      <c r="K118" s="44" t="s">
        <v>732</v>
      </c>
      <c r="L118" s="9" t="str">
        <f t="shared" si="15"/>
        <v>Yes</v>
      </c>
    </row>
    <row r="119" spans="1:12" x14ac:dyDescent="0.2">
      <c r="A119" s="4" t="s">
        <v>577</v>
      </c>
      <c r="B119" s="34" t="s">
        <v>217</v>
      </c>
      <c r="C119" s="35">
        <v>3563</v>
      </c>
      <c r="D119" s="43" t="str">
        <f t="shared" si="12"/>
        <v>N/A</v>
      </c>
      <c r="E119" s="35">
        <v>251</v>
      </c>
      <c r="F119" s="43" t="str">
        <f t="shared" si="13"/>
        <v>N/A</v>
      </c>
      <c r="G119" s="35">
        <v>347</v>
      </c>
      <c r="H119" s="43" t="str">
        <f t="shared" si="14"/>
        <v>N/A</v>
      </c>
      <c r="I119" s="12">
        <v>-93</v>
      </c>
      <c r="J119" s="12">
        <v>38.25</v>
      </c>
      <c r="K119" s="44" t="s">
        <v>732</v>
      </c>
      <c r="L119" s="9" t="str">
        <f t="shared" si="15"/>
        <v>No</v>
      </c>
    </row>
    <row r="120" spans="1:12" ht="25.5" x14ac:dyDescent="0.2">
      <c r="A120" s="4" t="s">
        <v>1334</v>
      </c>
      <c r="B120" s="34" t="s">
        <v>217</v>
      </c>
      <c r="C120" s="46">
        <v>11999.422116</v>
      </c>
      <c r="D120" s="43" t="str">
        <f t="shared" si="12"/>
        <v>N/A</v>
      </c>
      <c r="E120" s="46">
        <v>13279.474104000001</v>
      </c>
      <c r="F120" s="43" t="str">
        <f t="shared" si="13"/>
        <v>N/A</v>
      </c>
      <c r="G120" s="46">
        <v>10152.487032000001</v>
      </c>
      <c r="H120" s="43" t="str">
        <f t="shared" si="14"/>
        <v>N/A</v>
      </c>
      <c r="I120" s="12">
        <v>10.67</v>
      </c>
      <c r="J120" s="12">
        <v>-23.5</v>
      </c>
      <c r="K120" s="44" t="s">
        <v>732</v>
      </c>
      <c r="L120" s="9" t="str">
        <f t="shared" si="15"/>
        <v>Yes</v>
      </c>
    </row>
    <row r="121" spans="1:12" ht="25.5" x14ac:dyDescent="0.2">
      <c r="A121" s="4" t="s">
        <v>578</v>
      </c>
      <c r="B121" s="34" t="s">
        <v>217</v>
      </c>
      <c r="C121" s="46">
        <v>20176828</v>
      </c>
      <c r="D121" s="43" t="str">
        <f t="shared" si="12"/>
        <v>N/A</v>
      </c>
      <c r="E121" s="46">
        <v>17900941</v>
      </c>
      <c r="F121" s="43" t="str">
        <f t="shared" si="13"/>
        <v>N/A</v>
      </c>
      <c r="G121" s="46">
        <v>13594904</v>
      </c>
      <c r="H121" s="43" t="str">
        <f t="shared" si="14"/>
        <v>N/A</v>
      </c>
      <c r="I121" s="12">
        <v>-11.3</v>
      </c>
      <c r="J121" s="12">
        <v>-24.1</v>
      </c>
      <c r="K121" s="44" t="s">
        <v>732</v>
      </c>
      <c r="L121" s="9" t="str">
        <f t="shared" si="15"/>
        <v>Yes</v>
      </c>
    </row>
    <row r="122" spans="1:12" ht="25.5" x14ac:dyDescent="0.2">
      <c r="A122" s="4" t="s">
        <v>579</v>
      </c>
      <c r="B122" s="34" t="s">
        <v>217</v>
      </c>
      <c r="C122" s="35">
        <v>13000</v>
      </c>
      <c r="D122" s="43" t="str">
        <f t="shared" si="12"/>
        <v>N/A</v>
      </c>
      <c r="E122" s="35">
        <v>11445</v>
      </c>
      <c r="F122" s="43" t="str">
        <f t="shared" si="13"/>
        <v>N/A</v>
      </c>
      <c r="G122" s="35">
        <v>10782</v>
      </c>
      <c r="H122" s="43" t="str">
        <f t="shared" si="14"/>
        <v>N/A</v>
      </c>
      <c r="I122" s="12">
        <v>-12</v>
      </c>
      <c r="J122" s="12">
        <v>-5.79</v>
      </c>
      <c r="K122" s="44" t="s">
        <v>732</v>
      </c>
      <c r="L122" s="9" t="str">
        <f t="shared" si="15"/>
        <v>Yes</v>
      </c>
    </row>
    <row r="123" spans="1:12" ht="25.5" x14ac:dyDescent="0.2">
      <c r="A123" s="4" t="s">
        <v>1335</v>
      </c>
      <c r="B123" s="34" t="s">
        <v>217</v>
      </c>
      <c r="C123" s="46">
        <v>1552.0636923</v>
      </c>
      <c r="D123" s="43" t="str">
        <f t="shared" si="12"/>
        <v>N/A</v>
      </c>
      <c r="E123" s="46">
        <v>1564.0839668000001</v>
      </c>
      <c r="F123" s="43" t="str">
        <f t="shared" si="13"/>
        <v>N/A</v>
      </c>
      <c r="G123" s="46">
        <v>1260.8888889</v>
      </c>
      <c r="H123" s="43" t="str">
        <f t="shared" si="14"/>
        <v>N/A</v>
      </c>
      <c r="I123" s="12">
        <v>0.77449999999999997</v>
      </c>
      <c r="J123" s="12">
        <v>-19.399999999999999</v>
      </c>
      <c r="K123" s="44" t="s">
        <v>732</v>
      </c>
      <c r="L123" s="9" t="str">
        <f t="shared" si="15"/>
        <v>Yes</v>
      </c>
    </row>
    <row r="124" spans="1:12" ht="25.5" x14ac:dyDescent="0.2">
      <c r="A124" s="4" t="s">
        <v>580</v>
      </c>
      <c r="B124" s="34" t="s">
        <v>217</v>
      </c>
      <c r="C124" s="46">
        <v>5045719</v>
      </c>
      <c r="D124" s="43" t="str">
        <f t="shared" si="12"/>
        <v>N/A</v>
      </c>
      <c r="E124" s="46">
        <v>1604012</v>
      </c>
      <c r="F124" s="43" t="str">
        <f t="shared" si="13"/>
        <v>N/A</v>
      </c>
      <c r="G124" s="46">
        <v>1925150</v>
      </c>
      <c r="H124" s="43" t="str">
        <f t="shared" si="14"/>
        <v>N/A</v>
      </c>
      <c r="I124" s="12">
        <v>-68.2</v>
      </c>
      <c r="J124" s="12">
        <v>20.02</v>
      </c>
      <c r="K124" s="44" t="s">
        <v>732</v>
      </c>
      <c r="L124" s="9" t="str">
        <f t="shared" si="15"/>
        <v>Yes</v>
      </c>
    </row>
    <row r="125" spans="1:12" x14ac:dyDescent="0.2">
      <c r="A125" s="2" t="s">
        <v>581</v>
      </c>
      <c r="B125" s="34" t="s">
        <v>217</v>
      </c>
      <c r="C125" s="35">
        <v>2913</v>
      </c>
      <c r="D125" s="43" t="str">
        <f t="shared" si="12"/>
        <v>N/A</v>
      </c>
      <c r="E125" s="35">
        <v>2110</v>
      </c>
      <c r="F125" s="43" t="str">
        <f t="shared" si="13"/>
        <v>N/A</v>
      </c>
      <c r="G125" s="35">
        <v>2448</v>
      </c>
      <c r="H125" s="43" t="str">
        <f t="shared" si="14"/>
        <v>N/A</v>
      </c>
      <c r="I125" s="12">
        <v>-27.6</v>
      </c>
      <c r="J125" s="12">
        <v>16.02</v>
      </c>
      <c r="K125" s="44" t="s">
        <v>732</v>
      </c>
      <c r="L125" s="9" t="str">
        <f t="shared" si="15"/>
        <v>Yes</v>
      </c>
    </row>
    <row r="126" spans="1:12" ht="25.5" x14ac:dyDescent="0.2">
      <c r="A126" s="2" t="s">
        <v>1336</v>
      </c>
      <c r="B126" s="34" t="s">
        <v>217</v>
      </c>
      <c r="C126" s="46">
        <v>1732.1383453000001</v>
      </c>
      <c r="D126" s="43" t="str">
        <f t="shared" si="12"/>
        <v>N/A</v>
      </c>
      <c r="E126" s="46">
        <v>760.19526066000003</v>
      </c>
      <c r="F126" s="43" t="str">
        <f t="shared" si="13"/>
        <v>N/A</v>
      </c>
      <c r="G126" s="46">
        <v>786.41748366000002</v>
      </c>
      <c r="H126" s="43" t="str">
        <f t="shared" si="14"/>
        <v>N/A</v>
      </c>
      <c r="I126" s="12">
        <v>-56.1</v>
      </c>
      <c r="J126" s="12">
        <v>3.4489999999999998</v>
      </c>
      <c r="K126" s="44" t="s">
        <v>732</v>
      </c>
      <c r="L126" s="9" t="str">
        <f t="shared" si="15"/>
        <v>Yes</v>
      </c>
    </row>
    <row r="127" spans="1:12" ht="25.5" x14ac:dyDescent="0.2">
      <c r="A127" s="2" t="s">
        <v>582</v>
      </c>
      <c r="B127" s="34" t="s">
        <v>217</v>
      </c>
      <c r="C127" s="46">
        <v>6055043</v>
      </c>
      <c r="D127" s="43" t="str">
        <f t="shared" si="12"/>
        <v>N/A</v>
      </c>
      <c r="E127" s="46">
        <v>10740804</v>
      </c>
      <c r="F127" s="43" t="str">
        <f t="shared" si="13"/>
        <v>N/A</v>
      </c>
      <c r="G127" s="46">
        <v>11094029</v>
      </c>
      <c r="H127" s="43" t="str">
        <f t="shared" si="14"/>
        <v>N/A</v>
      </c>
      <c r="I127" s="12">
        <v>77.39</v>
      </c>
      <c r="J127" s="12">
        <v>3.2890000000000001</v>
      </c>
      <c r="K127" s="44" t="s">
        <v>732</v>
      </c>
      <c r="L127" s="9" t="str">
        <f t="shared" si="15"/>
        <v>Yes</v>
      </c>
    </row>
    <row r="128" spans="1:12" x14ac:dyDescent="0.2">
      <c r="A128" s="2" t="s">
        <v>583</v>
      </c>
      <c r="B128" s="34" t="s">
        <v>217</v>
      </c>
      <c r="C128" s="35">
        <v>6413</v>
      </c>
      <c r="D128" s="43" t="str">
        <f t="shared" si="12"/>
        <v>N/A</v>
      </c>
      <c r="E128" s="35">
        <v>8279</v>
      </c>
      <c r="F128" s="43" t="str">
        <f t="shared" si="13"/>
        <v>N/A</v>
      </c>
      <c r="G128" s="35">
        <v>9039</v>
      </c>
      <c r="H128" s="43" t="str">
        <f t="shared" si="14"/>
        <v>N/A</v>
      </c>
      <c r="I128" s="12">
        <v>29.1</v>
      </c>
      <c r="J128" s="12">
        <v>9.18</v>
      </c>
      <c r="K128" s="44" t="s">
        <v>732</v>
      </c>
      <c r="L128" s="9" t="str">
        <f t="shared" si="15"/>
        <v>Yes</v>
      </c>
    </row>
    <row r="129" spans="1:12" ht="25.5" x14ac:dyDescent="0.2">
      <c r="A129" s="2" t="s">
        <v>1337</v>
      </c>
      <c r="B129" s="34" t="s">
        <v>217</v>
      </c>
      <c r="C129" s="46">
        <v>944.18259784999998</v>
      </c>
      <c r="D129" s="43" t="str">
        <f t="shared" si="12"/>
        <v>N/A</v>
      </c>
      <c r="E129" s="46">
        <v>1297.3552361</v>
      </c>
      <c r="F129" s="43" t="str">
        <f t="shared" si="13"/>
        <v>N/A</v>
      </c>
      <c r="G129" s="46">
        <v>1227.3513663000001</v>
      </c>
      <c r="H129" s="43" t="str">
        <f t="shared" si="14"/>
        <v>N/A</v>
      </c>
      <c r="I129" s="12">
        <v>37.409999999999997</v>
      </c>
      <c r="J129" s="12">
        <v>-5.4</v>
      </c>
      <c r="K129" s="44" t="s">
        <v>732</v>
      </c>
      <c r="L129" s="9" t="str">
        <f t="shared" si="15"/>
        <v>Yes</v>
      </c>
    </row>
    <row r="130" spans="1:12" ht="25.5" x14ac:dyDescent="0.2">
      <c r="A130" s="2" t="s">
        <v>584</v>
      </c>
      <c r="B130" s="34" t="s">
        <v>217</v>
      </c>
      <c r="C130" s="46">
        <v>4572179</v>
      </c>
      <c r="D130" s="43" t="str">
        <f t="shared" si="12"/>
        <v>N/A</v>
      </c>
      <c r="E130" s="46">
        <v>5695822</v>
      </c>
      <c r="F130" s="43" t="str">
        <f t="shared" si="13"/>
        <v>N/A</v>
      </c>
      <c r="G130" s="46">
        <v>5349381</v>
      </c>
      <c r="H130" s="43" t="str">
        <f t="shared" si="14"/>
        <v>N/A</v>
      </c>
      <c r="I130" s="12">
        <v>24.58</v>
      </c>
      <c r="J130" s="12">
        <v>-6.08</v>
      </c>
      <c r="K130" s="44" t="s">
        <v>732</v>
      </c>
      <c r="L130" s="9" t="str">
        <f t="shared" si="15"/>
        <v>Yes</v>
      </c>
    </row>
    <row r="131" spans="1:12" x14ac:dyDescent="0.2">
      <c r="A131" s="2" t="s">
        <v>585</v>
      </c>
      <c r="B131" s="34" t="s">
        <v>217</v>
      </c>
      <c r="C131" s="35">
        <v>440</v>
      </c>
      <c r="D131" s="43" t="str">
        <f t="shared" si="12"/>
        <v>N/A</v>
      </c>
      <c r="E131" s="35">
        <v>521</v>
      </c>
      <c r="F131" s="43" t="str">
        <f t="shared" si="13"/>
        <v>N/A</v>
      </c>
      <c r="G131" s="35">
        <v>490</v>
      </c>
      <c r="H131" s="43" t="str">
        <f t="shared" si="14"/>
        <v>N/A</v>
      </c>
      <c r="I131" s="12">
        <v>18.41</v>
      </c>
      <c r="J131" s="12">
        <v>-5.95</v>
      </c>
      <c r="K131" s="44" t="s">
        <v>732</v>
      </c>
      <c r="L131" s="9" t="str">
        <f t="shared" si="15"/>
        <v>Yes</v>
      </c>
    </row>
    <row r="132" spans="1:12" x14ac:dyDescent="0.2">
      <c r="A132" s="2" t="s">
        <v>1338</v>
      </c>
      <c r="B132" s="34" t="s">
        <v>217</v>
      </c>
      <c r="C132" s="46">
        <v>10391.315909000001</v>
      </c>
      <c r="D132" s="43" t="str">
        <f t="shared" si="12"/>
        <v>N/A</v>
      </c>
      <c r="E132" s="46">
        <v>10932.479846</v>
      </c>
      <c r="F132" s="43" t="str">
        <f t="shared" si="13"/>
        <v>N/A</v>
      </c>
      <c r="G132" s="46">
        <v>10917.104082</v>
      </c>
      <c r="H132" s="43" t="str">
        <f t="shared" si="14"/>
        <v>N/A</v>
      </c>
      <c r="I132" s="12">
        <v>5.2080000000000002</v>
      </c>
      <c r="J132" s="12">
        <v>-0.14099999999999999</v>
      </c>
      <c r="K132" s="44" t="s">
        <v>732</v>
      </c>
      <c r="L132" s="9" t="str">
        <f t="shared" si="15"/>
        <v>Yes</v>
      </c>
    </row>
    <row r="133" spans="1:12" ht="25.5" x14ac:dyDescent="0.2">
      <c r="A133" s="2" t="s">
        <v>586</v>
      </c>
      <c r="B133" s="34" t="s">
        <v>217</v>
      </c>
      <c r="C133" s="46">
        <v>275702</v>
      </c>
      <c r="D133" s="43" t="str">
        <f t="shared" si="12"/>
        <v>N/A</v>
      </c>
      <c r="E133" s="46">
        <v>582400</v>
      </c>
      <c r="F133" s="43" t="str">
        <f t="shared" si="13"/>
        <v>N/A</v>
      </c>
      <c r="G133" s="46">
        <v>671108</v>
      </c>
      <c r="H133" s="43" t="str">
        <f t="shared" si="14"/>
        <v>N/A</v>
      </c>
      <c r="I133" s="12">
        <v>111.2</v>
      </c>
      <c r="J133" s="12">
        <v>15.23</v>
      </c>
      <c r="K133" s="44" t="s">
        <v>732</v>
      </c>
      <c r="L133" s="9" t="str">
        <f>IF(J133="Div by 0", "N/A", IF(OR(J133="N/A",K133="N/A"),"N/A", IF(J133&gt;VALUE(MID(K133,1,2)), "No", IF(J133&lt;-1*VALUE(MID(K133,1,2)), "No", "Yes"))))</f>
        <v>Yes</v>
      </c>
    </row>
    <row r="134" spans="1:12" x14ac:dyDescent="0.2">
      <c r="A134" s="2" t="s">
        <v>587</v>
      </c>
      <c r="B134" s="34" t="s">
        <v>217</v>
      </c>
      <c r="C134" s="35">
        <v>3694</v>
      </c>
      <c r="D134" s="43" t="str">
        <f t="shared" si="12"/>
        <v>N/A</v>
      </c>
      <c r="E134" s="35">
        <v>7116</v>
      </c>
      <c r="F134" s="43" t="str">
        <f t="shared" si="13"/>
        <v>N/A</v>
      </c>
      <c r="G134" s="35">
        <v>7369</v>
      </c>
      <c r="H134" s="43" t="str">
        <f t="shared" si="14"/>
        <v>N/A</v>
      </c>
      <c r="I134" s="12">
        <v>92.64</v>
      </c>
      <c r="J134" s="12">
        <v>3.5550000000000002</v>
      </c>
      <c r="K134" s="44" t="s">
        <v>732</v>
      </c>
      <c r="L134" s="9" t="str">
        <f t="shared" ref="L134:L138" si="16">IF(J134="Div by 0", "N/A", IF(OR(J134="N/A",K134="N/A"),"N/A", IF(J134&gt;VALUE(MID(K134,1,2)), "No", IF(J134&lt;-1*VALUE(MID(K134,1,2)), "No", "Yes"))))</f>
        <v>Yes</v>
      </c>
    </row>
    <row r="135" spans="1:12" ht="25.5" x14ac:dyDescent="0.2">
      <c r="A135" s="2" t="s">
        <v>1339</v>
      </c>
      <c r="B135" s="34" t="s">
        <v>217</v>
      </c>
      <c r="C135" s="46">
        <v>74.63508392</v>
      </c>
      <c r="D135" s="43" t="str">
        <f t="shared" si="12"/>
        <v>N/A</v>
      </c>
      <c r="E135" s="46">
        <v>81.843732434000003</v>
      </c>
      <c r="F135" s="43" t="str">
        <f t="shared" si="13"/>
        <v>N/A</v>
      </c>
      <c r="G135" s="46">
        <v>91.071787216999994</v>
      </c>
      <c r="H135" s="43" t="str">
        <f t="shared" si="14"/>
        <v>N/A</v>
      </c>
      <c r="I135" s="12">
        <v>9.6590000000000007</v>
      </c>
      <c r="J135" s="12">
        <v>11.28</v>
      </c>
      <c r="K135" s="44" t="s">
        <v>732</v>
      </c>
      <c r="L135" s="9" t="str">
        <f t="shared" si="16"/>
        <v>Yes</v>
      </c>
    </row>
    <row r="136" spans="1:12" ht="25.5" x14ac:dyDescent="0.2">
      <c r="A136" s="2" t="s">
        <v>588</v>
      </c>
      <c r="B136" s="34" t="s">
        <v>217</v>
      </c>
      <c r="C136" s="46">
        <v>19403965</v>
      </c>
      <c r="D136" s="43" t="str">
        <f t="shared" ref="D136:D150" si="17">IF($B136="N/A","N/A",IF(C136&gt;10,"No",IF(C136&lt;-10,"No","Yes")))</f>
        <v>N/A</v>
      </c>
      <c r="E136" s="46">
        <v>2265248</v>
      </c>
      <c r="F136" s="43" t="str">
        <f t="shared" ref="F136:F150" si="18">IF($B136="N/A","N/A",IF(E136&gt;10,"No",IF(E136&lt;-10,"No","Yes")))</f>
        <v>N/A</v>
      </c>
      <c r="G136" s="46">
        <v>2224555</v>
      </c>
      <c r="H136" s="43" t="str">
        <f t="shared" ref="H136:H150" si="19">IF($B136="N/A","N/A",IF(G136&gt;10,"No",IF(G136&lt;-10,"No","Yes")))</f>
        <v>N/A</v>
      </c>
      <c r="I136" s="12">
        <v>-88.3</v>
      </c>
      <c r="J136" s="12">
        <v>-1.8</v>
      </c>
      <c r="K136" s="44" t="s">
        <v>732</v>
      </c>
      <c r="L136" s="9" t="str">
        <f t="shared" si="16"/>
        <v>Yes</v>
      </c>
    </row>
    <row r="137" spans="1:12" x14ac:dyDescent="0.2">
      <c r="A137" s="2" t="s">
        <v>589</v>
      </c>
      <c r="B137" s="34" t="s">
        <v>217</v>
      </c>
      <c r="C137" s="35">
        <v>305</v>
      </c>
      <c r="D137" s="43" t="str">
        <f t="shared" si="17"/>
        <v>N/A</v>
      </c>
      <c r="E137" s="35">
        <v>79</v>
      </c>
      <c r="F137" s="43" t="str">
        <f t="shared" si="18"/>
        <v>N/A</v>
      </c>
      <c r="G137" s="35">
        <v>83</v>
      </c>
      <c r="H137" s="43" t="str">
        <f t="shared" si="19"/>
        <v>N/A</v>
      </c>
      <c r="I137" s="12">
        <v>-74.099999999999994</v>
      </c>
      <c r="J137" s="12">
        <v>5.0629999999999997</v>
      </c>
      <c r="K137" s="44" t="s">
        <v>732</v>
      </c>
      <c r="L137" s="9" t="str">
        <f t="shared" si="16"/>
        <v>Yes</v>
      </c>
    </row>
    <row r="138" spans="1:12" ht="25.5" x14ac:dyDescent="0.2">
      <c r="A138" s="2" t="s">
        <v>1340</v>
      </c>
      <c r="B138" s="34" t="s">
        <v>217</v>
      </c>
      <c r="C138" s="46">
        <v>63619.557376999997</v>
      </c>
      <c r="D138" s="43" t="str">
        <f t="shared" si="17"/>
        <v>N/A</v>
      </c>
      <c r="E138" s="46">
        <v>28674.025315999999</v>
      </c>
      <c r="F138" s="43" t="str">
        <f t="shared" si="18"/>
        <v>N/A</v>
      </c>
      <c r="G138" s="46">
        <v>26801.867470000001</v>
      </c>
      <c r="H138" s="43" t="str">
        <f t="shared" si="19"/>
        <v>N/A</v>
      </c>
      <c r="I138" s="12">
        <v>-54.9</v>
      </c>
      <c r="J138" s="12">
        <v>-6.53</v>
      </c>
      <c r="K138" s="44" t="s">
        <v>732</v>
      </c>
      <c r="L138" s="9" t="str">
        <f t="shared" si="16"/>
        <v>Yes</v>
      </c>
    </row>
    <row r="139" spans="1:12" ht="25.5" x14ac:dyDescent="0.2">
      <c r="A139" s="2" t="s">
        <v>590</v>
      </c>
      <c r="B139" s="34" t="s">
        <v>217</v>
      </c>
      <c r="C139" s="46">
        <v>26837593</v>
      </c>
      <c r="D139" s="43" t="str">
        <f t="shared" si="17"/>
        <v>N/A</v>
      </c>
      <c r="E139" s="46">
        <v>38987545</v>
      </c>
      <c r="F139" s="43" t="str">
        <f t="shared" si="18"/>
        <v>N/A</v>
      </c>
      <c r="G139" s="46">
        <v>35775548</v>
      </c>
      <c r="H139" s="43" t="str">
        <f t="shared" si="19"/>
        <v>N/A</v>
      </c>
      <c r="I139" s="12">
        <v>45.27</v>
      </c>
      <c r="J139" s="12">
        <v>-8.24</v>
      </c>
      <c r="K139" s="44" t="s">
        <v>732</v>
      </c>
      <c r="L139" s="9" t="str">
        <f t="shared" ref="L139:L150" si="20">IF(J139="Div by 0", "N/A", IF(K139="N/A","N/A", IF(J139&gt;VALUE(MID(K139,1,2)), "No", IF(J139&lt;-1*VALUE(MID(K139,1,2)), "No", "Yes"))))</f>
        <v>Yes</v>
      </c>
    </row>
    <row r="140" spans="1:12" ht="25.5" x14ac:dyDescent="0.2">
      <c r="A140" s="2" t="s">
        <v>591</v>
      </c>
      <c r="B140" s="34" t="s">
        <v>217</v>
      </c>
      <c r="C140" s="35">
        <v>46937</v>
      </c>
      <c r="D140" s="43" t="str">
        <f t="shared" si="17"/>
        <v>N/A</v>
      </c>
      <c r="E140" s="35">
        <v>51104</v>
      </c>
      <c r="F140" s="43" t="str">
        <f t="shared" si="18"/>
        <v>N/A</v>
      </c>
      <c r="G140" s="35">
        <v>50099</v>
      </c>
      <c r="H140" s="43" t="str">
        <f t="shared" si="19"/>
        <v>N/A</v>
      </c>
      <c r="I140" s="12">
        <v>8.8780000000000001</v>
      </c>
      <c r="J140" s="12">
        <v>-1.97</v>
      </c>
      <c r="K140" s="44" t="s">
        <v>732</v>
      </c>
      <c r="L140" s="9" t="str">
        <f t="shared" si="20"/>
        <v>Yes</v>
      </c>
    </row>
    <row r="141" spans="1:12" ht="25.5" x14ac:dyDescent="0.2">
      <c r="A141" s="2" t="s">
        <v>1341</v>
      </c>
      <c r="B141" s="34" t="s">
        <v>217</v>
      </c>
      <c r="C141" s="46">
        <v>571.77904424999997</v>
      </c>
      <c r="D141" s="43" t="str">
        <f t="shared" si="17"/>
        <v>N/A</v>
      </c>
      <c r="E141" s="46">
        <v>762.90593691000004</v>
      </c>
      <c r="F141" s="43" t="str">
        <f t="shared" si="18"/>
        <v>N/A</v>
      </c>
      <c r="G141" s="46">
        <v>714.09704784999997</v>
      </c>
      <c r="H141" s="43" t="str">
        <f t="shared" si="19"/>
        <v>N/A</v>
      </c>
      <c r="I141" s="12">
        <v>33.43</v>
      </c>
      <c r="J141" s="12">
        <v>-6.4</v>
      </c>
      <c r="K141" s="44" t="s">
        <v>732</v>
      </c>
      <c r="L141" s="9" t="str">
        <f t="shared" si="20"/>
        <v>Yes</v>
      </c>
    </row>
    <row r="142" spans="1:12" ht="25.5" x14ac:dyDescent="0.2">
      <c r="A142" s="2" t="s">
        <v>592</v>
      </c>
      <c r="B142" s="34" t="s">
        <v>217</v>
      </c>
      <c r="C142" s="46">
        <v>77165</v>
      </c>
      <c r="D142" s="43" t="str">
        <f t="shared" si="17"/>
        <v>N/A</v>
      </c>
      <c r="E142" s="46">
        <v>19594097</v>
      </c>
      <c r="F142" s="43" t="str">
        <f t="shared" si="18"/>
        <v>N/A</v>
      </c>
      <c r="G142" s="46">
        <v>12358504</v>
      </c>
      <c r="H142" s="43" t="str">
        <f t="shared" si="19"/>
        <v>N/A</v>
      </c>
      <c r="I142" s="12">
        <v>25292</v>
      </c>
      <c r="J142" s="12">
        <v>-36.9</v>
      </c>
      <c r="K142" s="44" t="s">
        <v>732</v>
      </c>
      <c r="L142" s="9" t="str">
        <f t="shared" si="20"/>
        <v>No</v>
      </c>
    </row>
    <row r="143" spans="1:12" x14ac:dyDescent="0.2">
      <c r="A143" s="3" t="s">
        <v>593</v>
      </c>
      <c r="B143" s="34" t="s">
        <v>217</v>
      </c>
      <c r="C143" s="35">
        <v>824</v>
      </c>
      <c r="D143" s="43" t="str">
        <f t="shared" si="17"/>
        <v>N/A</v>
      </c>
      <c r="E143" s="35">
        <v>1541</v>
      </c>
      <c r="F143" s="43" t="str">
        <f t="shared" si="18"/>
        <v>N/A</v>
      </c>
      <c r="G143" s="35">
        <v>1477</v>
      </c>
      <c r="H143" s="43" t="str">
        <f t="shared" si="19"/>
        <v>N/A</v>
      </c>
      <c r="I143" s="12">
        <v>87.01</v>
      </c>
      <c r="J143" s="12">
        <v>-4.1500000000000004</v>
      </c>
      <c r="K143" s="44" t="s">
        <v>732</v>
      </c>
      <c r="L143" s="9" t="str">
        <f t="shared" si="20"/>
        <v>Yes</v>
      </c>
    </row>
    <row r="144" spans="1:12" ht="25.5" x14ac:dyDescent="0.2">
      <c r="A144" s="3" t="s">
        <v>1342</v>
      </c>
      <c r="B144" s="34" t="s">
        <v>217</v>
      </c>
      <c r="C144" s="46">
        <v>93.646844659999999</v>
      </c>
      <c r="D144" s="43" t="str">
        <f t="shared" si="17"/>
        <v>N/A</v>
      </c>
      <c r="E144" s="46">
        <v>12715.182998</v>
      </c>
      <c r="F144" s="43" t="str">
        <f t="shared" si="18"/>
        <v>N/A</v>
      </c>
      <c r="G144" s="46">
        <v>8367.3012863999993</v>
      </c>
      <c r="H144" s="43" t="str">
        <f t="shared" si="19"/>
        <v>N/A</v>
      </c>
      <c r="I144" s="12">
        <v>13478</v>
      </c>
      <c r="J144" s="12">
        <v>-34.200000000000003</v>
      </c>
      <c r="K144" s="44" t="s">
        <v>732</v>
      </c>
      <c r="L144" s="9" t="str">
        <f t="shared" si="20"/>
        <v>No</v>
      </c>
    </row>
    <row r="145" spans="1:12" ht="25.5" x14ac:dyDescent="0.2">
      <c r="A145" s="2" t="s">
        <v>594</v>
      </c>
      <c r="B145" s="34" t="s">
        <v>217</v>
      </c>
      <c r="C145" s="46">
        <v>60469302</v>
      </c>
      <c r="D145" s="43" t="str">
        <f t="shared" si="17"/>
        <v>N/A</v>
      </c>
      <c r="E145" s="46">
        <v>63462391</v>
      </c>
      <c r="F145" s="43" t="str">
        <f t="shared" si="18"/>
        <v>N/A</v>
      </c>
      <c r="G145" s="46">
        <v>61762897</v>
      </c>
      <c r="H145" s="43" t="str">
        <f t="shared" si="19"/>
        <v>N/A</v>
      </c>
      <c r="I145" s="12">
        <v>4.95</v>
      </c>
      <c r="J145" s="12">
        <v>-2.68</v>
      </c>
      <c r="K145" s="44" t="s">
        <v>732</v>
      </c>
      <c r="L145" s="9" t="str">
        <f t="shared" si="20"/>
        <v>Yes</v>
      </c>
    </row>
    <row r="146" spans="1:12" x14ac:dyDescent="0.2">
      <c r="A146" s="2" t="s">
        <v>595</v>
      </c>
      <c r="B146" s="34" t="s">
        <v>217</v>
      </c>
      <c r="C146" s="35">
        <v>35475</v>
      </c>
      <c r="D146" s="43" t="str">
        <f t="shared" si="17"/>
        <v>N/A</v>
      </c>
      <c r="E146" s="35">
        <v>37608</v>
      </c>
      <c r="F146" s="43" t="str">
        <f t="shared" si="18"/>
        <v>N/A</v>
      </c>
      <c r="G146" s="35">
        <v>31555</v>
      </c>
      <c r="H146" s="43" t="str">
        <f t="shared" si="19"/>
        <v>N/A</v>
      </c>
      <c r="I146" s="12">
        <v>6.0129999999999999</v>
      </c>
      <c r="J146" s="12">
        <v>-16.100000000000001</v>
      </c>
      <c r="K146" s="44" t="s">
        <v>732</v>
      </c>
      <c r="L146" s="9" t="str">
        <f t="shared" si="20"/>
        <v>Yes</v>
      </c>
    </row>
    <row r="147" spans="1:12" ht="25.5" x14ac:dyDescent="0.2">
      <c r="A147" s="2" t="s">
        <v>1343</v>
      </c>
      <c r="B147" s="34" t="s">
        <v>217</v>
      </c>
      <c r="C147" s="46">
        <v>1704.5610148000001</v>
      </c>
      <c r="D147" s="43" t="str">
        <f t="shared" si="17"/>
        <v>N/A</v>
      </c>
      <c r="E147" s="46">
        <v>1687.4705116</v>
      </c>
      <c r="F147" s="43" t="str">
        <f t="shared" si="18"/>
        <v>N/A</v>
      </c>
      <c r="G147" s="46">
        <v>1957.3093646</v>
      </c>
      <c r="H147" s="43" t="str">
        <f t="shared" si="19"/>
        <v>N/A</v>
      </c>
      <c r="I147" s="12">
        <v>-1</v>
      </c>
      <c r="J147" s="12">
        <v>15.99</v>
      </c>
      <c r="K147" s="44" t="s">
        <v>732</v>
      </c>
      <c r="L147" s="9" t="str">
        <f t="shared" si="20"/>
        <v>Yes</v>
      </c>
    </row>
    <row r="148" spans="1:12" ht="25.5" x14ac:dyDescent="0.2">
      <c r="A148" s="2" t="s">
        <v>596</v>
      </c>
      <c r="B148" s="34" t="s">
        <v>217</v>
      </c>
      <c r="C148" s="46">
        <v>0</v>
      </c>
      <c r="D148" s="43" t="str">
        <f t="shared" si="17"/>
        <v>N/A</v>
      </c>
      <c r="E148" s="46">
        <v>7499748</v>
      </c>
      <c r="F148" s="43" t="str">
        <f t="shared" si="18"/>
        <v>N/A</v>
      </c>
      <c r="G148" s="46">
        <v>4715495</v>
      </c>
      <c r="H148" s="43" t="str">
        <f t="shared" si="19"/>
        <v>N/A</v>
      </c>
      <c r="I148" s="12" t="s">
        <v>1743</v>
      </c>
      <c r="J148" s="12">
        <v>-37.1</v>
      </c>
      <c r="K148" s="44" t="s">
        <v>732</v>
      </c>
      <c r="L148" s="9" t="str">
        <f t="shared" si="20"/>
        <v>No</v>
      </c>
    </row>
    <row r="149" spans="1:12" x14ac:dyDescent="0.2">
      <c r="A149" s="2" t="s">
        <v>597</v>
      </c>
      <c r="B149" s="34" t="s">
        <v>217</v>
      </c>
      <c r="C149" s="35">
        <v>0</v>
      </c>
      <c r="D149" s="43" t="str">
        <f t="shared" si="17"/>
        <v>N/A</v>
      </c>
      <c r="E149" s="35">
        <v>652</v>
      </c>
      <c r="F149" s="43" t="str">
        <f t="shared" si="18"/>
        <v>N/A</v>
      </c>
      <c r="G149" s="35">
        <v>595</v>
      </c>
      <c r="H149" s="43" t="str">
        <f t="shared" si="19"/>
        <v>N/A</v>
      </c>
      <c r="I149" s="12" t="s">
        <v>1743</v>
      </c>
      <c r="J149" s="12">
        <v>-8.74</v>
      </c>
      <c r="K149" s="44" t="s">
        <v>732</v>
      </c>
      <c r="L149" s="9" t="str">
        <f t="shared" si="20"/>
        <v>Yes</v>
      </c>
    </row>
    <row r="150" spans="1:12" ht="25.5" x14ac:dyDescent="0.2">
      <c r="A150" s="4" t="s">
        <v>1344</v>
      </c>
      <c r="B150" s="34" t="s">
        <v>217</v>
      </c>
      <c r="C150" s="46" t="s">
        <v>1743</v>
      </c>
      <c r="D150" s="43" t="str">
        <f t="shared" si="17"/>
        <v>N/A</v>
      </c>
      <c r="E150" s="46">
        <v>11502.680982</v>
      </c>
      <c r="F150" s="43" t="str">
        <f t="shared" si="18"/>
        <v>N/A</v>
      </c>
      <c r="G150" s="46">
        <v>7925.2016807</v>
      </c>
      <c r="H150" s="43" t="str">
        <f t="shared" si="19"/>
        <v>N/A</v>
      </c>
      <c r="I150" s="12" t="s">
        <v>1743</v>
      </c>
      <c r="J150" s="12">
        <v>-31.1</v>
      </c>
      <c r="K150" s="44" t="s">
        <v>732</v>
      </c>
      <c r="L150" s="9" t="str">
        <f t="shared" si="20"/>
        <v>No</v>
      </c>
    </row>
    <row r="151" spans="1:12" ht="25.5" x14ac:dyDescent="0.2">
      <c r="A151" s="4" t="s">
        <v>1345</v>
      </c>
      <c r="B151" s="34" t="s">
        <v>217</v>
      </c>
      <c r="C151" s="46">
        <v>1435.4564124999999</v>
      </c>
      <c r="D151" s="43" t="str">
        <f t="shared" ref="D151:D170" si="21">IF($B151="N/A","N/A",IF(C151&gt;10,"No",IF(C151&lt;-10,"No","Yes")))</f>
        <v>N/A</v>
      </c>
      <c r="E151" s="46">
        <v>1446.6388500999999</v>
      </c>
      <c r="F151" s="43" t="str">
        <f t="shared" ref="F151:F170" si="22">IF($B151="N/A","N/A",IF(E151&gt;10,"No",IF(E151&lt;-10,"No","Yes")))</f>
        <v>N/A</v>
      </c>
      <c r="G151" s="46">
        <v>1450.6424919000001</v>
      </c>
      <c r="H151" s="43" t="str">
        <f t="shared" ref="H151:H170" si="23">IF($B151="N/A","N/A",IF(G151&gt;10,"No",IF(G151&lt;-10,"No","Yes")))</f>
        <v>N/A</v>
      </c>
      <c r="I151" s="12">
        <v>0.77900000000000003</v>
      </c>
      <c r="J151" s="12">
        <v>0.27679999999999999</v>
      </c>
      <c r="K151" s="44" t="s">
        <v>732</v>
      </c>
      <c r="L151" s="9" t="str">
        <f t="shared" ref="L151:L170" si="24">IF(J151="Div by 0", "N/A", IF(K151="N/A","N/A", IF(J151&gt;VALUE(MID(K151,1,2)), "No", IF(J151&lt;-1*VALUE(MID(K151,1,2)), "No", "Yes"))))</f>
        <v>Yes</v>
      </c>
    </row>
    <row r="152" spans="1:12" ht="25.5" x14ac:dyDescent="0.2">
      <c r="A152" s="4" t="s">
        <v>1346</v>
      </c>
      <c r="B152" s="34" t="s">
        <v>217</v>
      </c>
      <c r="C152" s="46">
        <v>1756.5636238</v>
      </c>
      <c r="D152" s="43" t="str">
        <f t="shared" si="21"/>
        <v>N/A</v>
      </c>
      <c r="E152" s="46">
        <v>1039.9413351000001</v>
      </c>
      <c r="F152" s="43" t="str">
        <f t="shared" si="22"/>
        <v>N/A</v>
      </c>
      <c r="G152" s="46">
        <v>1267.0788955</v>
      </c>
      <c r="H152" s="43" t="str">
        <f t="shared" si="23"/>
        <v>N/A</v>
      </c>
      <c r="I152" s="12">
        <v>-40.799999999999997</v>
      </c>
      <c r="J152" s="12">
        <v>21.84</v>
      </c>
      <c r="K152" s="44" t="s">
        <v>732</v>
      </c>
      <c r="L152" s="9" t="str">
        <f t="shared" si="24"/>
        <v>Yes</v>
      </c>
    </row>
    <row r="153" spans="1:12" ht="25.5" x14ac:dyDescent="0.2">
      <c r="A153" s="4" t="s">
        <v>1347</v>
      </c>
      <c r="B153" s="34" t="s">
        <v>217</v>
      </c>
      <c r="C153" s="46">
        <v>2911.1138400999998</v>
      </c>
      <c r="D153" s="43" t="str">
        <f t="shared" si="21"/>
        <v>N/A</v>
      </c>
      <c r="E153" s="46">
        <v>2967.5713135999999</v>
      </c>
      <c r="F153" s="43" t="str">
        <f t="shared" si="22"/>
        <v>N/A</v>
      </c>
      <c r="G153" s="46">
        <v>2580.1140538999998</v>
      </c>
      <c r="H153" s="43" t="str">
        <f t="shared" si="23"/>
        <v>N/A</v>
      </c>
      <c r="I153" s="12">
        <v>1.9390000000000001</v>
      </c>
      <c r="J153" s="12">
        <v>-13.1</v>
      </c>
      <c r="K153" s="44" t="s">
        <v>732</v>
      </c>
      <c r="L153" s="9" t="str">
        <f t="shared" si="24"/>
        <v>Yes</v>
      </c>
    </row>
    <row r="154" spans="1:12" ht="25.5" x14ac:dyDescent="0.2">
      <c r="A154" s="4" t="s">
        <v>1348</v>
      </c>
      <c r="B154" s="34" t="s">
        <v>217</v>
      </c>
      <c r="C154" s="46">
        <v>438.89115468</v>
      </c>
      <c r="D154" s="43" t="str">
        <f t="shared" si="21"/>
        <v>N/A</v>
      </c>
      <c r="E154" s="46">
        <v>616.68529128</v>
      </c>
      <c r="F154" s="43" t="str">
        <f t="shared" si="22"/>
        <v>N/A</v>
      </c>
      <c r="G154" s="46">
        <v>677.57066726000005</v>
      </c>
      <c r="H154" s="43" t="str">
        <f t="shared" si="23"/>
        <v>N/A</v>
      </c>
      <c r="I154" s="12">
        <v>40.51</v>
      </c>
      <c r="J154" s="12">
        <v>9.8729999999999993</v>
      </c>
      <c r="K154" s="44" t="s">
        <v>732</v>
      </c>
      <c r="L154" s="9" t="str">
        <f t="shared" si="24"/>
        <v>Yes</v>
      </c>
    </row>
    <row r="155" spans="1:12" ht="25.5" x14ac:dyDescent="0.2">
      <c r="A155" s="2" t="s">
        <v>1349</v>
      </c>
      <c r="B155" s="34" t="s">
        <v>217</v>
      </c>
      <c r="C155" s="46">
        <v>520.40791056</v>
      </c>
      <c r="D155" s="43" t="str">
        <f t="shared" si="21"/>
        <v>N/A</v>
      </c>
      <c r="E155" s="46">
        <v>443.68690264000003</v>
      </c>
      <c r="F155" s="43" t="str">
        <f t="shared" si="22"/>
        <v>N/A</v>
      </c>
      <c r="G155" s="46">
        <v>631.24092535</v>
      </c>
      <c r="H155" s="43" t="str">
        <f t="shared" si="23"/>
        <v>N/A</v>
      </c>
      <c r="I155" s="12">
        <v>-14.7</v>
      </c>
      <c r="J155" s="12">
        <v>42.27</v>
      </c>
      <c r="K155" s="44" t="s">
        <v>732</v>
      </c>
      <c r="L155" s="9" t="str">
        <f t="shared" si="24"/>
        <v>No</v>
      </c>
    </row>
    <row r="156" spans="1:12" ht="25.5" x14ac:dyDescent="0.2">
      <c r="A156" s="2" t="s">
        <v>1350</v>
      </c>
      <c r="B156" s="34" t="s">
        <v>217</v>
      </c>
      <c r="C156" s="46">
        <v>609.07117127000004</v>
      </c>
      <c r="D156" s="43" t="str">
        <f t="shared" si="21"/>
        <v>N/A</v>
      </c>
      <c r="E156" s="46">
        <v>471.67513417999999</v>
      </c>
      <c r="F156" s="43" t="str">
        <f t="shared" si="22"/>
        <v>N/A</v>
      </c>
      <c r="G156" s="46">
        <v>421.50772417000002</v>
      </c>
      <c r="H156" s="43" t="str">
        <f t="shared" si="23"/>
        <v>N/A</v>
      </c>
      <c r="I156" s="12">
        <v>-22.6</v>
      </c>
      <c r="J156" s="12">
        <v>-10.6</v>
      </c>
      <c r="K156" s="44" t="s">
        <v>732</v>
      </c>
      <c r="L156" s="9" t="str">
        <f t="shared" si="24"/>
        <v>Yes</v>
      </c>
    </row>
    <row r="157" spans="1:12" ht="25.5" x14ac:dyDescent="0.2">
      <c r="A157" s="2" t="s">
        <v>1351</v>
      </c>
      <c r="B157" s="34" t="s">
        <v>217</v>
      </c>
      <c r="C157" s="46">
        <v>3775.0788382000001</v>
      </c>
      <c r="D157" s="43" t="str">
        <f t="shared" si="21"/>
        <v>N/A</v>
      </c>
      <c r="E157" s="46">
        <v>3001.5610249000001</v>
      </c>
      <c r="F157" s="43" t="str">
        <f t="shared" si="22"/>
        <v>N/A</v>
      </c>
      <c r="G157" s="46">
        <v>2741.1347798000002</v>
      </c>
      <c r="H157" s="43" t="str">
        <f t="shared" si="23"/>
        <v>N/A</v>
      </c>
      <c r="I157" s="12">
        <v>-20.5</v>
      </c>
      <c r="J157" s="12">
        <v>-8.68</v>
      </c>
      <c r="K157" s="44" t="s">
        <v>732</v>
      </c>
      <c r="L157" s="9" t="str">
        <f t="shared" si="24"/>
        <v>Yes</v>
      </c>
    </row>
    <row r="158" spans="1:12" ht="25.5" x14ac:dyDescent="0.2">
      <c r="A158" s="2" t="s">
        <v>1352</v>
      </c>
      <c r="B158" s="34" t="s">
        <v>217</v>
      </c>
      <c r="C158" s="46">
        <v>1316.7894853</v>
      </c>
      <c r="D158" s="43" t="str">
        <f t="shared" si="21"/>
        <v>N/A</v>
      </c>
      <c r="E158" s="46">
        <v>1038.2579287999999</v>
      </c>
      <c r="F158" s="43" t="str">
        <f t="shared" si="22"/>
        <v>N/A</v>
      </c>
      <c r="G158" s="46">
        <v>898.08696829999997</v>
      </c>
      <c r="H158" s="43" t="str">
        <f t="shared" si="23"/>
        <v>N/A</v>
      </c>
      <c r="I158" s="12">
        <v>-21.2</v>
      </c>
      <c r="J158" s="12">
        <v>-13.5</v>
      </c>
      <c r="K158" s="44" t="s">
        <v>732</v>
      </c>
      <c r="L158" s="9" t="str">
        <f t="shared" si="24"/>
        <v>Yes</v>
      </c>
    </row>
    <row r="159" spans="1:12" ht="25.5" x14ac:dyDescent="0.2">
      <c r="A159" s="2" t="s">
        <v>1353</v>
      </c>
      <c r="B159" s="34" t="s">
        <v>217</v>
      </c>
      <c r="C159" s="46">
        <v>163.99420040000001</v>
      </c>
      <c r="D159" s="43" t="str">
        <f t="shared" si="21"/>
        <v>N/A</v>
      </c>
      <c r="E159" s="46">
        <v>201.64279053000001</v>
      </c>
      <c r="F159" s="43" t="str">
        <f t="shared" si="22"/>
        <v>N/A</v>
      </c>
      <c r="G159" s="46">
        <v>93.764288222000005</v>
      </c>
      <c r="H159" s="43" t="str">
        <f t="shared" si="23"/>
        <v>N/A</v>
      </c>
      <c r="I159" s="12">
        <v>22.96</v>
      </c>
      <c r="J159" s="12">
        <v>-53.5</v>
      </c>
      <c r="K159" s="44" t="s">
        <v>732</v>
      </c>
      <c r="L159" s="9" t="str">
        <f t="shared" si="24"/>
        <v>No</v>
      </c>
    </row>
    <row r="160" spans="1:12" ht="25.5" x14ac:dyDescent="0.2">
      <c r="A160" s="4" t="s">
        <v>1354</v>
      </c>
      <c r="B160" s="34" t="s">
        <v>217</v>
      </c>
      <c r="C160" s="46">
        <v>14.526012204000001</v>
      </c>
      <c r="D160" s="43" t="str">
        <f t="shared" si="21"/>
        <v>N/A</v>
      </c>
      <c r="E160" s="46">
        <v>12.640085858000001</v>
      </c>
      <c r="F160" s="43" t="str">
        <f t="shared" si="22"/>
        <v>N/A</v>
      </c>
      <c r="G160" s="46">
        <v>14.123588871000001</v>
      </c>
      <c r="H160" s="43" t="str">
        <f t="shared" si="23"/>
        <v>N/A</v>
      </c>
      <c r="I160" s="12">
        <v>-13</v>
      </c>
      <c r="J160" s="12">
        <v>11.74</v>
      </c>
      <c r="K160" s="44" t="s">
        <v>732</v>
      </c>
      <c r="L160" s="9" t="str">
        <f t="shared" si="24"/>
        <v>Yes</v>
      </c>
    </row>
    <row r="161" spans="1:12" x14ac:dyDescent="0.2">
      <c r="A161" s="4" t="s">
        <v>1355</v>
      </c>
      <c r="B161" s="34" t="s">
        <v>217</v>
      </c>
      <c r="C161" s="46">
        <v>1267.091954</v>
      </c>
      <c r="D161" s="43" t="str">
        <f t="shared" si="21"/>
        <v>N/A</v>
      </c>
      <c r="E161" s="46">
        <v>1195.4515661</v>
      </c>
      <c r="F161" s="43" t="str">
        <f t="shared" si="22"/>
        <v>N/A</v>
      </c>
      <c r="G161" s="46">
        <v>1280.4637402000001</v>
      </c>
      <c r="H161" s="43" t="str">
        <f t="shared" si="23"/>
        <v>N/A</v>
      </c>
      <c r="I161" s="12">
        <v>-5.65</v>
      </c>
      <c r="J161" s="12">
        <v>7.1109999999999998</v>
      </c>
      <c r="K161" s="44" t="s">
        <v>732</v>
      </c>
      <c r="L161" s="9" t="str">
        <f t="shared" si="24"/>
        <v>Yes</v>
      </c>
    </row>
    <row r="162" spans="1:12" x14ac:dyDescent="0.2">
      <c r="A162" s="4" t="s">
        <v>1356</v>
      </c>
      <c r="B162" s="34" t="s">
        <v>217</v>
      </c>
      <c r="C162" s="46">
        <v>1059.1348548000001</v>
      </c>
      <c r="D162" s="43" t="str">
        <f t="shared" si="21"/>
        <v>N/A</v>
      </c>
      <c r="E162" s="46">
        <v>976.18408631</v>
      </c>
      <c r="F162" s="43" t="str">
        <f t="shared" si="22"/>
        <v>N/A</v>
      </c>
      <c r="G162" s="46">
        <v>927.22024983999995</v>
      </c>
      <c r="H162" s="43" t="str">
        <f t="shared" si="23"/>
        <v>N/A</v>
      </c>
      <c r="I162" s="12">
        <v>-7.83</v>
      </c>
      <c r="J162" s="12">
        <v>-5.0199999999999996</v>
      </c>
      <c r="K162" s="44" t="s">
        <v>732</v>
      </c>
      <c r="L162" s="9" t="str">
        <f t="shared" si="24"/>
        <v>Yes</v>
      </c>
    </row>
    <row r="163" spans="1:12" ht="25.5" x14ac:dyDescent="0.2">
      <c r="A163" s="4" t="s">
        <v>1357</v>
      </c>
      <c r="B163" s="34" t="s">
        <v>217</v>
      </c>
      <c r="C163" s="46">
        <v>2697.9706034000001</v>
      </c>
      <c r="D163" s="43" t="str">
        <f t="shared" si="21"/>
        <v>N/A</v>
      </c>
      <c r="E163" s="46">
        <v>2711.7670677999999</v>
      </c>
      <c r="F163" s="43" t="str">
        <f t="shared" si="22"/>
        <v>N/A</v>
      </c>
      <c r="G163" s="46">
        <v>2638.9755994000002</v>
      </c>
      <c r="H163" s="43" t="str">
        <f t="shared" si="23"/>
        <v>N/A</v>
      </c>
      <c r="I163" s="12">
        <v>0.51139999999999997</v>
      </c>
      <c r="J163" s="12">
        <v>-2.68</v>
      </c>
      <c r="K163" s="44" t="s">
        <v>732</v>
      </c>
      <c r="L163" s="9" t="str">
        <f t="shared" si="24"/>
        <v>Yes</v>
      </c>
    </row>
    <row r="164" spans="1:12" x14ac:dyDescent="0.2">
      <c r="A164" s="4" t="s">
        <v>1358</v>
      </c>
      <c r="B164" s="34" t="s">
        <v>217</v>
      </c>
      <c r="C164" s="46">
        <v>300.32303125999999</v>
      </c>
      <c r="D164" s="43" t="str">
        <f t="shared" si="21"/>
        <v>N/A</v>
      </c>
      <c r="E164" s="46">
        <v>322.07241114999999</v>
      </c>
      <c r="F164" s="43" t="str">
        <f t="shared" si="22"/>
        <v>N/A</v>
      </c>
      <c r="G164" s="46">
        <v>287.21345373999998</v>
      </c>
      <c r="H164" s="43" t="str">
        <f t="shared" si="23"/>
        <v>N/A</v>
      </c>
      <c r="I164" s="12">
        <v>7.242</v>
      </c>
      <c r="J164" s="12">
        <v>-10.8</v>
      </c>
      <c r="K164" s="44" t="s">
        <v>732</v>
      </c>
      <c r="L164" s="9" t="str">
        <f t="shared" si="24"/>
        <v>Yes</v>
      </c>
    </row>
    <row r="165" spans="1:12" x14ac:dyDescent="0.2">
      <c r="A165" s="4" t="s">
        <v>1359</v>
      </c>
      <c r="B165" s="34" t="s">
        <v>217</v>
      </c>
      <c r="C165" s="46">
        <v>397.32802548000001</v>
      </c>
      <c r="D165" s="43" t="str">
        <f t="shared" si="21"/>
        <v>N/A</v>
      </c>
      <c r="E165" s="46">
        <v>229.05958745000001</v>
      </c>
      <c r="F165" s="43" t="str">
        <f t="shared" si="22"/>
        <v>N/A</v>
      </c>
      <c r="G165" s="46">
        <v>367.42158462999998</v>
      </c>
      <c r="H165" s="43" t="str">
        <f t="shared" si="23"/>
        <v>N/A</v>
      </c>
      <c r="I165" s="12">
        <v>-42.4</v>
      </c>
      <c r="J165" s="12">
        <v>60.4</v>
      </c>
      <c r="K165" s="44" t="s">
        <v>732</v>
      </c>
      <c r="L165" s="9" t="str">
        <f t="shared" si="24"/>
        <v>No</v>
      </c>
    </row>
    <row r="166" spans="1:12" x14ac:dyDescent="0.2">
      <c r="A166" s="4" t="s">
        <v>1360</v>
      </c>
      <c r="B166" s="34" t="s">
        <v>217</v>
      </c>
      <c r="C166" s="46">
        <v>2162.4073736</v>
      </c>
      <c r="D166" s="43" t="str">
        <f t="shared" si="21"/>
        <v>N/A</v>
      </c>
      <c r="E166" s="46">
        <v>2580.8169022000002</v>
      </c>
      <c r="F166" s="43" t="str">
        <f t="shared" si="22"/>
        <v>N/A</v>
      </c>
      <c r="G166" s="46">
        <v>2274.4088025999999</v>
      </c>
      <c r="H166" s="43" t="str">
        <f t="shared" si="23"/>
        <v>N/A</v>
      </c>
      <c r="I166" s="12">
        <v>19.350000000000001</v>
      </c>
      <c r="J166" s="12">
        <v>-11.9</v>
      </c>
      <c r="K166" s="44" t="s">
        <v>732</v>
      </c>
      <c r="L166" s="9" t="str">
        <f t="shared" si="24"/>
        <v>Yes</v>
      </c>
    </row>
    <row r="167" spans="1:12" x14ac:dyDescent="0.2">
      <c r="A167" s="45" t="s">
        <v>1361</v>
      </c>
      <c r="B167" s="34" t="s">
        <v>217</v>
      </c>
      <c r="C167" s="46">
        <v>2982.1355463</v>
      </c>
      <c r="D167" s="43" t="str">
        <f t="shared" si="21"/>
        <v>N/A</v>
      </c>
      <c r="E167" s="46">
        <v>2719.3250168999998</v>
      </c>
      <c r="F167" s="43" t="str">
        <f t="shared" si="22"/>
        <v>N/A</v>
      </c>
      <c r="G167" s="46">
        <v>2101.4529914999998</v>
      </c>
      <c r="H167" s="43" t="str">
        <f t="shared" si="23"/>
        <v>N/A</v>
      </c>
      <c r="I167" s="12">
        <v>-8.81</v>
      </c>
      <c r="J167" s="12">
        <v>-22.7</v>
      </c>
      <c r="K167" s="44" t="s">
        <v>732</v>
      </c>
      <c r="L167" s="9" t="str">
        <f t="shared" si="24"/>
        <v>Yes</v>
      </c>
    </row>
    <row r="168" spans="1:12" x14ac:dyDescent="0.2">
      <c r="A168" s="45" t="s">
        <v>1362</v>
      </c>
      <c r="B168" s="34" t="s">
        <v>217</v>
      </c>
      <c r="C168" s="46">
        <v>3771.6603653000002</v>
      </c>
      <c r="D168" s="43" t="str">
        <f t="shared" si="21"/>
        <v>N/A</v>
      </c>
      <c r="E168" s="46">
        <v>4887.8866372000002</v>
      </c>
      <c r="F168" s="43" t="str">
        <f t="shared" si="22"/>
        <v>N/A</v>
      </c>
      <c r="G168" s="46">
        <v>3818.5300649999999</v>
      </c>
      <c r="H168" s="43" t="str">
        <f t="shared" si="23"/>
        <v>N/A</v>
      </c>
      <c r="I168" s="12">
        <v>29.6</v>
      </c>
      <c r="J168" s="12">
        <v>-21.9</v>
      </c>
      <c r="K168" s="44" t="s">
        <v>732</v>
      </c>
      <c r="L168" s="9" t="str">
        <f t="shared" si="24"/>
        <v>Yes</v>
      </c>
    </row>
    <row r="169" spans="1:12" x14ac:dyDescent="0.2">
      <c r="A169" s="45" t="s">
        <v>1363</v>
      </c>
      <c r="B169" s="34" t="s">
        <v>217</v>
      </c>
      <c r="C169" s="46">
        <v>1116.2890943</v>
      </c>
      <c r="D169" s="43" t="str">
        <f t="shared" si="21"/>
        <v>N/A</v>
      </c>
      <c r="E169" s="46">
        <v>1449.673084</v>
      </c>
      <c r="F169" s="43" t="str">
        <f t="shared" si="22"/>
        <v>N/A</v>
      </c>
      <c r="G169" s="46">
        <v>1137.7706066000001</v>
      </c>
      <c r="H169" s="43" t="str">
        <f t="shared" si="23"/>
        <v>N/A</v>
      </c>
      <c r="I169" s="12">
        <v>29.87</v>
      </c>
      <c r="J169" s="12">
        <v>-21.5</v>
      </c>
      <c r="K169" s="44" t="s">
        <v>732</v>
      </c>
      <c r="L169" s="9" t="str">
        <f t="shared" si="24"/>
        <v>Yes</v>
      </c>
    </row>
    <row r="170" spans="1:12" x14ac:dyDescent="0.2">
      <c r="A170" s="45" t="s">
        <v>1364</v>
      </c>
      <c r="B170" s="34" t="s">
        <v>217</v>
      </c>
      <c r="C170" s="46">
        <v>1076.7763797</v>
      </c>
      <c r="D170" s="43" t="str">
        <f t="shared" si="21"/>
        <v>N/A</v>
      </c>
      <c r="E170" s="46">
        <v>940.74667909000004</v>
      </c>
      <c r="F170" s="43" t="str">
        <f t="shared" si="22"/>
        <v>N/A</v>
      </c>
      <c r="G170" s="46">
        <v>1238.9460732</v>
      </c>
      <c r="H170" s="43" t="str">
        <f t="shared" si="23"/>
        <v>N/A</v>
      </c>
      <c r="I170" s="12">
        <v>-12.6</v>
      </c>
      <c r="J170" s="12">
        <v>31.7</v>
      </c>
      <c r="K170" s="44" t="s">
        <v>732</v>
      </c>
      <c r="L170" s="9" t="str">
        <f t="shared" si="24"/>
        <v>No</v>
      </c>
    </row>
    <row r="171" spans="1:12" x14ac:dyDescent="0.2">
      <c r="A171" s="45" t="s">
        <v>85</v>
      </c>
      <c r="B171" s="34" t="s">
        <v>217</v>
      </c>
      <c r="C171" s="8">
        <v>8.6709061391999995</v>
      </c>
      <c r="D171" s="43" t="str">
        <f t="shared" ref="D171:D202" si="25">IF($B171="N/A","N/A",IF(C171&gt;10,"No",IF(C171&lt;-10,"No","Yes")))</f>
        <v>N/A</v>
      </c>
      <c r="E171" s="8">
        <v>7.8500661716</v>
      </c>
      <c r="F171" s="43" t="str">
        <f t="shared" ref="F171:F202" si="26">IF($B171="N/A","N/A",IF(E171&gt;10,"No",IF(E171&lt;-10,"No","Yes")))</f>
        <v>N/A</v>
      </c>
      <c r="G171" s="8">
        <v>8.4290891146</v>
      </c>
      <c r="H171" s="43" t="str">
        <f t="shared" ref="H171:H202" si="27">IF($B171="N/A","N/A",IF(G171&gt;10,"No",IF(G171&lt;-10,"No","Yes")))</f>
        <v>N/A</v>
      </c>
      <c r="I171" s="12">
        <v>-9.4700000000000006</v>
      </c>
      <c r="J171" s="12">
        <v>7.3760000000000003</v>
      </c>
      <c r="K171" s="44" t="s">
        <v>732</v>
      </c>
      <c r="L171" s="9" t="str">
        <f t="shared" ref="L171:L202" si="28">IF(J171="Div by 0", "N/A", IF(K171="N/A","N/A", IF(J171&gt;VALUE(MID(K171,1,2)), "No", IF(J171&lt;-1*VALUE(MID(K171,1,2)), "No", "Yes"))))</f>
        <v>Yes</v>
      </c>
    </row>
    <row r="172" spans="1:12" x14ac:dyDescent="0.2">
      <c r="A172" s="45" t="s">
        <v>465</v>
      </c>
      <c r="B172" s="34" t="s">
        <v>217</v>
      </c>
      <c r="C172" s="8">
        <v>12.44813278</v>
      </c>
      <c r="D172" s="43" t="str">
        <f t="shared" si="25"/>
        <v>N/A</v>
      </c>
      <c r="E172" s="8">
        <v>9.5751854348999998</v>
      </c>
      <c r="F172" s="43" t="str">
        <f t="shared" si="26"/>
        <v>N/A</v>
      </c>
      <c r="G172" s="8">
        <v>9.8619329389000008</v>
      </c>
      <c r="H172" s="43" t="str">
        <f t="shared" si="27"/>
        <v>N/A</v>
      </c>
      <c r="I172" s="12">
        <v>-23.1</v>
      </c>
      <c r="J172" s="12">
        <v>2.9950000000000001</v>
      </c>
      <c r="K172" s="44" t="s">
        <v>732</v>
      </c>
      <c r="L172" s="9" t="str">
        <f t="shared" si="28"/>
        <v>Yes</v>
      </c>
    </row>
    <row r="173" spans="1:12" x14ac:dyDescent="0.2">
      <c r="A173" s="45" t="s">
        <v>466</v>
      </c>
      <c r="B173" s="34" t="s">
        <v>217</v>
      </c>
      <c r="C173" s="8">
        <v>10.724080513000001</v>
      </c>
      <c r="D173" s="43" t="str">
        <f t="shared" si="25"/>
        <v>N/A</v>
      </c>
      <c r="E173" s="8">
        <v>11.208252550999999</v>
      </c>
      <c r="F173" s="43" t="str">
        <f t="shared" si="26"/>
        <v>N/A</v>
      </c>
      <c r="G173" s="8">
        <v>10.079372555999999</v>
      </c>
      <c r="H173" s="43" t="str">
        <f t="shared" si="27"/>
        <v>N/A</v>
      </c>
      <c r="I173" s="12">
        <v>4.5149999999999997</v>
      </c>
      <c r="J173" s="12">
        <v>-10.1</v>
      </c>
      <c r="K173" s="44" t="s">
        <v>732</v>
      </c>
      <c r="L173" s="9" t="str">
        <f t="shared" si="28"/>
        <v>Yes</v>
      </c>
    </row>
    <row r="174" spans="1:12" x14ac:dyDescent="0.2">
      <c r="A174" s="2" t="s">
        <v>467</v>
      </c>
      <c r="B174" s="34" t="s">
        <v>217</v>
      </c>
      <c r="C174" s="8">
        <v>6.9956846017999998</v>
      </c>
      <c r="D174" s="43" t="str">
        <f t="shared" si="25"/>
        <v>N/A</v>
      </c>
      <c r="E174" s="8">
        <v>6.5349898410999998</v>
      </c>
      <c r="F174" s="43" t="str">
        <f t="shared" si="26"/>
        <v>N/A</v>
      </c>
      <c r="G174" s="8">
        <v>7.4608290519000002</v>
      </c>
      <c r="H174" s="43" t="str">
        <f t="shared" si="27"/>
        <v>N/A</v>
      </c>
      <c r="I174" s="12">
        <v>-6.59</v>
      </c>
      <c r="J174" s="12">
        <v>14.17</v>
      </c>
      <c r="K174" s="44" t="s">
        <v>732</v>
      </c>
      <c r="L174" s="9" t="str">
        <f t="shared" si="28"/>
        <v>Yes</v>
      </c>
    </row>
    <row r="175" spans="1:12" x14ac:dyDescent="0.2">
      <c r="A175" s="2" t="s">
        <v>468</v>
      </c>
      <c r="B175" s="34" t="s">
        <v>217</v>
      </c>
      <c r="C175" s="8">
        <v>7.8058883790999998</v>
      </c>
      <c r="D175" s="43" t="str">
        <f t="shared" si="25"/>
        <v>N/A</v>
      </c>
      <c r="E175" s="8">
        <v>5.1636157459999996</v>
      </c>
      <c r="F175" s="43" t="str">
        <f t="shared" si="26"/>
        <v>N/A</v>
      </c>
      <c r="G175" s="8">
        <v>7.0113585049999996</v>
      </c>
      <c r="H175" s="43" t="str">
        <f t="shared" si="27"/>
        <v>N/A</v>
      </c>
      <c r="I175" s="12">
        <v>-33.799999999999997</v>
      </c>
      <c r="J175" s="12">
        <v>35.78</v>
      </c>
      <c r="K175" s="44" t="s">
        <v>732</v>
      </c>
      <c r="L175" s="9" t="str">
        <f t="shared" si="28"/>
        <v>No</v>
      </c>
    </row>
    <row r="176" spans="1:12" x14ac:dyDescent="0.2">
      <c r="A176" s="2" t="s">
        <v>1365</v>
      </c>
      <c r="B176" s="34" t="s">
        <v>217</v>
      </c>
      <c r="C176" s="8">
        <v>1.7079566959000001</v>
      </c>
      <c r="D176" s="43" t="str">
        <f t="shared" si="25"/>
        <v>N/A</v>
      </c>
      <c r="E176" s="8">
        <v>1.5738732446000001</v>
      </c>
      <c r="F176" s="43" t="str">
        <f t="shared" si="26"/>
        <v>N/A</v>
      </c>
      <c r="G176" s="8">
        <v>1.4862909976000001</v>
      </c>
      <c r="H176" s="43" t="str">
        <f t="shared" si="27"/>
        <v>N/A</v>
      </c>
      <c r="I176" s="12">
        <v>-7.85</v>
      </c>
      <c r="J176" s="12">
        <v>-5.56</v>
      </c>
      <c r="K176" s="44" t="s">
        <v>732</v>
      </c>
      <c r="L176" s="9" t="str">
        <f t="shared" si="28"/>
        <v>Yes</v>
      </c>
    </row>
    <row r="177" spans="1:12" x14ac:dyDescent="0.2">
      <c r="A177" s="2" t="s">
        <v>1366</v>
      </c>
      <c r="B177" s="34" t="s">
        <v>217</v>
      </c>
      <c r="C177" s="8">
        <v>11.894882433999999</v>
      </c>
      <c r="D177" s="43" t="str">
        <f t="shared" si="25"/>
        <v>N/A</v>
      </c>
      <c r="E177" s="8">
        <v>9.6426163183</v>
      </c>
      <c r="F177" s="43" t="str">
        <f t="shared" si="26"/>
        <v>N/A</v>
      </c>
      <c r="G177" s="8">
        <v>9.2702169624999993</v>
      </c>
      <c r="H177" s="43" t="str">
        <f t="shared" si="27"/>
        <v>N/A</v>
      </c>
      <c r="I177" s="12">
        <v>-18.899999999999999</v>
      </c>
      <c r="J177" s="12">
        <v>-3.86</v>
      </c>
      <c r="K177" s="44" t="s">
        <v>732</v>
      </c>
      <c r="L177" s="9" t="str">
        <f t="shared" si="28"/>
        <v>Yes</v>
      </c>
    </row>
    <row r="178" spans="1:12" x14ac:dyDescent="0.2">
      <c r="A178" s="2" t="s">
        <v>1367</v>
      </c>
      <c r="B178" s="34" t="s">
        <v>217</v>
      </c>
      <c r="C178" s="8">
        <v>2.9714971349999999</v>
      </c>
      <c r="D178" s="43" t="str">
        <f t="shared" si="25"/>
        <v>N/A</v>
      </c>
      <c r="E178" s="8">
        <v>2.9910621746000001</v>
      </c>
      <c r="F178" s="43" t="str">
        <f t="shared" si="26"/>
        <v>N/A</v>
      </c>
      <c r="G178" s="8">
        <v>2.6732300155000002</v>
      </c>
      <c r="H178" s="43" t="str">
        <f t="shared" si="27"/>
        <v>N/A</v>
      </c>
      <c r="I178" s="12">
        <v>0.65839999999999999</v>
      </c>
      <c r="J178" s="12">
        <v>-10.6</v>
      </c>
      <c r="K178" s="44" t="s">
        <v>732</v>
      </c>
      <c r="L178" s="9" t="str">
        <f t="shared" si="28"/>
        <v>Yes</v>
      </c>
    </row>
    <row r="179" spans="1:12" x14ac:dyDescent="0.2">
      <c r="A179" s="2" t="s">
        <v>1368</v>
      </c>
      <c r="B179" s="34" t="s">
        <v>217</v>
      </c>
      <c r="C179" s="8">
        <v>1.1387163561</v>
      </c>
      <c r="D179" s="43" t="str">
        <f t="shared" si="25"/>
        <v>N/A</v>
      </c>
      <c r="E179" s="8">
        <v>1.2890117577</v>
      </c>
      <c r="F179" s="43" t="str">
        <f t="shared" si="26"/>
        <v>N/A</v>
      </c>
      <c r="G179" s="8">
        <v>0.98445926539999995</v>
      </c>
      <c r="H179" s="43" t="str">
        <f t="shared" si="27"/>
        <v>N/A</v>
      </c>
      <c r="I179" s="12">
        <v>13.2</v>
      </c>
      <c r="J179" s="12">
        <v>-23.6</v>
      </c>
      <c r="K179" s="44" t="s">
        <v>732</v>
      </c>
      <c r="L179" s="9" t="str">
        <f t="shared" si="28"/>
        <v>Yes</v>
      </c>
    </row>
    <row r="180" spans="1:12" x14ac:dyDescent="0.2">
      <c r="A180" s="2" t="s">
        <v>1369</v>
      </c>
      <c r="B180" s="34" t="s">
        <v>217</v>
      </c>
      <c r="C180" s="8">
        <v>9.7991180799999994E-2</v>
      </c>
      <c r="D180" s="43" t="str">
        <f t="shared" si="25"/>
        <v>N/A</v>
      </c>
      <c r="E180" s="8">
        <v>7.4248069599999994E-2</v>
      </c>
      <c r="F180" s="43" t="str">
        <f t="shared" si="26"/>
        <v>N/A</v>
      </c>
      <c r="G180" s="8">
        <v>7.6418076299999999E-2</v>
      </c>
      <c r="H180" s="43" t="str">
        <f t="shared" si="27"/>
        <v>N/A</v>
      </c>
      <c r="I180" s="12">
        <v>-24.2</v>
      </c>
      <c r="J180" s="12">
        <v>2.923</v>
      </c>
      <c r="K180" s="44" t="s">
        <v>732</v>
      </c>
      <c r="L180" s="9" t="str">
        <f t="shared" si="28"/>
        <v>Yes</v>
      </c>
    </row>
    <row r="181" spans="1:12" x14ac:dyDescent="0.2">
      <c r="A181" s="2" t="s">
        <v>86</v>
      </c>
      <c r="B181" s="34" t="s">
        <v>217</v>
      </c>
      <c r="C181" s="8">
        <v>18.363329583999999</v>
      </c>
      <c r="D181" s="43" t="str">
        <f t="shared" si="25"/>
        <v>N/A</v>
      </c>
      <c r="E181" s="8">
        <v>1.4306569343</v>
      </c>
      <c r="F181" s="43" t="str">
        <f t="shared" si="26"/>
        <v>N/A</v>
      </c>
      <c r="G181" s="8">
        <v>0.45572916670000002</v>
      </c>
      <c r="H181" s="43" t="str">
        <f t="shared" si="27"/>
        <v>N/A</v>
      </c>
      <c r="I181" s="12">
        <v>-92.2</v>
      </c>
      <c r="J181" s="12">
        <v>-68.099999999999994</v>
      </c>
      <c r="K181" s="44" t="s">
        <v>732</v>
      </c>
      <c r="L181" s="9" t="str">
        <f t="shared" si="28"/>
        <v>No</v>
      </c>
    </row>
    <row r="182" spans="1:12" x14ac:dyDescent="0.2">
      <c r="A182" s="2" t="s">
        <v>87</v>
      </c>
      <c r="B182" s="34" t="s">
        <v>217</v>
      </c>
      <c r="C182" s="8">
        <v>62.768849482999997</v>
      </c>
      <c r="D182" s="43" t="str">
        <f t="shared" si="25"/>
        <v>N/A</v>
      </c>
      <c r="E182" s="8">
        <v>57.393757811999997</v>
      </c>
      <c r="F182" s="43" t="str">
        <f t="shared" si="26"/>
        <v>N/A</v>
      </c>
      <c r="G182" s="8">
        <v>60.768110542999999</v>
      </c>
      <c r="H182" s="43" t="str">
        <f t="shared" si="27"/>
        <v>N/A</v>
      </c>
      <c r="I182" s="12">
        <v>-8.56</v>
      </c>
      <c r="J182" s="12">
        <v>5.8789999999999996</v>
      </c>
      <c r="K182" s="44" t="s">
        <v>732</v>
      </c>
      <c r="L182" s="9" t="str">
        <f t="shared" si="28"/>
        <v>Yes</v>
      </c>
    </row>
    <row r="183" spans="1:12" x14ac:dyDescent="0.2">
      <c r="A183" s="2" t="s">
        <v>469</v>
      </c>
      <c r="B183" s="34" t="s">
        <v>217</v>
      </c>
      <c r="C183" s="8">
        <v>68.188105117999996</v>
      </c>
      <c r="D183" s="43" t="str">
        <f t="shared" si="25"/>
        <v>N/A</v>
      </c>
      <c r="E183" s="8">
        <v>63.385030344</v>
      </c>
      <c r="F183" s="43" t="str">
        <f t="shared" si="26"/>
        <v>N/A</v>
      </c>
      <c r="G183" s="8">
        <v>62.327416174</v>
      </c>
      <c r="H183" s="43" t="str">
        <f t="shared" si="27"/>
        <v>N/A</v>
      </c>
      <c r="I183" s="12">
        <v>-7.04</v>
      </c>
      <c r="J183" s="12">
        <v>-1.67</v>
      </c>
      <c r="K183" s="44" t="s">
        <v>732</v>
      </c>
      <c r="L183" s="9" t="str">
        <f t="shared" si="28"/>
        <v>Yes</v>
      </c>
    </row>
    <row r="184" spans="1:12" x14ac:dyDescent="0.2">
      <c r="A184" s="2" t="s">
        <v>470</v>
      </c>
      <c r="B184" s="34" t="s">
        <v>217</v>
      </c>
      <c r="C184" s="8">
        <v>78.556736373000007</v>
      </c>
      <c r="D184" s="43" t="str">
        <f t="shared" si="25"/>
        <v>N/A</v>
      </c>
      <c r="E184" s="8">
        <v>79.818560925</v>
      </c>
      <c r="F184" s="43" t="str">
        <f t="shared" si="26"/>
        <v>N/A</v>
      </c>
      <c r="G184" s="8">
        <v>79.913090584000003</v>
      </c>
      <c r="H184" s="43" t="str">
        <f t="shared" si="27"/>
        <v>N/A</v>
      </c>
      <c r="I184" s="12">
        <v>1.6060000000000001</v>
      </c>
      <c r="J184" s="12">
        <v>0.11840000000000001</v>
      </c>
      <c r="K184" s="44" t="s">
        <v>732</v>
      </c>
      <c r="L184" s="9" t="str">
        <f t="shared" si="28"/>
        <v>Yes</v>
      </c>
    </row>
    <row r="185" spans="1:12" x14ac:dyDescent="0.2">
      <c r="A185" s="2" t="s">
        <v>471</v>
      </c>
      <c r="B185" s="34" t="s">
        <v>217</v>
      </c>
      <c r="C185" s="8">
        <v>52.806256079999997</v>
      </c>
      <c r="D185" s="43" t="str">
        <f t="shared" si="25"/>
        <v>N/A</v>
      </c>
      <c r="E185" s="8">
        <v>43.624887586</v>
      </c>
      <c r="F185" s="43" t="str">
        <f t="shared" si="26"/>
        <v>N/A</v>
      </c>
      <c r="G185" s="8">
        <v>40.846283945000003</v>
      </c>
      <c r="H185" s="43" t="str">
        <f t="shared" si="27"/>
        <v>N/A</v>
      </c>
      <c r="I185" s="12">
        <v>-17.399999999999999</v>
      </c>
      <c r="J185" s="12">
        <v>-6.37</v>
      </c>
      <c r="K185" s="44" t="s">
        <v>732</v>
      </c>
      <c r="L185" s="9" t="str">
        <f t="shared" si="28"/>
        <v>Yes</v>
      </c>
    </row>
    <row r="186" spans="1:12" x14ac:dyDescent="0.2">
      <c r="A186" s="2" t="s">
        <v>472</v>
      </c>
      <c r="B186" s="34" t="s">
        <v>217</v>
      </c>
      <c r="C186" s="8">
        <v>51.665850073000001</v>
      </c>
      <c r="D186" s="43" t="str">
        <f t="shared" si="25"/>
        <v>N/A</v>
      </c>
      <c r="E186" s="8">
        <v>43.607916193999998</v>
      </c>
      <c r="F186" s="43" t="str">
        <f t="shared" si="26"/>
        <v>N/A</v>
      </c>
      <c r="G186" s="8">
        <v>54.176942582000002</v>
      </c>
      <c r="H186" s="43" t="str">
        <f t="shared" si="27"/>
        <v>N/A</v>
      </c>
      <c r="I186" s="12">
        <v>-15.6</v>
      </c>
      <c r="J186" s="12">
        <v>24.24</v>
      </c>
      <c r="K186" s="44" t="s">
        <v>732</v>
      </c>
      <c r="L186" s="9" t="str">
        <f t="shared" si="28"/>
        <v>Yes</v>
      </c>
    </row>
    <row r="187" spans="1:12" x14ac:dyDescent="0.2">
      <c r="A187" s="2" t="s">
        <v>116</v>
      </c>
      <c r="B187" s="34" t="s">
        <v>217</v>
      </c>
      <c r="C187" s="8">
        <v>69.410956666999994</v>
      </c>
      <c r="D187" s="43" t="str">
        <f t="shared" si="25"/>
        <v>N/A</v>
      </c>
      <c r="E187" s="8">
        <v>67.681604293999996</v>
      </c>
      <c r="F187" s="43" t="str">
        <f t="shared" si="26"/>
        <v>N/A</v>
      </c>
      <c r="G187" s="8">
        <v>70.937495463999994</v>
      </c>
      <c r="H187" s="43" t="str">
        <f t="shared" si="27"/>
        <v>N/A</v>
      </c>
      <c r="I187" s="12">
        <v>-2.4900000000000002</v>
      </c>
      <c r="J187" s="12">
        <v>4.8109999999999999</v>
      </c>
      <c r="K187" s="44" t="s">
        <v>732</v>
      </c>
      <c r="L187" s="9" t="str">
        <f t="shared" si="28"/>
        <v>Yes</v>
      </c>
    </row>
    <row r="188" spans="1:12" x14ac:dyDescent="0.2">
      <c r="A188" s="2" t="s">
        <v>473</v>
      </c>
      <c r="B188" s="34" t="s">
        <v>217</v>
      </c>
      <c r="C188" s="8">
        <v>63.070539418999999</v>
      </c>
      <c r="D188" s="43" t="str">
        <f t="shared" si="25"/>
        <v>N/A</v>
      </c>
      <c r="E188" s="8">
        <v>60.215778827000001</v>
      </c>
      <c r="F188" s="43" t="str">
        <f t="shared" si="26"/>
        <v>N/A</v>
      </c>
      <c r="G188" s="8">
        <v>59.303090072000003</v>
      </c>
      <c r="H188" s="43" t="str">
        <f t="shared" si="27"/>
        <v>N/A</v>
      </c>
      <c r="I188" s="12">
        <v>-4.53</v>
      </c>
      <c r="J188" s="12">
        <v>-1.52</v>
      </c>
      <c r="K188" s="44" t="s">
        <v>732</v>
      </c>
      <c r="L188" s="9" t="str">
        <f t="shared" si="28"/>
        <v>Yes</v>
      </c>
    </row>
    <row r="189" spans="1:12" x14ac:dyDescent="0.2">
      <c r="A189" s="2" t="s">
        <v>474</v>
      </c>
      <c r="B189" s="34" t="s">
        <v>217</v>
      </c>
      <c r="C189" s="8">
        <v>75.255889123000003</v>
      </c>
      <c r="D189" s="43" t="str">
        <f t="shared" si="25"/>
        <v>N/A</v>
      </c>
      <c r="E189" s="8">
        <v>78.679689310000001</v>
      </c>
      <c r="F189" s="43" t="str">
        <f t="shared" si="26"/>
        <v>N/A</v>
      </c>
      <c r="G189" s="8">
        <v>78.738989118999996</v>
      </c>
      <c r="H189" s="43" t="str">
        <f t="shared" si="27"/>
        <v>N/A</v>
      </c>
      <c r="I189" s="12">
        <v>4.55</v>
      </c>
      <c r="J189" s="12">
        <v>7.5399999999999995E-2</v>
      </c>
      <c r="K189" s="44" t="s">
        <v>732</v>
      </c>
      <c r="L189" s="9" t="str">
        <f t="shared" si="28"/>
        <v>Yes</v>
      </c>
    </row>
    <row r="190" spans="1:12" x14ac:dyDescent="0.2">
      <c r="A190" s="2" t="s">
        <v>475</v>
      </c>
      <c r="B190" s="34" t="s">
        <v>217</v>
      </c>
      <c r="C190" s="8">
        <v>67.367607074000006</v>
      </c>
      <c r="D190" s="43" t="str">
        <f t="shared" si="25"/>
        <v>N/A</v>
      </c>
      <c r="E190" s="8">
        <v>63.747793358000003</v>
      </c>
      <c r="F190" s="43" t="str">
        <f t="shared" si="26"/>
        <v>N/A</v>
      </c>
      <c r="G190" s="8">
        <v>62.356000893999997</v>
      </c>
      <c r="H190" s="43" t="str">
        <f t="shared" si="27"/>
        <v>N/A</v>
      </c>
      <c r="I190" s="12">
        <v>-5.37</v>
      </c>
      <c r="J190" s="12">
        <v>-2.1800000000000002</v>
      </c>
      <c r="K190" s="44" t="s">
        <v>732</v>
      </c>
      <c r="L190" s="9" t="str">
        <f t="shared" si="28"/>
        <v>Yes</v>
      </c>
    </row>
    <row r="191" spans="1:12" x14ac:dyDescent="0.2">
      <c r="A191" s="2" t="s">
        <v>476</v>
      </c>
      <c r="B191" s="34" t="s">
        <v>217</v>
      </c>
      <c r="C191" s="8">
        <v>62.631954033</v>
      </c>
      <c r="D191" s="43" t="str">
        <f t="shared" si="25"/>
        <v>N/A</v>
      </c>
      <c r="E191" s="8">
        <v>58.843620066</v>
      </c>
      <c r="F191" s="43" t="str">
        <f t="shared" si="26"/>
        <v>N/A</v>
      </c>
      <c r="G191" s="8">
        <v>69.080204245000004</v>
      </c>
      <c r="H191" s="43" t="str">
        <f t="shared" si="27"/>
        <v>N/A</v>
      </c>
      <c r="I191" s="12">
        <v>-6.05</v>
      </c>
      <c r="J191" s="12">
        <v>17.399999999999999</v>
      </c>
      <c r="K191" s="44" t="s">
        <v>732</v>
      </c>
      <c r="L191" s="9" t="str">
        <f t="shared" si="28"/>
        <v>Yes</v>
      </c>
    </row>
    <row r="192" spans="1:12" x14ac:dyDescent="0.2">
      <c r="A192" s="2" t="s">
        <v>1370</v>
      </c>
      <c r="B192" s="34" t="s">
        <v>217</v>
      </c>
      <c r="C192" s="35">
        <v>9.9634409792999996</v>
      </c>
      <c r="D192" s="43" t="str">
        <f t="shared" si="25"/>
        <v>N/A</v>
      </c>
      <c r="E192" s="35">
        <v>9.3058010887999991</v>
      </c>
      <c r="F192" s="43" t="str">
        <f t="shared" si="26"/>
        <v>N/A</v>
      </c>
      <c r="G192" s="35">
        <v>8.9824933991999991</v>
      </c>
      <c r="H192" s="43" t="str">
        <f t="shared" si="27"/>
        <v>N/A</v>
      </c>
      <c r="I192" s="12">
        <v>-6.6</v>
      </c>
      <c r="J192" s="12">
        <v>-3.47</v>
      </c>
      <c r="K192" s="44" t="s">
        <v>732</v>
      </c>
      <c r="L192" s="9" t="str">
        <f t="shared" si="28"/>
        <v>Yes</v>
      </c>
    </row>
    <row r="193" spans="1:12" x14ac:dyDescent="0.2">
      <c r="A193" s="2" t="s">
        <v>1371</v>
      </c>
      <c r="B193" s="34" t="s">
        <v>217</v>
      </c>
      <c r="C193" s="35">
        <v>9.0111111111</v>
      </c>
      <c r="D193" s="43" t="str">
        <f t="shared" si="25"/>
        <v>N/A</v>
      </c>
      <c r="E193" s="35">
        <v>5.7464788732000001</v>
      </c>
      <c r="F193" s="43" t="str">
        <f t="shared" si="26"/>
        <v>N/A</v>
      </c>
      <c r="G193" s="35">
        <v>6.5666666666999998</v>
      </c>
      <c r="H193" s="43" t="str">
        <f t="shared" si="27"/>
        <v>N/A</v>
      </c>
      <c r="I193" s="12">
        <v>-36.200000000000003</v>
      </c>
      <c r="J193" s="12">
        <v>14.27</v>
      </c>
      <c r="K193" s="44" t="s">
        <v>732</v>
      </c>
      <c r="L193" s="9" t="str">
        <f t="shared" si="28"/>
        <v>Yes</v>
      </c>
    </row>
    <row r="194" spans="1:12" x14ac:dyDescent="0.2">
      <c r="A194" s="2" t="s">
        <v>1372</v>
      </c>
      <c r="B194" s="34" t="s">
        <v>217</v>
      </c>
      <c r="C194" s="35">
        <v>15.516040644</v>
      </c>
      <c r="D194" s="43" t="str">
        <f t="shared" si="25"/>
        <v>N/A</v>
      </c>
      <c r="E194" s="35">
        <v>12.932332463</v>
      </c>
      <c r="F194" s="43" t="str">
        <f t="shared" si="26"/>
        <v>N/A</v>
      </c>
      <c r="G194" s="35">
        <v>12.988550064</v>
      </c>
      <c r="H194" s="43" t="str">
        <f t="shared" si="27"/>
        <v>N/A</v>
      </c>
      <c r="I194" s="12">
        <v>-16.7</v>
      </c>
      <c r="J194" s="12">
        <v>0.43469999999999998</v>
      </c>
      <c r="K194" s="44" t="s">
        <v>732</v>
      </c>
      <c r="L194" s="9" t="str">
        <f t="shared" si="28"/>
        <v>Yes</v>
      </c>
    </row>
    <row r="195" spans="1:12" x14ac:dyDescent="0.2">
      <c r="A195" s="2" t="s">
        <v>1373</v>
      </c>
      <c r="B195" s="34" t="s">
        <v>217</v>
      </c>
      <c r="C195" s="35">
        <v>4.6855054376999998</v>
      </c>
      <c r="D195" s="43" t="str">
        <f t="shared" si="25"/>
        <v>N/A</v>
      </c>
      <c r="E195" s="35">
        <v>5.4821610601000001</v>
      </c>
      <c r="F195" s="43" t="str">
        <f t="shared" si="26"/>
        <v>N/A</v>
      </c>
      <c r="G195" s="35">
        <v>5.4307100086000002</v>
      </c>
      <c r="H195" s="43" t="str">
        <f t="shared" si="27"/>
        <v>N/A</v>
      </c>
      <c r="I195" s="12">
        <v>17</v>
      </c>
      <c r="J195" s="12">
        <v>-0.93899999999999995</v>
      </c>
      <c r="K195" s="44" t="s">
        <v>732</v>
      </c>
      <c r="L195" s="9" t="str">
        <f t="shared" si="28"/>
        <v>Yes</v>
      </c>
    </row>
    <row r="196" spans="1:12" x14ac:dyDescent="0.2">
      <c r="A196" s="2" t="s">
        <v>1374</v>
      </c>
      <c r="B196" s="34" t="s">
        <v>217</v>
      </c>
      <c r="C196" s="35">
        <v>4.5825962909999998</v>
      </c>
      <c r="D196" s="43" t="str">
        <f t="shared" si="25"/>
        <v>N/A</v>
      </c>
      <c r="E196" s="35">
        <v>4.6454901960999999</v>
      </c>
      <c r="F196" s="43" t="str">
        <f t="shared" si="26"/>
        <v>N/A</v>
      </c>
      <c r="G196" s="35">
        <v>4.6928412186999999</v>
      </c>
      <c r="H196" s="43" t="str">
        <f t="shared" si="27"/>
        <v>N/A</v>
      </c>
      <c r="I196" s="12">
        <v>1.3720000000000001</v>
      </c>
      <c r="J196" s="12">
        <v>1.0189999999999999</v>
      </c>
      <c r="K196" s="44" t="s">
        <v>732</v>
      </c>
      <c r="L196" s="9" t="str">
        <f t="shared" si="28"/>
        <v>Yes</v>
      </c>
    </row>
    <row r="197" spans="1:12" x14ac:dyDescent="0.2">
      <c r="A197" s="2" t="s">
        <v>1375</v>
      </c>
      <c r="B197" s="34" t="s">
        <v>217</v>
      </c>
      <c r="C197" s="35">
        <v>127.36389201</v>
      </c>
      <c r="D197" s="43" t="str">
        <f t="shared" si="25"/>
        <v>N/A</v>
      </c>
      <c r="E197" s="35">
        <v>109.66248175</v>
      </c>
      <c r="F197" s="43" t="str">
        <f t="shared" si="26"/>
        <v>N/A</v>
      </c>
      <c r="G197" s="35">
        <v>94.064127604000006</v>
      </c>
      <c r="H197" s="43" t="str">
        <f t="shared" si="27"/>
        <v>N/A</v>
      </c>
      <c r="I197" s="12">
        <v>-13.9</v>
      </c>
      <c r="J197" s="12">
        <v>-14.2</v>
      </c>
      <c r="K197" s="44" t="s">
        <v>732</v>
      </c>
      <c r="L197" s="9" t="str">
        <f t="shared" si="28"/>
        <v>Yes</v>
      </c>
    </row>
    <row r="198" spans="1:12" x14ac:dyDescent="0.2">
      <c r="A198" s="2" t="s">
        <v>1376</v>
      </c>
      <c r="B198" s="34" t="s">
        <v>217</v>
      </c>
      <c r="C198" s="35">
        <v>261.01744186000002</v>
      </c>
      <c r="D198" s="43" t="str">
        <f t="shared" si="25"/>
        <v>N/A</v>
      </c>
      <c r="E198" s="35">
        <v>247.04195804</v>
      </c>
      <c r="F198" s="43" t="str">
        <f t="shared" si="26"/>
        <v>N/A</v>
      </c>
      <c r="G198" s="35">
        <v>219.73049645</v>
      </c>
      <c r="H198" s="43" t="str">
        <f t="shared" si="27"/>
        <v>N/A</v>
      </c>
      <c r="I198" s="12">
        <v>-5.35</v>
      </c>
      <c r="J198" s="12">
        <v>-11.1</v>
      </c>
      <c r="K198" s="44" t="s">
        <v>732</v>
      </c>
      <c r="L198" s="9" t="str">
        <f t="shared" si="28"/>
        <v>Yes</v>
      </c>
    </row>
    <row r="199" spans="1:12" x14ac:dyDescent="0.2">
      <c r="A199" s="2" t="s">
        <v>1377</v>
      </c>
      <c r="B199" s="34" t="s">
        <v>217</v>
      </c>
      <c r="C199" s="35">
        <v>159.61186649999999</v>
      </c>
      <c r="D199" s="43" t="str">
        <f t="shared" si="25"/>
        <v>N/A</v>
      </c>
      <c r="E199" s="35">
        <v>130.81940481000001</v>
      </c>
      <c r="F199" s="43" t="str">
        <f t="shared" si="26"/>
        <v>N/A</v>
      </c>
      <c r="G199" s="35">
        <v>109.76343611999999</v>
      </c>
      <c r="H199" s="43" t="str">
        <f t="shared" si="27"/>
        <v>N/A</v>
      </c>
      <c r="I199" s="12">
        <v>-18</v>
      </c>
      <c r="J199" s="12">
        <v>-16.100000000000001</v>
      </c>
      <c r="K199" s="44" t="s">
        <v>732</v>
      </c>
      <c r="L199" s="9" t="str">
        <f t="shared" si="28"/>
        <v>Yes</v>
      </c>
    </row>
    <row r="200" spans="1:12" x14ac:dyDescent="0.2">
      <c r="A200" s="2" t="s">
        <v>1378</v>
      </c>
      <c r="B200" s="34" t="s">
        <v>217</v>
      </c>
      <c r="C200" s="35">
        <v>20.083242059</v>
      </c>
      <c r="D200" s="43" t="str">
        <f t="shared" si="25"/>
        <v>N/A</v>
      </c>
      <c r="E200" s="35">
        <v>21.342377260999999</v>
      </c>
      <c r="F200" s="43" t="str">
        <f t="shared" si="26"/>
        <v>N/A</v>
      </c>
      <c r="G200" s="35">
        <v>11.862236629</v>
      </c>
      <c r="H200" s="43" t="str">
        <f t="shared" si="27"/>
        <v>N/A</v>
      </c>
      <c r="I200" s="12">
        <v>6.27</v>
      </c>
      <c r="J200" s="12">
        <v>-44.4</v>
      </c>
      <c r="K200" s="44" t="s">
        <v>732</v>
      </c>
      <c r="L200" s="9" t="str">
        <f t="shared" si="28"/>
        <v>No</v>
      </c>
    </row>
    <row r="201" spans="1:12" x14ac:dyDescent="0.2">
      <c r="A201" s="2" t="s">
        <v>1379</v>
      </c>
      <c r="B201" s="34" t="s">
        <v>217</v>
      </c>
      <c r="C201" s="35">
        <v>52.204545455000002</v>
      </c>
      <c r="D201" s="43" t="str">
        <f t="shared" si="25"/>
        <v>N/A</v>
      </c>
      <c r="E201" s="35">
        <v>51.781818182000002</v>
      </c>
      <c r="F201" s="43" t="str">
        <f t="shared" si="26"/>
        <v>N/A</v>
      </c>
      <c r="G201" s="35">
        <v>34.113636364000001</v>
      </c>
      <c r="H201" s="43" t="str">
        <f t="shared" si="27"/>
        <v>N/A</v>
      </c>
      <c r="I201" s="12">
        <v>-0.81</v>
      </c>
      <c r="J201" s="12">
        <v>-34.1</v>
      </c>
      <c r="K201" s="44" t="s">
        <v>732</v>
      </c>
      <c r="L201" s="9" t="str">
        <f t="shared" si="28"/>
        <v>No</v>
      </c>
    </row>
    <row r="202" spans="1:12" x14ac:dyDescent="0.2">
      <c r="A202" s="2" t="s">
        <v>28</v>
      </c>
      <c r="B202" s="34" t="s">
        <v>217</v>
      </c>
      <c r="C202" s="8">
        <v>1.4072871538</v>
      </c>
      <c r="D202" s="43" t="str">
        <f t="shared" si="25"/>
        <v>N/A</v>
      </c>
      <c r="E202" s="8">
        <v>1.0068193514999999</v>
      </c>
      <c r="F202" s="43" t="str">
        <f t="shared" si="26"/>
        <v>N/A</v>
      </c>
      <c r="G202" s="8">
        <v>1.1684221221</v>
      </c>
      <c r="H202" s="43" t="str">
        <f t="shared" si="27"/>
        <v>N/A</v>
      </c>
      <c r="I202" s="12">
        <v>-28.5</v>
      </c>
      <c r="J202" s="12">
        <v>16.05</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-18.2</v>
      </c>
      <c r="J203" s="12">
        <v>-11.1</v>
      </c>
      <c r="K203" s="14" t="s">
        <v>217</v>
      </c>
      <c r="L203" s="9" t="str">
        <f t="shared" ref="L203:L213" si="32">IF(J203="Div by 0", "N/A", IF(K203="N/A","N/A", IF(J203&gt;VALUE(MID(K203,1,2)), "No", IF(J203&lt;-1*VALUE(MID(K203,1,2)), "No", "Yes"))))</f>
        <v>N/A</v>
      </c>
    </row>
    <row r="204" spans="1:12" x14ac:dyDescent="0.2">
      <c r="A204" s="2" t="s">
        <v>124</v>
      </c>
      <c r="B204" s="34" t="s">
        <v>217</v>
      </c>
      <c r="C204" s="35">
        <v>48</v>
      </c>
      <c r="D204" s="43" t="str">
        <f t="shared" si="29"/>
        <v>N/A</v>
      </c>
      <c r="E204" s="35">
        <v>40</v>
      </c>
      <c r="F204" s="43" t="str">
        <f t="shared" si="30"/>
        <v>N/A</v>
      </c>
      <c r="G204" s="35">
        <v>35</v>
      </c>
      <c r="H204" s="43" t="str">
        <f t="shared" si="31"/>
        <v>N/A</v>
      </c>
      <c r="I204" s="12">
        <v>-16.7</v>
      </c>
      <c r="J204" s="12">
        <v>-12.5</v>
      </c>
      <c r="K204" s="14" t="s">
        <v>217</v>
      </c>
      <c r="L204" s="9" t="str">
        <f t="shared" si="32"/>
        <v>N/A</v>
      </c>
    </row>
    <row r="205" spans="1:12" ht="25.5" x14ac:dyDescent="0.2">
      <c r="A205" s="2" t="s">
        <v>1627</v>
      </c>
      <c r="B205" s="34" t="s">
        <v>217</v>
      </c>
      <c r="C205" s="35">
        <v>33</v>
      </c>
      <c r="D205" s="43" t="str">
        <f t="shared" si="29"/>
        <v>N/A</v>
      </c>
      <c r="E205" s="35">
        <v>24</v>
      </c>
      <c r="F205" s="43" t="str">
        <f t="shared" si="30"/>
        <v>N/A</v>
      </c>
      <c r="G205" s="35">
        <v>18</v>
      </c>
      <c r="H205" s="43" t="str">
        <f t="shared" si="31"/>
        <v>N/A</v>
      </c>
      <c r="I205" s="12">
        <v>-27.3</v>
      </c>
      <c r="J205" s="12">
        <v>-25</v>
      </c>
      <c r="K205" s="14" t="s">
        <v>217</v>
      </c>
      <c r="L205" s="9" t="str">
        <f t="shared" si="32"/>
        <v>N/A</v>
      </c>
    </row>
    <row r="206" spans="1:12" ht="25.5" x14ac:dyDescent="0.2">
      <c r="A206" s="2" t="s">
        <v>1380</v>
      </c>
      <c r="B206" s="34" t="s">
        <v>217</v>
      </c>
      <c r="C206" s="35">
        <v>129</v>
      </c>
      <c r="D206" s="43" t="str">
        <f t="shared" si="29"/>
        <v>N/A</v>
      </c>
      <c r="E206" s="35">
        <v>99</v>
      </c>
      <c r="F206" s="43" t="str">
        <f t="shared" si="30"/>
        <v>N/A</v>
      </c>
      <c r="G206" s="35">
        <v>87</v>
      </c>
      <c r="H206" s="43" t="str">
        <f t="shared" si="31"/>
        <v>N/A</v>
      </c>
      <c r="I206" s="12">
        <v>-23.3</v>
      </c>
      <c r="J206" s="12">
        <v>-12.1</v>
      </c>
      <c r="K206" s="14" t="s">
        <v>217</v>
      </c>
      <c r="L206" s="9" t="str">
        <f t="shared" si="32"/>
        <v>N/A</v>
      </c>
    </row>
    <row r="207" spans="1:12" x14ac:dyDescent="0.2">
      <c r="A207" s="2" t="s">
        <v>1628</v>
      </c>
      <c r="B207" s="34" t="s">
        <v>217</v>
      </c>
      <c r="C207" s="35">
        <v>19</v>
      </c>
      <c r="D207" s="43" t="str">
        <f t="shared" si="29"/>
        <v>N/A</v>
      </c>
      <c r="E207" s="35">
        <v>20</v>
      </c>
      <c r="F207" s="43" t="str">
        <f t="shared" si="30"/>
        <v>N/A</v>
      </c>
      <c r="G207" s="35">
        <v>22</v>
      </c>
      <c r="H207" s="43" t="str">
        <f t="shared" si="31"/>
        <v>N/A</v>
      </c>
      <c r="I207" s="12">
        <v>5.2629999999999999</v>
      </c>
      <c r="J207" s="12">
        <v>10</v>
      </c>
      <c r="K207" s="14" t="s">
        <v>217</v>
      </c>
      <c r="L207" s="9" t="str">
        <f t="shared" si="32"/>
        <v>N/A</v>
      </c>
    </row>
    <row r="208" spans="1:12" x14ac:dyDescent="0.2">
      <c r="A208" s="2" t="s">
        <v>1629</v>
      </c>
      <c r="B208" s="34" t="s">
        <v>217</v>
      </c>
      <c r="C208" s="35">
        <v>16</v>
      </c>
      <c r="D208" s="43" t="str">
        <f t="shared" si="29"/>
        <v>N/A</v>
      </c>
      <c r="E208" s="35">
        <v>16</v>
      </c>
      <c r="F208" s="43" t="str">
        <f t="shared" si="30"/>
        <v>N/A</v>
      </c>
      <c r="G208" s="35">
        <v>12</v>
      </c>
      <c r="H208" s="43" t="str">
        <f t="shared" si="31"/>
        <v>N/A</v>
      </c>
      <c r="I208" s="12">
        <v>0</v>
      </c>
      <c r="J208" s="12">
        <v>-25</v>
      </c>
      <c r="K208" s="14" t="s">
        <v>217</v>
      </c>
      <c r="L208" s="9" t="str">
        <f t="shared" si="32"/>
        <v>N/A</v>
      </c>
    </row>
    <row r="209" spans="1:12" x14ac:dyDescent="0.2">
      <c r="A209" s="2" t="s">
        <v>125</v>
      </c>
      <c r="B209" s="34" t="s">
        <v>217</v>
      </c>
      <c r="C209" s="46">
        <v>4269846</v>
      </c>
      <c r="D209" s="43" t="str">
        <f t="shared" si="29"/>
        <v>N/A</v>
      </c>
      <c r="E209" s="46">
        <v>4781463</v>
      </c>
      <c r="F209" s="43" t="str">
        <f t="shared" si="30"/>
        <v>N/A</v>
      </c>
      <c r="G209" s="46">
        <v>4082336</v>
      </c>
      <c r="H209" s="43" t="str">
        <f t="shared" si="31"/>
        <v>N/A</v>
      </c>
      <c r="I209" s="12">
        <v>11.98</v>
      </c>
      <c r="J209" s="12">
        <v>-14.6</v>
      </c>
      <c r="K209" s="14" t="s">
        <v>217</v>
      </c>
      <c r="L209" s="9" t="str">
        <f t="shared" si="32"/>
        <v>N/A</v>
      </c>
    </row>
    <row r="210" spans="1:12" x14ac:dyDescent="0.2">
      <c r="A210" s="45" t="s">
        <v>1624</v>
      </c>
      <c r="B210" s="34" t="s">
        <v>217</v>
      </c>
      <c r="C210" s="46">
        <v>4141388</v>
      </c>
      <c r="D210" s="43" t="str">
        <f t="shared" si="29"/>
        <v>N/A</v>
      </c>
      <c r="E210" s="46">
        <v>2172215</v>
      </c>
      <c r="F210" s="43" t="str">
        <f t="shared" si="30"/>
        <v>N/A</v>
      </c>
      <c r="G210" s="46">
        <v>1384871</v>
      </c>
      <c r="H210" s="43" t="str">
        <f t="shared" si="31"/>
        <v>N/A</v>
      </c>
      <c r="I210" s="12">
        <v>-47.5</v>
      </c>
      <c r="J210" s="12">
        <v>-36.200000000000003</v>
      </c>
      <c r="K210" s="14" t="s">
        <v>217</v>
      </c>
      <c r="L210" s="9" t="str">
        <f t="shared" si="32"/>
        <v>N/A</v>
      </c>
    </row>
    <row r="211" spans="1:12" x14ac:dyDescent="0.2">
      <c r="A211" s="45" t="s">
        <v>1381</v>
      </c>
      <c r="B211" s="34" t="s">
        <v>217</v>
      </c>
      <c r="C211" s="46">
        <v>643711</v>
      </c>
      <c r="D211" s="43" t="str">
        <f t="shared" si="29"/>
        <v>N/A</v>
      </c>
      <c r="E211" s="46">
        <v>388570</v>
      </c>
      <c r="F211" s="43" t="str">
        <f t="shared" si="30"/>
        <v>N/A</v>
      </c>
      <c r="G211" s="46">
        <v>942768</v>
      </c>
      <c r="H211" s="43" t="str">
        <f t="shared" si="31"/>
        <v>N/A</v>
      </c>
      <c r="I211" s="12">
        <v>-39.6</v>
      </c>
      <c r="J211" s="12">
        <v>142.6</v>
      </c>
      <c r="K211" s="14" t="s">
        <v>217</v>
      </c>
      <c r="L211" s="9" t="str">
        <f t="shared" si="32"/>
        <v>N/A</v>
      </c>
    </row>
    <row r="212" spans="1:12" x14ac:dyDescent="0.2">
      <c r="A212" s="45" t="s">
        <v>1618</v>
      </c>
      <c r="B212" s="34" t="s">
        <v>217</v>
      </c>
      <c r="C212" s="46">
        <v>3191415</v>
      </c>
      <c r="D212" s="43" t="str">
        <f t="shared" si="29"/>
        <v>N/A</v>
      </c>
      <c r="E212" s="46">
        <v>4063868</v>
      </c>
      <c r="F212" s="43" t="str">
        <f t="shared" si="30"/>
        <v>N/A</v>
      </c>
      <c r="G212" s="46">
        <v>4052024</v>
      </c>
      <c r="H212" s="43" t="str">
        <f t="shared" si="31"/>
        <v>N/A</v>
      </c>
      <c r="I212" s="12">
        <v>27.34</v>
      </c>
      <c r="J212" s="12">
        <v>-0.29099999999999998</v>
      </c>
      <c r="K212" s="14" t="s">
        <v>217</v>
      </c>
      <c r="L212" s="9" t="str">
        <f t="shared" si="32"/>
        <v>N/A</v>
      </c>
    </row>
    <row r="213" spans="1:12" x14ac:dyDescent="0.2">
      <c r="A213" s="45" t="s">
        <v>1619</v>
      </c>
      <c r="B213" s="34" t="s">
        <v>217</v>
      </c>
      <c r="C213" s="46">
        <v>312393</v>
      </c>
      <c r="D213" s="43" t="str">
        <f t="shared" si="29"/>
        <v>N/A</v>
      </c>
      <c r="E213" s="46">
        <v>3024519</v>
      </c>
      <c r="F213" s="43" t="str">
        <f t="shared" si="30"/>
        <v>N/A</v>
      </c>
      <c r="G213" s="46">
        <v>346072</v>
      </c>
      <c r="H213" s="43" t="str">
        <f t="shared" si="31"/>
        <v>N/A</v>
      </c>
      <c r="I213" s="12">
        <v>868.2</v>
      </c>
      <c r="J213" s="12">
        <v>-88.6</v>
      </c>
      <c r="K213" s="14" t="s">
        <v>217</v>
      </c>
      <c r="L213" s="9" t="str">
        <f t="shared" si="32"/>
        <v>N/A</v>
      </c>
    </row>
    <row r="214" spans="1:12" ht="25.5" x14ac:dyDescent="0.2">
      <c r="A214" s="2" t="s">
        <v>1382</v>
      </c>
      <c r="B214" s="34" t="s">
        <v>217</v>
      </c>
      <c r="C214" s="46">
        <v>2458774</v>
      </c>
      <c r="D214" s="43" t="str">
        <f t="shared" ref="D214:D228" si="33">IF($B214="N/A","N/A",IF(C214&gt;10,"No",IF(C214&lt;-10,"No","Yes")))</f>
        <v>N/A</v>
      </c>
      <c r="E214" s="46">
        <v>1575206</v>
      </c>
      <c r="F214" s="43" t="str">
        <f t="shared" ref="F214:F228" si="34">IF($B214="N/A","N/A",IF(E214&gt;10,"No",IF(E214&lt;-10,"No","Yes")))</f>
        <v>N/A</v>
      </c>
      <c r="G214" s="46">
        <v>1736464</v>
      </c>
      <c r="H214" s="43" t="str">
        <f t="shared" ref="H214:H228" si="35">IF($B214="N/A","N/A",IF(G214&gt;10,"No",IF(G214&lt;-10,"No","Yes")))</f>
        <v>N/A</v>
      </c>
      <c r="I214" s="12">
        <v>-35.9</v>
      </c>
      <c r="J214" s="12">
        <v>10.24</v>
      </c>
      <c r="K214" s="44" t="s">
        <v>732</v>
      </c>
      <c r="L214" s="9" t="str">
        <f t="shared" ref="L214:L228" si="36">IF(J214="Div by 0", "N/A", IF(K214="N/A","N/A", IF(J214&gt;VALUE(MID(K214,1,2)), "No", IF(J214&lt;-1*VALUE(MID(K214,1,2)), "No", "Yes"))))</f>
        <v>Yes</v>
      </c>
    </row>
    <row r="215" spans="1:12" x14ac:dyDescent="0.2">
      <c r="A215" s="58" t="s">
        <v>649</v>
      </c>
      <c r="B215" s="34" t="s">
        <v>217</v>
      </c>
      <c r="C215" s="35">
        <v>14538</v>
      </c>
      <c r="D215" s="43" t="str">
        <f t="shared" si="33"/>
        <v>N/A</v>
      </c>
      <c r="E215" s="35">
        <v>10429</v>
      </c>
      <c r="F215" s="43" t="str">
        <f t="shared" si="34"/>
        <v>N/A</v>
      </c>
      <c r="G215" s="35">
        <v>11593</v>
      </c>
      <c r="H215" s="43" t="str">
        <f t="shared" si="35"/>
        <v>N/A</v>
      </c>
      <c r="I215" s="12">
        <v>-28.3</v>
      </c>
      <c r="J215" s="12">
        <v>11.16</v>
      </c>
      <c r="K215" s="44" t="s">
        <v>732</v>
      </c>
      <c r="L215" s="9" t="str">
        <f t="shared" si="36"/>
        <v>Yes</v>
      </c>
    </row>
    <row r="216" spans="1:12" ht="25.5" x14ac:dyDescent="0.2">
      <c r="A216" s="4" t="s">
        <v>1383</v>
      </c>
      <c r="B216" s="34" t="s">
        <v>217</v>
      </c>
      <c r="C216" s="46">
        <v>169.12739028999999</v>
      </c>
      <c r="D216" s="43" t="str">
        <f t="shared" si="33"/>
        <v>N/A</v>
      </c>
      <c r="E216" s="46">
        <v>151.04094352000001</v>
      </c>
      <c r="F216" s="43" t="str">
        <f t="shared" si="34"/>
        <v>N/A</v>
      </c>
      <c r="G216" s="46">
        <v>149.78556025</v>
      </c>
      <c r="H216" s="43" t="str">
        <f t="shared" si="35"/>
        <v>N/A</v>
      </c>
      <c r="I216" s="12">
        <v>-10.7</v>
      </c>
      <c r="J216" s="12">
        <v>-0.83099999999999996</v>
      </c>
      <c r="K216" s="44" t="s">
        <v>732</v>
      </c>
      <c r="L216" s="9" t="str">
        <f t="shared" si="36"/>
        <v>Yes</v>
      </c>
    </row>
    <row r="217" spans="1:12" ht="25.5" x14ac:dyDescent="0.2">
      <c r="A217" s="2" t="s">
        <v>1384</v>
      </c>
      <c r="B217" s="34" t="s">
        <v>217</v>
      </c>
      <c r="C217" s="46">
        <v>874352</v>
      </c>
      <c r="D217" s="43" t="str">
        <f t="shared" si="33"/>
        <v>N/A</v>
      </c>
      <c r="E217" s="46">
        <v>864508</v>
      </c>
      <c r="F217" s="43" t="str">
        <f t="shared" si="34"/>
        <v>N/A</v>
      </c>
      <c r="G217" s="46">
        <v>1042178</v>
      </c>
      <c r="H217" s="43" t="str">
        <f t="shared" si="35"/>
        <v>N/A</v>
      </c>
      <c r="I217" s="12">
        <v>-1.1299999999999999</v>
      </c>
      <c r="J217" s="12">
        <v>20.55</v>
      </c>
      <c r="K217" s="44" t="s">
        <v>732</v>
      </c>
      <c r="L217" s="9" t="str">
        <f t="shared" si="36"/>
        <v>Yes</v>
      </c>
    </row>
    <row r="218" spans="1:12" x14ac:dyDescent="0.2">
      <c r="A218" s="4" t="s">
        <v>516</v>
      </c>
      <c r="B218" s="34" t="s">
        <v>217</v>
      </c>
      <c r="C218" s="35">
        <v>6583</v>
      </c>
      <c r="D218" s="43" t="str">
        <f t="shared" si="33"/>
        <v>N/A</v>
      </c>
      <c r="E218" s="35">
        <v>6847</v>
      </c>
      <c r="F218" s="43" t="str">
        <f t="shared" si="34"/>
        <v>N/A</v>
      </c>
      <c r="G218" s="35">
        <v>6262</v>
      </c>
      <c r="H218" s="43" t="str">
        <f t="shared" si="35"/>
        <v>N/A</v>
      </c>
      <c r="I218" s="12">
        <v>4.01</v>
      </c>
      <c r="J218" s="12">
        <v>-8.5399999999999991</v>
      </c>
      <c r="K218" s="44" t="s">
        <v>732</v>
      </c>
      <c r="L218" s="9" t="str">
        <f t="shared" si="36"/>
        <v>Yes</v>
      </c>
    </row>
    <row r="219" spans="1:12" ht="25.5" x14ac:dyDescent="0.2">
      <c r="A219" s="2" t="s">
        <v>1385</v>
      </c>
      <c r="B219" s="34" t="s">
        <v>217</v>
      </c>
      <c r="C219" s="46">
        <v>132.81968706999999</v>
      </c>
      <c r="D219" s="43" t="str">
        <f t="shared" si="33"/>
        <v>N/A</v>
      </c>
      <c r="E219" s="46">
        <v>126.26084417</v>
      </c>
      <c r="F219" s="43" t="str">
        <f t="shared" si="34"/>
        <v>N/A</v>
      </c>
      <c r="G219" s="46">
        <v>166.42893644</v>
      </c>
      <c r="H219" s="43" t="str">
        <f t="shared" si="35"/>
        <v>N/A</v>
      </c>
      <c r="I219" s="12">
        <v>-4.9400000000000004</v>
      </c>
      <c r="J219" s="12">
        <v>31.81</v>
      </c>
      <c r="K219" s="44" t="s">
        <v>732</v>
      </c>
      <c r="L219" s="9" t="str">
        <f t="shared" si="36"/>
        <v>No</v>
      </c>
    </row>
    <row r="220" spans="1:12" ht="25.5" x14ac:dyDescent="0.2">
      <c r="A220" s="2" t="s">
        <v>1386</v>
      </c>
      <c r="B220" s="34" t="s">
        <v>217</v>
      </c>
      <c r="C220" s="46">
        <v>11535013</v>
      </c>
      <c r="D220" s="43" t="str">
        <f t="shared" si="33"/>
        <v>N/A</v>
      </c>
      <c r="E220" s="46">
        <v>6311628</v>
      </c>
      <c r="F220" s="43" t="str">
        <f t="shared" si="34"/>
        <v>N/A</v>
      </c>
      <c r="G220" s="46">
        <v>5284190</v>
      </c>
      <c r="H220" s="43" t="str">
        <f t="shared" si="35"/>
        <v>N/A</v>
      </c>
      <c r="I220" s="12">
        <v>-45.3</v>
      </c>
      <c r="J220" s="12">
        <v>-16.3</v>
      </c>
      <c r="K220" s="44" t="s">
        <v>732</v>
      </c>
      <c r="L220" s="9" t="str">
        <f t="shared" si="36"/>
        <v>Yes</v>
      </c>
    </row>
    <row r="221" spans="1:12" x14ac:dyDescent="0.2">
      <c r="A221" s="4" t="s">
        <v>517</v>
      </c>
      <c r="B221" s="34" t="s">
        <v>217</v>
      </c>
      <c r="C221" s="35">
        <v>21393</v>
      </c>
      <c r="D221" s="43" t="str">
        <f t="shared" si="33"/>
        <v>N/A</v>
      </c>
      <c r="E221" s="35">
        <v>13337</v>
      </c>
      <c r="F221" s="43" t="str">
        <f t="shared" si="34"/>
        <v>N/A</v>
      </c>
      <c r="G221" s="35">
        <v>13026</v>
      </c>
      <c r="H221" s="43" t="str">
        <f t="shared" si="35"/>
        <v>N/A</v>
      </c>
      <c r="I221" s="12">
        <v>-37.700000000000003</v>
      </c>
      <c r="J221" s="12">
        <v>-2.33</v>
      </c>
      <c r="K221" s="44" t="s">
        <v>732</v>
      </c>
      <c r="L221" s="9" t="str">
        <f t="shared" si="36"/>
        <v>Yes</v>
      </c>
    </row>
    <row r="222" spans="1:12" ht="25.5" x14ac:dyDescent="0.2">
      <c r="A222" s="2" t="s">
        <v>1387</v>
      </c>
      <c r="B222" s="34" t="s">
        <v>217</v>
      </c>
      <c r="C222" s="46">
        <v>539.19567147999999</v>
      </c>
      <c r="D222" s="43" t="str">
        <f t="shared" si="33"/>
        <v>N/A</v>
      </c>
      <c r="E222" s="46">
        <v>473.24195845999998</v>
      </c>
      <c r="F222" s="43" t="str">
        <f t="shared" si="34"/>
        <v>N/A</v>
      </c>
      <c r="G222" s="46">
        <v>405.6648242</v>
      </c>
      <c r="H222" s="43" t="str">
        <f t="shared" si="35"/>
        <v>N/A</v>
      </c>
      <c r="I222" s="12">
        <v>-12.2</v>
      </c>
      <c r="J222" s="12">
        <v>-14.3</v>
      </c>
      <c r="K222" s="44" t="s">
        <v>732</v>
      </c>
      <c r="L222" s="9" t="str">
        <f t="shared" si="36"/>
        <v>Yes</v>
      </c>
    </row>
    <row r="223" spans="1:12" ht="25.5" x14ac:dyDescent="0.2">
      <c r="A223" s="2" t="s">
        <v>1388</v>
      </c>
      <c r="B223" s="34" t="s">
        <v>217</v>
      </c>
      <c r="C223" s="46">
        <v>0</v>
      </c>
      <c r="D223" s="43" t="str">
        <f t="shared" si="33"/>
        <v>N/A</v>
      </c>
      <c r="E223" s="46">
        <v>504532</v>
      </c>
      <c r="F223" s="43" t="str">
        <f t="shared" si="34"/>
        <v>N/A</v>
      </c>
      <c r="G223" s="46">
        <v>2140654</v>
      </c>
      <c r="H223" s="43" t="str">
        <f t="shared" si="35"/>
        <v>N/A</v>
      </c>
      <c r="I223" s="12" t="s">
        <v>1743</v>
      </c>
      <c r="J223" s="12">
        <v>324.3</v>
      </c>
      <c r="K223" s="44" t="s">
        <v>732</v>
      </c>
      <c r="L223" s="9" t="str">
        <f t="shared" si="36"/>
        <v>No</v>
      </c>
    </row>
    <row r="224" spans="1:12" x14ac:dyDescent="0.2">
      <c r="A224" s="2" t="s">
        <v>518</v>
      </c>
      <c r="B224" s="34" t="s">
        <v>217</v>
      </c>
      <c r="C224" s="35">
        <v>0</v>
      </c>
      <c r="D224" s="43" t="str">
        <f t="shared" si="33"/>
        <v>N/A</v>
      </c>
      <c r="E224" s="35">
        <v>2978</v>
      </c>
      <c r="F224" s="43" t="str">
        <f t="shared" si="34"/>
        <v>N/A</v>
      </c>
      <c r="G224" s="35">
        <v>5240</v>
      </c>
      <c r="H224" s="43" t="str">
        <f t="shared" si="35"/>
        <v>N/A</v>
      </c>
      <c r="I224" s="12" t="s">
        <v>1743</v>
      </c>
      <c r="J224" s="12">
        <v>75.959999999999994</v>
      </c>
      <c r="K224" s="44" t="s">
        <v>732</v>
      </c>
      <c r="L224" s="9" t="str">
        <f t="shared" si="36"/>
        <v>No</v>
      </c>
    </row>
    <row r="225" spans="1:12" ht="25.5" x14ac:dyDescent="0.2">
      <c r="A225" s="2" t="s">
        <v>1389</v>
      </c>
      <c r="B225" s="34" t="s">
        <v>217</v>
      </c>
      <c r="C225" s="46" t="s">
        <v>1743</v>
      </c>
      <c r="D225" s="43" t="str">
        <f t="shared" si="33"/>
        <v>N/A</v>
      </c>
      <c r="E225" s="46">
        <v>169.41974479999999</v>
      </c>
      <c r="F225" s="43" t="str">
        <f t="shared" si="34"/>
        <v>N/A</v>
      </c>
      <c r="G225" s="46">
        <v>408.52175573</v>
      </c>
      <c r="H225" s="43" t="str">
        <f t="shared" si="35"/>
        <v>N/A</v>
      </c>
      <c r="I225" s="12" t="s">
        <v>1743</v>
      </c>
      <c r="J225" s="12">
        <v>141.1</v>
      </c>
      <c r="K225" s="44" t="s">
        <v>732</v>
      </c>
      <c r="L225" s="9" t="str">
        <f t="shared" si="36"/>
        <v>No</v>
      </c>
    </row>
    <row r="226" spans="1:12" ht="25.5" x14ac:dyDescent="0.2">
      <c r="A226" s="2" t="s">
        <v>1390</v>
      </c>
      <c r="B226" s="34" t="s">
        <v>217</v>
      </c>
      <c r="C226" s="46">
        <v>0</v>
      </c>
      <c r="D226" s="43" t="str">
        <f t="shared" si="33"/>
        <v>N/A</v>
      </c>
      <c r="E226" s="46">
        <v>66646282</v>
      </c>
      <c r="F226" s="43" t="str">
        <f t="shared" si="34"/>
        <v>N/A</v>
      </c>
      <c r="G226" s="46">
        <v>46383350</v>
      </c>
      <c r="H226" s="43" t="str">
        <f t="shared" si="35"/>
        <v>N/A</v>
      </c>
      <c r="I226" s="12" t="s">
        <v>1743</v>
      </c>
      <c r="J226" s="12">
        <v>-30.4</v>
      </c>
      <c r="K226" s="44" t="s">
        <v>732</v>
      </c>
      <c r="L226" s="9" t="str">
        <f t="shared" si="36"/>
        <v>No</v>
      </c>
    </row>
    <row r="227" spans="1:12" ht="25.5" x14ac:dyDescent="0.2">
      <c r="A227" s="2" t="s">
        <v>519</v>
      </c>
      <c r="B227" s="34" t="s">
        <v>217</v>
      </c>
      <c r="C227" s="35">
        <v>0</v>
      </c>
      <c r="D227" s="43" t="str">
        <f t="shared" si="33"/>
        <v>N/A</v>
      </c>
      <c r="E227" s="35">
        <v>2121</v>
      </c>
      <c r="F227" s="43" t="str">
        <f t="shared" si="34"/>
        <v>N/A</v>
      </c>
      <c r="G227" s="35">
        <v>1979</v>
      </c>
      <c r="H227" s="43" t="str">
        <f t="shared" si="35"/>
        <v>N/A</v>
      </c>
      <c r="I227" s="12" t="s">
        <v>1743</v>
      </c>
      <c r="J227" s="12">
        <v>-6.69</v>
      </c>
      <c r="K227" s="44" t="s">
        <v>732</v>
      </c>
      <c r="L227" s="9" t="str">
        <f t="shared" si="36"/>
        <v>Yes</v>
      </c>
    </row>
    <row r="228" spans="1:12" ht="25.5" x14ac:dyDescent="0.2">
      <c r="A228" s="2" t="s">
        <v>1391</v>
      </c>
      <c r="B228" s="34" t="s">
        <v>217</v>
      </c>
      <c r="C228" s="46" t="s">
        <v>1743</v>
      </c>
      <c r="D228" s="43" t="str">
        <f t="shared" si="33"/>
        <v>N/A</v>
      </c>
      <c r="E228" s="46">
        <v>31422.103725000001</v>
      </c>
      <c r="F228" s="43" t="str">
        <f t="shared" si="34"/>
        <v>N/A</v>
      </c>
      <c r="G228" s="46">
        <v>23437.771602000001</v>
      </c>
      <c r="H228" s="43" t="str">
        <f t="shared" si="35"/>
        <v>N/A</v>
      </c>
      <c r="I228" s="12" t="s">
        <v>1743</v>
      </c>
      <c r="J228" s="12">
        <v>-25.4</v>
      </c>
      <c r="K228" s="44" t="s">
        <v>732</v>
      </c>
      <c r="L228" s="9" t="str">
        <f t="shared" si="36"/>
        <v>Yes</v>
      </c>
    </row>
    <row r="229" spans="1:12" x14ac:dyDescent="0.2">
      <c r="A229" s="2" t="s">
        <v>1392</v>
      </c>
      <c r="B229" s="34" t="s">
        <v>217</v>
      </c>
      <c r="C229" s="51">
        <v>70786573</v>
      </c>
      <c r="D229" s="43" t="str">
        <f t="shared" ref="D229:D252" si="37">IF($B229="N/A","N/A",IF(C229&gt;10,"No",IF(C229&lt;-10,"No","Yes")))</f>
        <v>N/A</v>
      </c>
      <c r="E229" s="51">
        <v>74704918</v>
      </c>
      <c r="F229" s="43" t="str">
        <f t="shared" ref="F229:F252" si="38">IF($B229="N/A","N/A",IF(E229&gt;10,"No",IF(E229&lt;-10,"No","Yes")))</f>
        <v>N/A</v>
      </c>
      <c r="G229" s="51">
        <v>55385202</v>
      </c>
      <c r="H229" s="43" t="str">
        <f t="shared" ref="H229:H252" si="39">IF($B229="N/A","N/A",IF(G229&gt;10,"No",IF(G229&lt;-10,"No","Yes")))</f>
        <v>N/A</v>
      </c>
      <c r="I229" s="12">
        <v>5.5350000000000001</v>
      </c>
      <c r="J229" s="12">
        <v>-25.9</v>
      </c>
      <c r="K229" s="44" t="s">
        <v>732</v>
      </c>
      <c r="L229" s="9" t="str">
        <f t="shared" ref="L229:L252" si="40">IF(J229="Div by 0", "N/A", IF(K229="N/A","N/A", IF(J229&gt;VALUE(MID(K229,1,2)), "No", IF(J229&lt;-1*VALUE(MID(K229,1,2)), "No", "Yes"))))</f>
        <v>Yes</v>
      </c>
    </row>
    <row r="230" spans="1:12" x14ac:dyDescent="0.2">
      <c r="A230" s="4" t="s">
        <v>1393</v>
      </c>
      <c r="B230" s="34" t="s">
        <v>217</v>
      </c>
      <c r="C230" s="49">
        <v>5708</v>
      </c>
      <c r="D230" s="43" t="str">
        <f t="shared" si="37"/>
        <v>N/A</v>
      </c>
      <c r="E230" s="49">
        <v>3684</v>
      </c>
      <c r="F230" s="43" t="str">
        <f t="shared" si="38"/>
        <v>N/A</v>
      </c>
      <c r="G230" s="49">
        <v>3554</v>
      </c>
      <c r="H230" s="43" t="str">
        <f t="shared" si="39"/>
        <v>N/A</v>
      </c>
      <c r="I230" s="12">
        <v>-35.5</v>
      </c>
      <c r="J230" s="12">
        <v>-3.53</v>
      </c>
      <c r="K230" s="44" t="s">
        <v>732</v>
      </c>
      <c r="L230" s="9" t="str">
        <f t="shared" si="40"/>
        <v>Yes</v>
      </c>
    </row>
    <row r="231" spans="1:12" x14ac:dyDescent="0.2">
      <c r="A231" s="4" t="s">
        <v>1394</v>
      </c>
      <c r="B231" s="34" t="s">
        <v>217</v>
      </c>
      <c r="C231" s="51">
        <v>12401.291696</v>
      </c>
      <c r="D231" s="43" t="str">
        <f t="shared" si="37"/>
        <v>N/A</v>
      </c>
      <c r="E231" s="51">
        <v>20278.207925999999</v>
      </c>
      <c r="F231" s="43" t="str">
        <f t="shared" si="38"/>
        <v>N/A</v>
      </c>
      <c r="G231" s="51">
        <v>15583.906021000001</v>
      </c>
      <c r="H231" s="43" t="str">
        <f t="shared" si="39"/>
        <v>N/A</v>
      </c>
      <c r="I231" s="12">
        <v>63.52</v>
      </c>
      <c r="J231" s="12">
        <v>-23.1</v>
      </c>
      <c r="K231" s="44" t="s">
        <v>732</v>
      </c>
      <c r="L231" s="9" t="str">
        <f t="shared" si="40"/>
        <v>Yes</v>
      </c>
    </row>
    <row r="232" spans="1:12" ht="25.5" x14ac:dyDescent="0.2">
      <c r="A232" s="4" t="s">
        <v>1395</v>
      </c>
      <c r="B232" s="34" t="s">
        <v>217</v>
      </c>
      <c r="C232" s="51">
        <v>12870.833333</v>
      </c>
      <c r="D232" s="43" t="str">
        <f t="shared" si="37"/>
        <v>N/A</v>
      </c>
      <c r="E232" s="51">
        <v>13080.464286</v>
      </c>
      <c r="F232" s="43" t="str">
        <f t="shared" si="38"/>
        <v>N/A</v>
      </c>
      <c r="G232" s="51">
        <v>11514.347825999999</v>
      </c>
      <c r="H232" s="43" t="str">
        <f t="shared" si="39"/>
        <v>N/A</v>
      </c>
      <c r="I232" s="12">
        <v>1.629</v>
      </c>
      <c r="J232" s="12">
        <v>-12</v>
      </c>
      <c r="K232" s="44" t="s">
        <v>732</v>
      </c>
      <c r="L232" s="9" t="str">
        <f t="shared" si="40"/>
        <v>Yes</v>
      </c>
    </row>
    <row r="233" spans="1:12" ht="25.5" x14ac:dyDescent="0.2">
      <c r="A233" s="4" t="s">
        <v>1396</v>
      </c>
      <c r="B233" s="34" t="s">
        <v>217</v>
      </c>
      <c r="C233" s="51">
        <v>13154.025610000001</v>
      </c>
      <c r="D233" s="43" t="str">
        <f t="shared" si="37"/>
        <v>N/A</v>
      </c>
      <c r="E233" s="51">
        <v>23207.145258</v>
      </c>
      <c r="F233" s="43" t="str">
        <f t="shared" si="38"/>
        <v>N/A</v>
      </c>
      <c r="G233" s="51">
        <v>17648.371773999999</v>
      </c>
      <c r="H233" s="43" t="str">
        <f t="shared" si="39"/>
        <v>N/A</v>
      </c>
      <c r="I233" s="12">
        <v>76.430000000000007</v>
      </c>
      <c r="J233" s="12">
        <v>-24</v>
      </c>
      <c r="K233" s="44" t="s">
        <v>732</v>
      </c>
      <c r="L233" s="9" t="str">
        <f t="shared" si="40"/>
        <v>Yes</v>
      </c>
    </row>
    <row r="234" spans="1:12" x14ac:dyDescent="0.2">
      <c r="A234" s="4" t="s">
        <v>1397</v>
      </c>
      <c r="B234" s="34" t="s">
        <v>217</v>
      </c>
      <c r="C234" s="51">
        <v>8866.5072464000004</v>
      </c>
      <c r="D234" s="43" t="str">
        <f t="shared" si="37"/>
        <v>N/A</v>
      </c>
      <c r="E234" s="51">
        <v>3400.5408163000002</v>
      </c>
      <c r="F234" s="43" t="str">
        <f t="shared" si="38"/>
        <v>N/A</v>
      </c>
      <c r="G234" s="51">
        <v>4405.4301075000003</v>
      </c>
      <c r="H234" s="43" t="str">
        <f t="shared" si="39"/>
        <v>N/A</v>
      </c>
      <c r="I234" s="12">
        <v>-61.6</v>
      </c>
      <c r="J234" s="12">
        <v>29.55</v>
      </c>
      <c r="K234" s="44" t="s">
        <v>732</v>
      </c>
      <c r="L234" s="9" t="str">
        <f t="shared" si="40"/>
        <v>Yes</v>
      </c>
    </row>
    <row r="235" spans="1:12" ht="25.5" x14ac:dyDescent="0.2">
      <c r="A235" s="4" t="s">
        <v>1398</v>
      </c>
      <c r="B235" s="34" t="s">
        <v>217</v>
      </c>
      <c r="C235" s="51">
        <v>620.26530611999999</v>
      </c>
      <c r="D235" s="43" t="str">
        <f t="shared" si="37"/>
        <v>N/A</v>
      </c>
      <c r="E235" s="51">
        <v>288.75931231999999</v>
      </c>
      <c r="F235" s="43" t="str">
        <f t="shared" si="38"/>
        <v>N/A</v>
      </c>
      <c r="G235" s="51">
        <v>481.39274924</v>
      </c>
      <c r="H235" s="43" t="str">
        <f t="shared" si="39"/>
        <v>N/A</v>
      </c>
      <c r="I235" s="12">
        <v>-53.4</v>
      </c>
      <c r="J235" s="12">
        <v>66.709999999999994</v>
      </c>
      <c r="K235" s="44" t="s">
        <v>732</v>
      </c>
      <c r="L235" s="9" t="str">
        <f t="shared" si="40"/>
        <v>No</v>
      </c>
    </row>
    <row r="236" spans="1:12" x14ac:dyDescent="0.2">
      <c r="A236" s="4" t="s">
        <v>1399</v>
      </c>
      <c r="B236" s="34" t="s">
        <v>217</v>
      </c>
      <c r="C236" s="43">
        <v>2.7415682846</v>
      </c>
      <c r="D236" s="43" t="str">
        <f t="shared" si="37"/>
        <v>N/A</v>
      </c>
      <c r="E236" s="43">
        <v>1.6928902287000001</v>
      </c>
      <c r="F236" s="43" t="str">
        <f t="shared" si="38"/>
        <v>N/A</v>
      </c>
      <c r="G236" s="43">
        <v>1.7194916033000001</v>
      </c>
      <c r="H236" s="43" t="str">
        <f t="shared" si="39"/>
        <v>N/A</v>
      </c>
      <c r="I236" s="12">
        <v>-38.299999999999997</v>
      </c>
      <c r="J236" s="12">
        <v>1.571</v>
      </c>
      <c r="K236" s="44" t="s">
        <v>732</v>
      </c>
      <c r="L236" s="9" t="str">
        <f t="shared" si="40"/>
        <v>Yes</v>
      </c>
    </row>
    <row r="237" spans="1:12" x14ac:dyDescent="0.2">
      <c r="A237" s="4" t="s">
        <v>1400</v>
      </c>
      <c r="B237" s="34" t="s">
        <v>217</v>
      </c>
      <c r="C237" s="43">
        <v>10.373443983</v>
      </c>
      <c r="D237" s="43" t="str">
        <f t="shared" si="37"/>
        <v>N/A</v>
      </c>
      <c r="E237" s="43">
        <v>5.6641942008999999</v>
      </c>
      <c r="F237" s="43" t="str">
        <f t="shared" si="38"/>
        <v>N/A</v>
      </c>
      <c r="G237" s="43">
        <v>4.5364891518999997</v>
      </c>
      <c r="H237" s="43" t="str">
        <f t="shared" si="39"/>
        <v>N/A</v>
      </c>
      <c r="I237" s="12">
        <v>-45.4</v>
      </c>
      <c r="J237" s="12">
        <v>-19.899999999999999</v>
      </c>
      <c r="K237" s="44" t="s">
        <v>732</v>
      </c>
      <c r="L237" s="9" t="str">
        <f t="shared" si="40"/>
        <v>Yes</v>
      </c>
    </row>
    <row r="238" spans="1:12" x14ac:dyDescent="0.2">
      <c r="A238" s="58" t="s">
        <v>1401</v>
      </c>
      <c r="B238" s="34" t="s">
        <v>217</v>
      </c>
      <c r="C238" s="43">
        <v>6.1670502963000002</v>
      </c>
      <c r="D238" s="43" t="str">
        <f t="shared" si="37"/>
        <v>N/A</v>
      </c>
      <c r="E238" s="43">
        <v>3.8446062113999999</v>
      </c>
      <c r="F238" s="43" t="str">
        <f t="shared" si="38"/>
        <v>N/A</v>
      </c>
      <c r="G238" s="43">
        <v>3.6047388006999999</v>
      </c>
      <c r="H238" s="43" t="str">
        <f t="shared" si="39"/>
        <v>N/A</v>
      </c>
      <c r="I238" s="12">
        <v>-37.700000000000003</v>
      </c>
      <c r="J238" s="12">
        <v>-6.24</v>
      </c>
      <c r="K238" s="44" t="s">
        <v>732</v>
      </c>
      <c r="L238" s="9" t="str">
        <f t="shared" si="40"/>
        <v>Yes</v>
      </c>
    </row>
    <row r="239" spans="1:12" x14ac:dyDescent="0.2">
      <c r="A239" s="58" t="s">
        <v>1402</v>
      </c>
      <c r="B239" s="34" t="s">
        <v>217</v>
      </c>
      <c r="C239" s="43">
        <v>0.34423407919999999</v>
      </c>
      <c r="D239" s="43" t="str">
        <f t="shared" si="37"/>
        <v>N/A</v>
      </c>
      <c r="E239" s="43">
        <v>0.16320820699999999</v>
      </c>
      <c r="F239" s="43" t="str">
        <f t="shared" si="38"/>
        <v>N/A</v>
      </c>
      <c r="G239" s="43">
        <v>0.14838689090000001</v>
      </c>
      <c r="H239" s="43" t="str">
        <f t="shared" si="39"/>
        <v>N/A</v>
      </c>
      <c r="I239" s="12">
        <v>-52.6</v>
      </c>
      <c r="J239" s="12">
        <v>-9.08</v>
      </c>
      <c r="K239" s="44" t="s">
        <v>732</v>
      </c>
      <c r="L239" s="9" t="str">
        <f t="shared" si="40"/>
        <v>Yes</v>
      </c>
    </row>
    <row r="240" spans="1:12" x14ac:dyDescent="0.2">
      <c r="A240" s="58" t="s">
        <v>1403</v>
      </c>
      <c r="B240" s="34" t="s">
        <v>217</v>
      </c>
      <c r="C240" s="43">
        <v>0.54563271120000001</v>
      </c>
      <c r="D240" s="43" t="str">
        <f t="shared" si="37"/>
        <v>N/A</v>
      </c>
      <c r="E240" s="43">
        <v>0.4711377504</v>
      </c>
      <c r="F240" s="43" t="str">
        <f t="shared" si="38"/>
        <v>N/A</v>
      </c>
      <c r="G240" s="43">
        <v>0.57487234710000001</v>
      </c>
      <c r="H240" s="43" t="str">
        <f t="shared" si="39"/>
        <v>N/A</v>
      </c>
      <c r="I240" s="12">
        <v>-13.7</v>
      </c>
      <c r="J240" s="12">
        <v>22.02</v>
      </c>
      <c r="K240" s="44" t="s">
        <v>732</v>
      </c>
      <c r="L240" s="9" t="str">
        <f t="shared" si="40"/>
        <v>Yes</v>
      </c>
    </row>
    <row r="241" spans="1:12" ht="25.5" x14ac:dyDescent="0.2">
      <c r="A241" s="58" t="s">
        <v>1404</v>
      </c>
      <c r="B241" s="34" t="s">
        <v>217</v>
      </c>
      <c r="C241" s="51" t="s">
        <v>1743</v>
      </c>
      <c r="D241" s="43" t="str">
        <f t="shared" si="37"/>
        <v>N/A</v>
      </c>
      <c r="E241" s="51">
        <v>66646282</v>
      </c>
      <c r="F241" s="43" t="str">
        <f t="shared" si="38"/>
        <v>N/A</v>
      </c>
      <c r="G241" s="51">
        <v>46383350</v>
      </c>
      <c r="H241" s="43" t="str">
        <f t="shared" si="39"/>
        <v>N/A</v>
      </c>
      <c r="I241" s="12" t="s">
        <v>1743</v>
      </c>
      <c r="J241" s="12">
        <v>-30.4</v>
      </c>
      <c r="K241" s="44" t="s">
        <v>732</v>
      </c>
      <c r="L241" s="9" t="str">
        <f t="shared" si="40"/>
        <v>No</v>
      </c>
    </row>
    <row r="242" spans="1:12" x14ac:dyDescent="0.2">
      <c r="A242" s="58" t="s">
        <v>1405</v>
      </c>
      <c r="B242" s="34" t="s">
        <v>217</v>
      </c>
      <c r="C242" s="49" t="s">
        <v>1743</v>
      </c>
      <c r="D242" s="43" t="str">
        <f t="shared" si="37"/>
        <v>N/A</v>
      </c>
      <c r="E242" s="49">
        <v>2121</v>
      </c>
      <c r="F242" s="43" t="str">
        <f t="shared" si="38"/>
        <v>N/A</v>
      </c>
      <c r="G242" s="49">
        <v>1979</v>
      </c>
      <c r="H242" s="43" t="str">
        <f t="shared" si="39"/>
        <v>N/A</v>
      </c>
      <c r="I242" s="12" t="s">
        <v>1743</v>
      </c>
      <c r="J242" s="12">
        <v>-6.69</v>
      </c>
      <c r="K242" s="44" t="s">
        <v>732</v>
      </c>
      <c r="L242" s="9" t="str">
        <f t="shared" si="40"/>
        <v>Yes</v>
      </c>
    </row>
    <row r="243" spans="1:12" ht="25.5" x14ac:dyDescent="0.2">
      <c r="A243" s="58" t="s">
        <v>1406</v>
      </c>
      <c r="B243" s="34" t="s">
        <v>217</v>
      </c>
      <c r="C243" s="51" t="s">
        <v>1743</v>
      </c>
      <c r="D243" s="43" t="str">
        <f t="shared" si="37"/>
        <v>N/A</v>
      </c>
      <c r="E243" s="51">
        <v>31422.103725000001</v>
      </c>
      <c r="F243" s="43" t="str">
        <f t="shared" si="38"/>
        <v>N/A</v>
      </c>
      <c r="G243" s="51">
        <v>23437.771602000001</v>
      </c>
      <c r="H243" s="43" t="str">
        <f t="shared" si="39"/>
        <v>N/A</v>
      </c>
      <c r="I243" s="12" t="s">
        <v>1743</v>
      </c>
      <c r="J243" s="12">
        <v>-25.4</v>
      </c>
      <c r="K243" s="44" t="s">
        <v>732</v>
      </c>
      <c r="L243" s="9" t="str">
        <f t="shared" si="40"/>
        <v>Yes</v>
      </c>
    </row>
    <row r="244" spans="1:12" ht="25.5" x14ac:dyDescent="0.2">
      <c r="A244" s="58" t="s">
        <v>1407</v>
      </c>
      <c r="B244" s="34" t="s">
        <v>217</v>
      </c>
      <c r="C244" s="51" t="s">
        <v>1743</v>
      </c>
      <c r="D244" s="43" t="str">
        <f t="shared" si="37"/>
        <v>N/A</v>
      </c>
      <c r="E244" s="51">
        <v>13940.35</v>
      </c>
      <c r="F244" s="43" t="str">
        <f t="shared" si="38"/>
        <v>N/A</v>
      </c>
      <c r="G244" s="51">
        <v>10931.5</v>
      </c>
      <c r="H244" s="43" t="str">
        <f t="shared" si="39"/>
        <v>N/A</v>
      </c>
      <c r="I244" s="12" t="s">
        <v>1743</v>
      </c>
      <c r="J244" s="12">
        <v>-21.6</v>
      </c>
      <c r="K244" s="44" t="s">
        <v>732</v>
      </c>
      <c r="L244" s="9" t="str">
        <f t="shared" si="40"/>
        <v>Yes</v>
      </c>
    </row>
    <row r="245" spans="1:12" ht="25.5" x14ac:dyDescent="0.2">
      <c r="A245" s="58" t="s">
        <v>1408</v>
      </c>
      <c r="B245" s="34" t="s">
        <v>217</v>
      </c>
      <c r="C245" s="51" t="s">
        <v>1743</v>
      </c>
      <c r="D245" s="43" t="str">
        <f t="shared" si="37"/>
        <v>N/A</v>
      </c>
      <c r="E245" s="51">
        <v>31588.517372999999</v>
      </c>
      <c r="F245" s="43" t="str">
        <f t="shared" si="38"/>
        <v>N/A</v>
      </c>
      <c r="G245" s="51">
        <v>23596.709974000001</v>
      </c>
      <c r="H245" s="43" t="str">
        <f t="shared" si="39"/>
        <v>N/A</v>
      </c>
      <c r="I245" s="12" t="s">
        <v>1743</v>
      </c>
      <c r="J245" s="12">
        <v>-25.3</v>
      </c>
      <c r="K245" s="44" t="s">
        <v>732</v>
      </c>
      <c r="L245" s="9" t="str">
        <f t="shared" si="40"/>
        <v>Yes</v>
      </c>
    </row>
    <row r="246" spans="1:12" ht="25.5" x14ac:dyDescent="0.2">
      <c r="A246" s="58" t="s">
        <v>1409</v>
      </c>
      <c r="B246" s="34" t="s">
        <v>217</v>
      </c>
      <c r="C246" s="51" t="s">
        <v>1743</v>
      </c>
      <c r="D246" s="43" t="str">
        <f t="shared" si="37"/>
        <v>N/A</v>
      </c>
      <c r="E246" s="51" t="s">
        <v>1743</v>
      </c>
      <c r="F246" s="43" t="str">
        <f t="shared" si="38"/>
        <v>N/A</v>
      </c>
      <c r="G246" s="51">
        <v>5644.5</v>
      </c>
      <c r="H246" s="43" t="str">
        <f t="shared" si="39"/>
        <v>N/A</v>
      </c>
      <c r="I246" s="12" t="s">
        <v>1743</v>
      </c>
      <c r="J246" s="12" t="s">
        <v>1743</v>
      </c>
      <c r="K246" s="44" t="s">
        <v>732</v>
      </c>
      <c r="L246" s="9" t="str">
        <f t="shared" si="40"/>
        <v>N/A</v>
      </c>
    </row>
    <row r="247" spans="1:12" ht="25.5" x14ac:dyDescent="0.2">
      <c r="A247" s="58" t="s">
        <v>1410</v>
      </c>
      <c r="B247" s="34" t="s">
        <v>217</v>
      </c>
      <c r="C247" s="51" t="s">
        <v>1743</v>
      </c>
      <c r="D247" s="43" t="str">
        <f t="shared" si="37"/>
        <v>N/A</v>
      </c>
      <c r="E247" s="51" t="s">
        <v>1743</v>
      </c>
      <c r="F247" s="43" t="str">
        <f t="shared" si="38"/>
        <v>N/A</v>
      </c>
      <c r="G247" s="51" t="s">
        <v>1743</v>
      </c>
      <c r="H247" s="43" t="str">
        <f t="shared" si="39"/>
        <v>N/A</v>
      </c>
      <c r="I247" s="12" t="s">
        <v>1743</v>
      </c>
      <c r="J247" s="12" t="s">
        <v>1743</v>
      </c>
      <c r="K247" s="44" t="s">
        <v>732</v>
      </c>
      <c r="L247" s="9" t="str">
        <f t="shared" si="40"/>
        <v>N/A</v>
      </c>
    </row>
    <row r="248" spans="1:12" ht="25.5" x14ac:dyDescent="0.2">
      <c r="A248" s="58" t="s">
        <v>1411</v>
      </c>
      <c r="B248" s="34" t="s">
        <v>217</v>
      </c>
      <c r="C248" s="43">
        <v>0</v>
      </c>
      <c r="D248" s="43" t="str">
        <f t="shared" si="37"/>
        <v>N/A</v>
      </c>
      <c r="E248" s="43">
        <v>0.97465259910000002</v>
      </c>
      <c r="F248" s="43" t="str">
        <f t="shared" si="38"/>
        <v>N/A</v>
      </c>
      <c r="G248" s="43">
        <v>0.95747717590000003</v>
      </c>
      <c r="H248" s="43" t="str">
        <f t="shared" si="39"/>
        <v>N/A</v>
      </c>
      <c r="I248" s="12" t="s">
        <v>1743</v>
      </c>
      <c r="J248" s="12">
        <v>-1.76</v>
      </c>
      <c r="K248" s="44" t="s">
        <v>732</v>
      </c>
      <c r="L248" s="9" t="str">
        <f t="shared" si="40"/>
        <v>Yes</v>
      </c>
    </row>
    <row r="249" spans="1:12" ht="25.5" x14ac:dyDescent="0.2">
      <c r="A249" s="58" t="s">
        <v>1412</v>
      </c>
      <c r="B249" s="34" t="s">
        <v>217</v>
      </c>
      <c r="C249" s="43">
        <v>0</v>
      </c>
      <c r="D249" s="43" t="str">
        <f t="shared" si="37"/>
        <v>N/A</v>
      </c>
      <c r="E249" s="43">
        <v>1.3486176669000001</v>
      </c>
      <c r="F249" s="43" t="str">
        <f t="shared" si="38"/>
        <v>N/A</v>
      </c>
      <c r="G249" s="43">
        <v>1.4464168310000001</v>
      </c>
      <c r="H249" s="43" t="str">
        <f t="shared" si="39"/>
        <v>N/A</v>
      </c>
      <c r="I249" s="12" t="s">
        <v>1743</v>
      </c>
      <c r="J249" s="12">
        <v>7.2519999999999998</v>
      </c>
      <c r="K249" s="44" t="s">
        <v>732</v>
      </c>
      <c r="L249" s="9" t="str">
        <f t="shared" si="40"/>
        <v>Yes</v>
      </c>
    </row>
    <row r="250" spans="1:12" ht="25.5" x14ac:dyDescent="0.2">
      <c r="A250" s="58" t="s">
        <v>1413</v>
      </c>
      <c r="B250" s="34" t="s">
        <v>217</v>
      </c>
      <c r="C250" s="43">
        <v>0</v>
      </c>
      <c r="D250" s="43" t="str">
        <f t="shared" si="37"/>
        <v>N/A</v>
      </c>
      <c r="E250" s="43">
        <v>2.5618514590000001</v>
      </c>
      <c r="F250" s="43" t="str">
        <f t="shared" si="38"/>
        <v>N/A</v>
      </c>
      <c r="G250" s="43">
        <v>2.3022751896</v>
      </c>
      <c r="H250" s="43" t="str">
        <f t="shared" si="39"/>
        <v>N/A</v>
      </c>
      <c r="I250" s="12" t="s">
        <v>1743</v>
      </c>
      <c r="J250" s="12">
        <v>-10.1</v>
      </c>
      <c r="K250" s="44" t="s">
        <v>732</v>
      </c>
      <c r="L250" s="9" t="str">
        <f t="shared" si="40"/>
        <v>Yes</v>
      </c>
    </row>
    <row r="251" spans="1:12" ht="25.5" x14ac:dyDescent="0.2">
      <c r="A251" s="58" t="s">
        <v>1414</v>
      </c>
      <c r="B251" s="34" t="s">
        <v>217</v>
      </c>
      <c r="C251" s="43">
        <v>0</v>
      </c>
      <c r="D251" s="43" t="str">
        <f t="shared" si="37"/>
        <v>N/A</v>
      </c>
      <c r="E251" s="43">
        <v>0</v>
      </c>
      <c r="F251" s="43" t="str">
        <f t="shared" si="38"/>
        <v>N/A</v>
      </c>
      <c r="G251" s="43">
        <v>3.1911158999999999E-3</v>
      </c>
      <c r="H251" s="43" t="str">
        <f t="shared" si="39"/>
        <v>N/A</v>
      </c>
      <c r="I251" s="12" t="s">
        <v>1743</v>
      </c>
      <c r="J251" s="12" t="s">
        <v>1743</v>
      </c>
      <c r="K251" s="44" t="s">
        <v>732</v>
      </c>
      <c r="L251" s="9" t="str">
        <f t="shared" si="40"/>
        <v>N/A</v>
      </c>
    </row>
    <row r="252" spans="1:12" ht="25.5" x14ac:dyDescent="0.2">
      <c r="A252" s="58" t="s">
        <v>1415</v>
      </c>
      <c r="B252" s="34" t="s">
        <v>217</v>
      </c>
      <c r="C252" s="43">
        <v>0</v>
      </c>
      <c r="D252" s="43" t="str">
        <f t="shared" si="37"/>
        <v>N/A</v>
      </c>
      <c r="E252" s="43">
        <v>0</v>
      </c>
      <c r="F252" s="43" t="str">
        <f t="shared" si="38"/>
        <v>N/A</v>
      </c>
      <c r="G252" s="43">
        <v>0</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128298</v>
      </c>
      <c r="D6" s="43" t="str">
        <f t="shared" ref="D6:D37" si="0">IF($B6="N/A","N/A",IF(C6&gt;10,"No",IF(C6&lt;-10,"No","Yes")))</f>
        <v>N/A</v>
      </c>
      <c r="E6" s="35">
        <v>130410</v>
      </c>
      <c r="F6" s="43" t="str">
        <f t="shared" ref="F6:F37" si="1">IF($B6="N/A","N/A",IF(E6&gt;10,"No",IF(E6&lt;-10,"No","Yes")))</f>
        <v>N/A</v>
      </c>
      <c r="G6" s="35">
        <v>135530</v>
      </c>
      <c r="H6" s="43" t="str">
        <f t="shared" ref="H6:H37" si="2">IF($B6="N/A","N/A",IF(G6&gt;10,"No",IF(G6&lt;-10,"No","Yes")))</f>
        <v>N/A</v>
      </c>
      <c r="I6" s="12">
        <v>1.6459999999999999</v>
      </c>
      <c r="J6" s="12">
        <v>3.9260000000000002</v>
      </c>
      <c r="K6" s="44" t="s">
        <v>732</v>
      </c>
      <c r="L6" s="9" t="str">
        <f t="shared" ref="L6:L39" si="3">IF(J6="Div by 0", "N/A", IF(K6="N/A","N/A", IF(J6&gt;VALUE(MID(K6,1,2)), "No", IF(J6&lt;-1*VALUE(MID(K6,1,2)), "No", "Yes"))))</f>
        <v>Yes</v>
      </c>
    </row>
    <row r="7" spans="1:12" x14ac:dyDescent="0.2">
      <c r="A7" s="45" t="s">
        <v>6</v>
      </c>
      <c r="B7" s="34" t="s">
        <v>217</v>
      </c>
      <c r="C7" s="35">
        <v>118885</v>
      </c>
      <c r="D7" s="43" t="str">
        <f t="shared" si="0"/>
        <v>N/A</v>
      </c>
      <c r="E7" s="35">
        <v>121582</v>
      </c>
      <c r="F7" s="43" t="str">
        <f t="shared" si="1"/>
        <v>N/A</v>
      </c>
      <c r="G7" s="35">
        <v>126116</v>
      </c>
      <c r="H7" s="43" t="str">
        <f t="shared" si="2"/>
        <v>N/A</v>
      </c>
      <c r="I7" s="12">
        <v>2.2690000000000001</v>
      </c>
      <c r="J7" s="12">
        <v>3.7290000000000001</v>
      </c>
      <c r="K7" s="44" t="s">
        <v>732</v>
      </c>
      <c r="L7" s="9" t="str">
        <f t="shared" si="3"/>
        <v>Yes</v>
      </c>
    </row>
    <row r="8" spans="1:12" x14ac:dyDescent="0.2">
      <c r="A8" s="45" t="s">
        <v>364</v>
      </c>
      <c r="B8" s="34" t="s">
        <v>217</v>
      </c>
      <c r="C8" s="35" t="s">
        <v>217</v>
      </c>
      <c r="D8" s="43" t="str">
        <f t="shared" si="0"/>
        <v>N/A</v>
      </c>
      <c r="E8" s="35" t="s">
        <v>217</v>
      </c>
      <c r="F8" s="43" t="str">
        <f t="shared" si="1"/>
        <v>N/A</v>
      </c>
      <c r="G8" s="8">
        <v>93.053936398000005</v>
      </c>
      <c r="H8" s="43" t="str">
        <f t="shared" si="2"/>
        <v>N/A</v>
      </c>
      <c r="I8" s="12" t="s">
        <v>217</v>
      </c>
      <c r="J8" s="12" t="s">
        <v>217</v>
      </c>
      <c r="K8" s="44" t="s">
        <v>732</v>
      </c>
      <c r="L8" s="9" t="str">
        <f t="shared" si="3"/>
        <v>No</v>
      </c>
    </row>
    <row r="9" spans="1:12" x14ac:dyDescent="0.2">
      <c r="A9" s="4" t="s">
        <v>88</v>
      </c>
      <c r="B9" s="47" t="s">
        <v>217</v>
      </c>
      <c r="C9" s="1">
        <v>114372.07</v>
      </c>
      <c r="D9" s="11" t="str">
        <f t="shared" si="0"/>
        <v>N/A</v>
      </c>
      <c r="E9" s="1">
        <v>117085.68</v>
      </c>
      <c r="F9" s="11" t="str">
        <f t="shared" si="1"/>
        <v>N/A</v>
      </c>
      <c r="G9" s="1">
        <v>122056.15</v>
      </c>
      <c r="H9" s="11" t="str">
        <f t="shared" si="2"/>
        <v>N/A</v>
      </c>
      <c r="I9" s="12">
        <v>2.3730000000000002</v>
      </c>
      <c r="J9" s="12">
        <v>4.2450000000000001</v>
      </c>
      <c r="K9" s="47" t="s">
        <v>732</v>
      </c>
      <c r="L9" s="9" t="str">
        <f t="shared" si="3"/>
        <v>Yes</v>
      </c>
    </row>
    <row r="10" spans="1:12" x14ac:dyDescent="0.2">
      <c r="A10" s="4" t="s">
        <v>1416</v>
      </c>
      <c r="B10" s="34" t="s">
        <v>217</v>
      </c>
      <c r="C10" s="8">
        <v>0.25019875600000002</v>
      </c>
      <c r="D10" s="43" t="str">
        <f t="shared" si="0"/>
        <v>N/A</v>
      </c>
      <c r="E10" s="8">
        <v>0.80361935429999998</v>
      </c>
      <c r="F10" s="43" t="str">
        <f t="shared" si="1"/>
        <v>N/A</v>
      </c>
      <c r="G10" s="8">
        <v>0.66553530579999998</v>
      </c>
      <c r="H10" s="43" t="str">
        <f t="shared" si="2"/>
        <v>N/A</v>
      </c>
      <c r="I10" s="12">
        <v>221.2</v>
      </c>
      <c r="J10" s="12">
        <v>-17.2</v>
      </c>
      <c r="K10" s="44" t="s">
        <v>732</v>
      </c>
      <c r="L10" s="9" t="str">
        <f t="shared" si="3"/>
        <v>Yes</v>
      </c>
    </row>
    <row r="11" spans="1:12" x14ac:dyDescent="0.2">
      <c r="A11" s="4" t="s">
        <v>1417</v>
      </c>
      <c r="B11" s="34" t="s">
        <v>217</v>
      </c>
      <c r="C11" s="8">
        <v>2.2112581645999998</v>
      </c>
      <c r="D11" s="43" t="str">
        <f t="shared" si="0"/>
        <v>N/A</v>
      </c>
      <c r="E11" s="8">
        <v>1.4416072387000001</v>
      </c>
      <c r="F11" s="43" t="str">
        <f t="shared" si="1"/>
        <v>N/A</v>
      </c>
      <c r="G11" s="8">
        <v>1.4476499668</v>
      </c>
      <c r="H11" s="43" t="str">
        <f t="shared" si="2"/>
        <v>N/A</v>
      </c>
      <c r="I11" s="12">
        <v>-34.799999999999997</v>
      </c>
      <c r="J11" s="12">
        <v>0.41920000000000002</v>
      </c>
      <c r="K11" s="44" t="s">
        <v>732</v>
      </c>
      <c r="L11" s="9" t="str">
        <f t="shared" si="3"/>
        <v>Yes</v>
      </c>
    </row>
    <row r="12" spans="1:12" x14ac:dyDescent="0.2">
      <c r="A12" s="4" t="s">
        <v>1418</v>
      </c>
      <c r="B12" s="34" t="s">
        <v>217</v>
      </c>
      <c r="C12" s="8">
        <v>52.774789941999998</v>
      </c>
      <c r="D12" s="43" t="str">
        <f t="shared" si="0"/>
        <v>N/A</v>
      </c>
      <c r="E12" s="8">
        <v>54.870025304999999</v>
      </c>
      <c r="F12" s="43" t="str">
        <f t="shared" si="1"/>
        <v>N/A</v>
      </c>
      <c r="G12" s="8">
        <v>54.694901498</v>
      </c>
      <c r="H12" s="43" t="str">
        <f t="shared" si="2"/>
        <v>N/A</v>
      </c>
      <c r="I12" s="12">
        <v>3.97</v>
      </c>
      <c r="J12" s="12">
        <v>-0.31900000000000001</v>
      </c>
      <c r="K12" s="44" t="s">
        <v>732</v>
      </c>
      <c r="L12" s="9" t="str">
        <f t="shared" si="3"/>
        <v>Yes</v>
      </c>
    </row>
    <row r="13" spans="1:12" x14ac:dyDescent="0.2">
      <c r="A13" s="4" t="s">
        <v>1419</v>
      </c>
      <c r="B13" s="34" t="s">
        <v>217</v>
      </c>
      <c r="C13" s="8">
        <v>0.64615192749999995</v>
      </c>
      <c r="D13" s="43" t="str">
        <f t="shared" si="0"/>
        <v>N/A</v>
      </c>
      <c r="E13" s="8">
        <v>0.72157043170000001</v>
      </c>
      <c r="F13" s="43" t="str">
        <f t="shared" si="1"/>
        <v>N/A</v>
      </c>
      <c r="G13" s="8">
        <v>0.75038736809999995</v>
      </c>
      <c r="H13" s="43" t="str">
        <f t="shared" si="2"/>
        <v>N/A</v>
      </c>
      <c r="I13" s="12">
        <v>11.67</v>
      </c>
      <c r="J13" s="12">
        <v>3.9940000000000002</v>
      </c>
      <c r="K13" s="44" t="s">
        <v>732</v>
      </c>
      <c r="L13" s="9" t="str">
        <f t="shared" si="3"/>
        <v>Yes</v>
      </c>
    </row>
    <row r="14" spans="1:12" x14ac:dyDescent="0.2">
      <c r="A14" s="4" t="s">
        <v>1420</v>
      </c>
      <c r="B14" s="34" t="s">
        <v>217</v>
      </c>
      <c r="C14" s="8">
        <v>6.2269092270000002</v>
      </c>
      <c r="D14" s="43" t="str">
        <f t="shared" si="0"/>
        <v>N/A</v>
      </c>
      <c r="E14" s="8">
        <v>7.2885514914999998</v>
      </c>
      <c r="F14" s="43" t="str">
        <f t="shared" si="1"/>
        <v>N/A</v>
      </c>
      <c r="G14" s="8">
        <v>7.9561720651999996</v>
      </c>
      <c r="H14" s="43" t="str">
        <f t="shared" si="2"/>
        <v>N/A</v>
      </c>
      <c r="I14" s="12">
        <v>17.05</v>
      </c>
      <c r="J14" s="12">
        <v>9.16</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0.1005471636</v>
      </c>
      <c r="D16" s="43" t="str">
        <f t="shared" si="0"/>
        <v>N/A</v>
      </c>
      <c r="E16" s="8">
        <v>0.13495897549999999</v>
      </c>
      <c r="F16" s="43" t="str">
        <f t="shared" si="1"/>
        <v>N/A</v>
      </c>
      <c r="G16" s="8">
        <v>0.15199586809999999</v>
      </c>
      <c r="H16" s="43" t="str">
        <f t="shared" si="2"/>
        <v>N/A</v>
      </c>
      <c r="I16" s="12">
        <v>34.22</v>
      </c>
      <c r="J16" s="12">
        <v>12.62</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37.617889601000002</v>
      </c>
      <c r="D18" s="43" t="str">
        <f t="shared" si="0"/>
        <v>N/A</v>
      </c>
      <c r="E18" s="8">
        <v>34.656084655999997</v>
      </c>
      <c r="F18" s="43" t="str">
        <f t="shared" si="1"/>
        <v>N/A</v>
      </c>
      <c r="G18" s="8">
        <v>34.259573525999997</v>
      </c>
      <c r="H18" s="43" t="str">
        <f t="shared" si="2"/>
        <v>N/A</v>
      </c>
      <c r="I18" s="12">
        <v>-7.87</v>
      </c>
      <c r="J18" s="12">
        <v>-1.1399999999999999</v>
      </c>
      <c r="K18" s="44" t="s">
        <v>732</v>
      </c>
      <c r="L18" s="9" t="str">
        <f t="shared" si="3"/>
        <v>Yes</v>
      </c>
    </row>
    <row r="19" spans="1:12" x14ac:dyDescent="0.2">
      <c r="A19" s="4" t="s">
        <v>1425</v>
      </c>
      <c r="B19" s="34" t="s">
        <v>217</v>
      </c>
      <c r="C19" s="8">
        <v>0.17225521830000001</v>
      </c>
      <c r="D19" s="43" t="str">
        <f t="shared" si="0"/>
        <v>N/A</v>
      </c>
      <c r="E19" s="8">
        <v>8.3582547399999998E-2</v>
      </c>
      <c r="F19" s="43" t="str">
        <f t="shared" si="1"/>
        <v>N/A</v>
      </c>
      <c r="G19" s="8">
        <v>7.3784401999999999E-2</v>
      </c>
      <c r="H19" s="43" t="str">
        <f t="shared" si="2"/>
        <v>N/A</v>
      </c>
      <c r="I19" s="12">
        <v>-51.5</v>
      </c>
      <c r="J19" s="12">
        <v>-11.7</v>
      </c>
      <c r="K19" s="44" t="s">
        <v>732</v>
      </c>
      <c r="L19" s="9" t="str">
        <f t="shared" si="3"/>
        <v>Yes</v>
      </c>
    </row>
    <row r="20" spans="1:12" x14ac:dyDescent="0.2">
      <c r="A20" s="2" t="s">
        <v>968</v>
      </c>
      <c r="B20" s="34" t="s">
        <v>217</v>
      </c>
      <c r="C20" s="8">
        <v>96.869787525999996</v>
      </c>
      <c r="D20" s="43" t="str">
        <f t="shared" si="0"/>
        <v>N/A</v>
      </c>
      <c r="E20" s="8">
        <v>97.618280807000005</v>
      </c>
      <c r="F20" s="43" t="str">
        <f t="shared" si="1"/>
        <v>N/A</v>
      </c>
      <c r="G20" s="8">
        <v>97.576182395000004</v>
      </c>
      <c r="H20" s="43" t="str">
        <f t="shared" si="2"/>
        <v>N/A</v>
      </c>
      <c r="I20" s="12">
        <v>0.77270000000000005</v>
      </c>
      <c r="J20" s="12">
        <v>-4.2999999999999997E-2</v>
      </c>
      <c r="K20" s="44" t="s">
        <v>732</v>
      </c>
      <c r="L20" s="9" t="str">
        <f t="shared" si="3"/>
        <v>Yes</v>
      </c>
    </row>
    <row r="21" spans="1:12" x14ac:dyDescent="0.2">
      <c r="A21" s="2" t="s">
        <v>969</v>
      </c>
      <c r="B21" s="34" t="s">
        <v>217</v>
      </c>
      <c r="C21" s="8">
        <v>2.9579572557999998</v>
      </c>
      <c r="D21" s="43" t="str">
        <f t="shared" si="0"/>
        <v>N/A</v>
      </c>
      <c r="E21" s="8">
        <v>2.2981366460000001</v>
      </c>
      <c r="F21" s="43" t="str">
        <f t="shared" si="1"/>
        <v>N/A</v>
      </c>
      <c r="G21" s="8">
        <v>2.3500332030000002</v>
      </c>
      <c r="H21" s="43" t="str">
        <f t="shared" si="2"/>
        <v>N/A</v>
      </c>
      <c r="I21" s="12">
        <v>-22.3</v>
      </c>
      <c r="J21" s="12">
        <v>2.258</v>
      </c>
      <c r="K21" s="44" t="s">
        <v>732</v>
      </c>
      <c r="L21" s="9" t="str">
        <f t="shared" si="3"/>
        <v>Yes</v>
      </c>
    </row>
    <row r="22" spans="1:12" x14ac:dyDescent="0.2">
      <c r="A22" s="3" t="s">
        <v>1728</v>
      </c>
      <c r="B22" s="34" t="s">
        <v>217</v>
      </c>
      <c r="C22" s="35">
        <v>55116</v>
      </c>
      <c r="D22" s="43" t="str">
        <f t="shared" si="0"/>
        <v>N/A</v>
      </c>
      <c r="E22" s="35">
        <v>54342</v>
      </c>
      <c r="F22" s="43" t="str">
        <f t="shared" si="1"/>
        <v>N/A</v>
      </c>
      <c r="G22" s="35">
        <v>56761</v>
      </c>
      <c r="H22" s="43" t="str">
        <f t="shared" si="2"/>
        <v>N/A</v>
      </c>
      <c r="I22" s="12">
        <v>-1.4</v>
      </c>
      <c r="J22" s="12">
        <v>4.4509999999999996</v>
      </c>
      <c r="K22" s="44" t="s">
        <v>732</v>
      </c>
      <c r="L22" s="9" t="str">
        <f t="shared" si="3"/>
        <v>Yes</v>
      </c>
    </row>
    <row r="23" spans="1:12" x14ac:dyDescent="0.2">
      <c r="A23" s="3" t="s">
        <v>984</v>
      </c>
      <c r="B23" s="34" t="s">
        <v>217</v>
      </c>
      <c r="C23" s="35">
        <v>8551</v>
      </c>
      <c r="D23" s="43" t="str">
        <f t="shared" si="0"/>
        <v>N/A</v>
      </c>
      <c r="E23" s="35">
        <v>6881</v>
      </c>
      <c r="F23" s="43" t="str">
        <f t="shared" si="1"/>
        <v>N/A</v>
      </c>
      <c r="G23" s="35">
        <v>6318</v>
      </c>
      <c r="H23" s="43" t="str">
        <f t="shared" si="2"/>
        <v>N/A</v>
      </c>
      <c r="I23" s="12">
        <v>-19.5</v>
      </c>
      <c r="J23" s="12">
        <v>-8.18</v>
      </c>
      <c r="K23" s="44" t="s">
        <v>732</v>
      </c>
      <c r="L23" s="9" t="str">
        <f t="shared" si="3"/>
        <v>Yes</v>
      </c>
    </row>
    <row r="24" spans="1:12" x14ac:dyDescent="0.2">
      <c r="A24" s="3" t="s">
        <v>985</v>
      </c>
      <c r="B24" s="34" t="s">
        <v>217</v>
      </c>
      <c r="C24" s="35">
        <v>3945</v>
      </c>
      <c r="D24" s="43" t="str">
        <f t="shared" si="0"/>
        <v>N/A</v>
      </c>
      <c r="E24" s="35">
        <v>3603</v>
      </c>
      <c r="F24" s="43" t="str">
        <f t="shared" si="1"/>
        <v>N/A</v>
      </c>
      <c r="G24" s="35">
        <v>3632</v>
      </c>
      <c r="H24" s="43" t="str">
        <f t="shared" si="2"/>
        <v>N/A</v>
      </c>
      <c r="I24" s="12">
        <v>-8.67</v>
      </c>
      <c r="J24" s="12">
        <v>0.80489999999999995</v>
      </c>
      <c r="K24" s="44" t="s">
        <v>732</v>
      </c>
      <c r="L24" s="9" t="str">
        <f t="shared" si="3"/>
        <v>Yes</v>
      </c>
    </row>
    <row r="25" spans="1:12" x14ac:dyDescent="0.2">
      <c r="A25" s="3" t="s">
        <v>986</v>
      </c>
      <c r="B25" s="34" t="s">
        <v>217</v>
      </c>
      <c r="C25" s="35">
        <v>13756</v>
      </c>
      <c r="D25" s="43" t="str">
        <f t="shared" si="0"/>
        <v>N/A</v>
      </c>
      <c r="E25" s="35">
        <v>19469</v>
      </c>
      <c r="F25" s="43" t="str">
        <f t="shared" si="1"/>
        <v>N/A</v>
      </c>
      <c r="G25" s="35">
        <v>19729</v>
      </c>
      <c r="H25" s="43" t="str">
        <f t="shared" si="2"/>
        <v>N/A</v>
      </c>
      <c r="I25" s="12">
        <v>41.53</v>
      </c>
      <c r="J25" s="12">
        <v>1.335</v>
      </c>
      <c r="K25" s="44" t="s">
        <v>732</v>
      </c>
      <c r="L25" s="9" t="str">
        <f t="shared" si="3"/>
        <v>Yes</v>
      </c>
    </row>
    <row r="26" spans="1:12" x14ac:dyDescent="0.2">
      <c r="A26" s="3" t="s">
        <v>987</v>
      </c>
      <c r="B26" s="34" t="s">
        <v>217</v>
      </c>
      <c r="C26" s="35">
        <v>28649</v>
      </c>
      <c r="D26" s="43" t="str">
        <f t="shared" si="0"/>
        <v>N/A</v>
      </c>
      <c r="E26" s="35">
        <v>24236</v>
      </c>
      <c r="F26" s="43" t="str">
        <f t="shared" si="1"/>
        <v>N/A</v>
      </c>
      <c r="G26" s="35">
        <v>26914</v>
      </c>
      <c r="H26" s="43" t="str">
        <f t="shared" si="2"/>
        <v>N/A</v>
      </c>
      <c r="I26" s="12">
        <v>-15.4</v>
      </c>
      <c r="J26" s="12">
        <v>11.05</v>
      </c>
      <c r="K26" s="44" t="s">
        <v>732</v>
      </c>
      <c r="L26" s="9" t="str">
        <f t="shared" si="3"/>
        <v>Yes</v>
      </c>
    </row>
    <row r="27" spans="1:12" x14ac:dyDescent="0.2">
      <c r="A27" s="3" t="s">
        <v>988</v>
      </c>
      <c r="B27" s="34" t="s">
        <v>217</v>
      </c>
      <c r="C27" s="35">
        <v>215</v>
      </c>
      <c r="D27" s="43" t="str">
        <f t="shared" si="0"/>
        <v>N/A</v>
      </c>
      <c r="E27" s="35">
        <v>153</v>
      </c>
      <c r="F27" s="43" t="str">
        <f t="shared" si="1"/>
        <v>N/A</v>
      </c>
      <c r="G27" s="35">
        <v>168</v>
      </c>
      <c r="H27" s="43" t="str">
        <f t="shared" si="2"/>
        <v>N/A</v>
      </c>
      <c r="I27" s="12">
        <v>-28.8</v>
      </c>
      <c r="J27" s="12">
        <v>9.8040000000000003</v>
      </c>
      <c r="K27" s="44" t="s">
        <v>732</v>
      </c>
      <c r="L27" s="9" t="str">
        <f t="shared" si="3"/>
        <v>Yes</v>
      </c>
    </row>
    <row r="28" spans="1:12" x14ac:dyDescent="0.2">
      <c r="A28" s="3" t="s">
        <v>103</v>
      </c>
      <c r="B28" s="34" t="s">
        <v>217</v>
      </c>
      <c r="C28" s="35">
        <v>68619</v>
      </c>
      <c r="D28" s="43" t="str">
        <f t="shared" si="0"/>
        <v>N/A</v>
      </c>
      <c r="E28" s="35">
        <v>71189</v>
      </c>
      <c r="F28" s="43" t="str">
        <f t="shared" si="1"/>
        <v>N/A</v>
      </c>
      <c r="G28" s="35">
        <v>73560</v>
      </c>
      <c r="H28" s="43" t="str">
        <f t="shared" si="2"/>
        <v>N/A</v>
      </c>
      <c r="I28" s="12">
        <v>3.7450000000000001</v>
      </c>
      <c r="J28" s="12">
        <v>3.331</v>
      </c>
      <c r="K28" s="44" t="s">
        <v>732</v>
      </c>
      <c r="L28" s="9" t="str">
        <f t="shared" si="3"/>
        <v>Yes</v>
      </c>
    </row>
    <row r="29" spans="1:12" x14ac:dyDescent="0.2">
      <c r="A29" s="3" t="s">
        <v>989</v>
      </c>
      <c r="B29" s="34" t="s">
        <v>217</v>
      </c>
      <c r="C29" s="35">
        <v>33158</v>
      </c>
      <c r="D29" s="43" t="str">
        <f t="shared" si="0"/>
        <v>N/A</v>
      </c>
      <c r="E29" s="35">
        <v>30099</v>
      </c>
      <c r="F29" s="43" t="str">
        <f t="shared" si="1"/>
        <v>N/A</v>
      </c>
      <c r="G29" s="35">
        <v>29181</v>
      </c>
      <c r="H29" s="43" t="str">
        <f t="shared" si="2"/>
        <v>N/A</v>
      </c>
      <c r="I29" s="12">
        <v>-9.23</v>
      </c>
      <c r="J29" s="12">
        <v>-3.05</v>
      </c>
      <c r="K29" s="44" t="s">
        <v>732</v>
      </c>
      <c r="L29" s="9" t="str">
        <f t="shared" si="3"/>
        <v>Yes</v>
      </c>
    </row>
    <row r="30" spans="1:12" x14ac:dyDescent="0.2">
      <c r="A30" s="3" t="s">
        <v>990</v>
      </c>
      <c r="B30" s="34" t="s">
        <v>217</v>
      </c>
      <c r="C30" s="35">
        <v>1128</v>
      </c>
      <c r="D30" s="43" t="str">
        <f t="shared" si="0"/>
        <v>N/A</v>
      </c>
      <c r="E30" s="35">
        <v>923</v>
      </c>
      <c r="F30" s="43" t="str">
        <f t="shared" si="1"/>
        <v>N/A</v>
      </c>
      <c r="G30" s="35">
        <v>894</v>
      </c>
      <c r="H30" s="43" t="str">
        <f t="shared" si="2"/>
        <v>N/A</v>
      </c>
      <c r="I30" s="12">
        <v>-18.2</v>
      </c>
      <c r="J30" s="12">
        <v>-3.14</v>
      </c>
      <c r="K30" s="44" t="s">
        <v>732</v>
      </c>
      <c r="L30" s="9" t="str">
        <f t="shared" si="3"/>
        <v>Yes</v>
      </c>
    </row>
    <row r="31" spans="1:12" x14ac:dyDescent="0.2">
      <c r="A31" s="3" t="s">
        <v>991</v>
      </c>
      <c r="B31" s="34" t="s">
        <v>217</v>
      </c>
      <c r="C31" s="35">
        <v>20269</v>
      </c>
      <c r="D31" s="43" t="str">
        <f t="shared" si="0"/>
        <v>N/A</v>
      </c>
      <c r="E31" s="35">
        <v>24933</v>
      </c>
      <c r="F31" s="43" t="str">
        <f t="shared" si="1"/>
        <v>N/A</v>
      </c>
      <c r="G31" s="35">
        <v>22386</v>
      </c>
      <c r="H31" s="43" t="str">
        <f t="shared" si="2"/>
        <v>N/A</v>
      </c>
      <c r="I31" s="12">
        <v>23.01</v>
      </c>
      <c r="J31" s="12">
        <v>-10.199999999999999</v>
      </c>
      <c r="K31" s="44" t="s">
        <v>732</v>
      </c>
      <c r="L31" s="9" t="str">
        <f t="shared" si="3"/>
        <v>Yes</v>
      </c>
    </row>
    <row r="32" spans="1:12" x14ac:dyDescent="0.2">
      <c r="A32" s="3" t="s">
        <v>992</v>
      </c>
      <c r="B32" s="34" t="s">
        <v>217</v>
      </c>
      <c r="C32" s="35">
        <v>14064</v>
      </c>
      <c r="D32" s="43" t="str">
        <f t="shared" si="0"/>
        <v>N/A</v>
      </c>
      <c r="E32" s="35">
        <v>15234</v>
      </c>
      <c r="F32" s="43" t="str">
        <f t="shared" si="1"/>
        <v>N/A</v>
      </c>
      <c r="G32" s="35">
        <v>21099</v>
      </c>
      <c r="H32" s="43" t="str">
        <f t="shared" si="2"/>
        <v>N/A</v>
      </c>
      <c r="I32" s="12">
        <v>8.3190000000000008</v>
      </c>
      <c r="J32" s="12">
        <v>38.5</v>
      </c>
      <c r="K32" s="44" t="s">
        <v>732</v>
      </c>
      <c r="L32" s="9" t="str">
        <f t="shared" si="3"/>
        <v>No</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1362422173</v>
      </c>
      <c r="D34" s="43" t="str">
        <f t="shared" si="0"/>
        <v>N/A</v>
      </c>
      <c r="E34" s="46">
        <v>1352893962</v>
      </c>
      <c r="F34" s="43" t="str">
        <f t="shared" si="1"/>
        <v>N/A</v>
      </c>
      <c r="G34" s="46">
        <v>1307267260</v>
      </c>
      <c r="H34" s="43" t="str">
        <f t="shared" si="2"/>
        <v>N/A</v>
      </c>
      <c r="I34" s="12">
        <v>-0.69899999999999995</v>
      </c>
      <c r="J34" s="12">
        <v>-3.37</v>
      </c>
      <c r="K34" s="44" t="s">
        <v>732</v>
      </c>
      <c r="L34" s="9" t="str">
        <f t="shared" si="3"/>
        <v>Yes</v>
      </c>
    </row>
    <row r="35" spans="1:12" x14ac:dyDescent="0.2">
      <c r="A35" s="45" t="s">
        <v>1426</v>
      </c>
      <c r="B35" s="34" t="s">
        <v>217</v>
      </c>
      <c r="C35" s="46">
        <v>10619.200401</v>
      </c>
      <c r="D35" s="43" t="str">
        <f t="shared" si="0"/>
        <v>N/A</v>
      </c>
      <c r="E35" s="46">
        <v>10374.158132</v>
      </c>
      <c r="F35" s="43" t="str">
        <f t="shared" si="1"/>
        <v>N/A</v>
      </c>
      <c r="G35" s="46">
        <v>9645.5933003999999</v>
      </c>
      <c r="H35" s="43" t="str">
        <f t="shared" si="2"/>
        <v>N/A</v>
      </c>
      <c r="I35" s="12">
        <v>-2.31</v>
      </c>
      <c r="J35" s="12">
        <v>-7.02</v>
      </c>
      <c r="K35" s="44" t="s">
        <v>732</v>
      </c>
      <c r="L35" s="9" t="str">
        <f t="shared" si="3"/>
        <v>Yes</v>
      </c>
    </row>
    <row r="36" spans="1:12" x14ac:dyDescent="0.2">
      <c r="A36" s="45" t="s">
        <v>1427</v>
      </c>
      <c r="B36" s="34" t="s">
        <v>217</v>
      </c>
      <c r="C36" s="46">
        <v>11460.000614</v>
      </c>
      <c r="D36" s="43" t="str">
        <f t="shared" si="0"/>
        <v>N/A</v>
      </c>
      <c r="E36" s="46">
        <v>11127.419865</v>
      </c>
      <c r="F36" s="43" t="str">
        <f t="shared" si="1"/>
        <v>N/A</v>
      </c>
      <c r="G36" s="46">
        <v>10365.594056</v>
      </c>
      <c r="H36" s="43" t="str">
        <f t="shared" si="2"/>
        <v>N/A</v>
      </c>
      <c r="I36" s="12">
        <v>-2.9</v>
      </c>
      <c r="J36" s="12">
        <v>-6.85</v>
      </c>
      <c r="K36" s="44" t="s">
        <v>732</v>
      </c>
      <c r="L36" s="9" t="str">
        <f t="shared" si="3"/>
        <v>Yes</v>
      </c>
    </row>
    <row r="37" spans="1:12" x14ac:dyDescent="0.2">
      <c r="A37" s="4" t="s">
        <v>107</v>
      </c>
      <c r="B37" s="34" t="s">
        <v>217</v>
      </c>
      <c r="C37" s="46">
        <v>377722686</v>
      </c>
      <c r="D37" s="43" t="str">
        <f t="shared" si="0"/>
        <v>N/A</v>
      </c>
      <c r="E37" s="46">
        <v>704689817</v>
      </c>
      <c r="F37" s="43" t="str">
        <f t="shared" si="1"/>
        <v>N/A</v>
      </c>
      <c r="G37" s="46">
        <v>878025146</v>
      </c>
      <c r="H37" s="43" t="str">
        <f t="shared" si="2"/>
        <v>N/A</v>
      </c>
      <c r="I37" s="12">
        <v>86.56</v>
      </c>
      <c r="J37" s="12">
        <v>24.6</v>
      </c>
      <c r="K37" s="44" t="s">
        <v>732</v>
      </c>
      <c r="L37" s="9" t="str">
        <f t="shared" si="3"/>
        <v>Yes</v>
      </c>
    </row>
    <row r="38" spans="1:12" x14ac:dyDescent="0.2">
      <c r="A38" s="45" t="s">
        <v>162</v>
      </c>
      <c r="B38" s="47" t="s">
        <v>221</v>
      </c>
      <c r="C38" s="1">
        <v>8889</v>
      </c>
      <c r="D38" s="43" t="str">
        <f>IF($B38="N/A","N/A",IF(C38&gt;0,"No",IF(C38&lt;0,"No","Yes")))</f>
        <v>No</v>
      </c>
      <c r="E38" s="1">
        <v>8402</v>
      </c>
      <c r="F38" s="43" t="str">
        <f>IF($B38="N/A","N/A",IF(E38&gt;0,"No",IF(E38&lt;0,"No","Yes")))</f>
        <v>No</v>
      </c>
      <c r="G38" s="1">
        <v>438</v>
      </c>
      <c r="H38" s="43" t="str">
        <f>IF($B38="N/A","N/A",IF(G38&gt;0,"No",IF(G38&lt;0,"No","Yes")))</f>
        <v>No</v>
      </c>
      <c r="I38" s="12">
        <v>-5.48</v>
      </c>
      <c r="J38" s="12">
        <v>-94.8</v>
      </c>
      <c r="K38" s="44" t="s">
        <v>732</v>
      </c>
      <c r="L38" s="9" t="str">
        <f t="shared" si="3"/>
        <v>No</v>
      </c>
    </row>
    <row r="39" spans="1:12" x14ac:dyDescent="0.2">
      <c r="A39" s="45" t="s">
        <v>160</v>
      </c>
      <c r="B39" s="34" t="s">
        <v>217</v>
      </c>
      <c r="C39" s="46">
        <v>40556395</v>
      </c>
      <c r="D39" s="43" t="str">
        <f t="shared" ref="D39:D40" si="4">IF($B39="N/A","N/A",IF(C39&gt;10,"No",IF(C39&lt;-10,"No","Yes")))</f>
        <v>N/A</v>
      </c>
      <c r="E39" s="46">
        <v>23630248</v>
      </c>
      <c r="F39" s="43" t="str">
        <f t="shared" ref="F39:F40" si="5">IF($B39="N/A","N/A",IF(E39&gt;10,"No",IF(E39&lt;-10,"No","Yes")))</f>
        <v>N/A</v>
      </c>
      <c r="G39" s="46">
        <v>702837</v>
      </c>
      <c r="H39" s="43" t="str">
        <f t="shared" ref="H39:H40" si="6">IF($B39="N/A","N/A",IF(G39&gt;10,"No",IF(G39&lt;-10,"No","Yes")))</f>
        <v>N/A</v>
      </c>
      <c r="I39" s="12">
        <v>-41.7</v>
      </c>
      <c r="J39" s="12">
        <v>-97</v>
      </c>
      <c r="K39" s="44" t="s">
        <v>732</v>
      </c>
      <c r="L39" s="9" t="str">
        <f t="shared" si="3"/>
        <v>No</v>
      </c>
    </row>
    <row r="40" spans="1:12" x14ac:dyDescent="0.2">
      <c r="A40" s="45" t="s">
        <v>1290</v>
      </c>
      <c r="B40" s="34" t="s">
        <v>217</v>
      </c>
      <c r="C40" s="46">
        <v>4562.5374057999998</v>
      </c>
      <c r="D40" s="43" t="str">
        <f t="shared" si="4"/>
        <v>N/A</v>
      </c>
      <c r="E40" s="46">
        <v>2812.4551296999998</v>
      </c>
      <c r="F40" s="43" t="str">
        <f t="shared" si="5"/>
        <v>N/A</v>
      </c>
      <c r="G40" s="46">
        <v>1604.6506849</v>
      </c>
      <c r="H40" s="43" t="str">
        <f t="shared" si="6"/>
        <v>N/A</v>
      </c>
      <c r="I40" s="12">
        <v>-38.4</v>
      </c>
      <c r="J40" s="12">
        <v>-42.9</v>
      </c>
      <c r="K40" s="44" t="s">
        <v>732</v>
      </c>
      <c r="L40" s="9" t="str">
        <f>IF(J40="Div by 0", "N/A", IF(OR(J40="N/A",K40="N/A"),"N/A", IF(J40&gt;VALUE(MID(K40,1,2)), "No", IF(J40&lt;-1*VALUE(MID(K40,1,2)), "No", "Yes"))))</f>
        <v>No</v>
      </c>
    </row>
    <row r="41" spans="1:12" x14ac:dyDescent="0.2">
      <c r="A41" s="3" t="s">
        <v>1428</v>
      </c>
      <c r="B41" s="34" t="s">
        <v>217</v>
      </c>
      <c r="C41" s="46">
        <v>16882.297681</v>
      </c>
      <c r="D41" s="43" t="str">
        <f t="shared" ref="D41:D52" si="7">IF($B41="N/A","N/A",IF(C41&gt;10,"No",IF(C41&lt;-10,"No","Yes")))</f>
        <v>N/A</v>
      </c>
      <c r="E41" s="46">
        <v>15386.887581999999</v>
      </c>
      <c r="F41" s="43" t="str">
        <f t="shared" ref="F41:F52" si="8">IF($B41="N/A","N/A",IF(E41&gt;10,"No",IF(E41&lt;-10,"No","Yes")))</f>
        <v>N/A</v>
      </c>
      <c r="G41" s="46">
        <v>14825.340745</v>
      </c>
      <c r="H41" s="43" t="str">
        <f t="shared" ref="H41:H52" si="9">IF($B41="N/A","N/A",IF(G41&gt;10,"No",IF(G41&lt;-10,"No","Yes")))</f>
        <v>N/A</v>
      </c>
      <c r="I41" s="12">
        <v>-8.86</v>
      </c>
      <c r="J41" s="12">
        <v>-3.65</v>
      </c>
      <c r="K41" s="44" t="s">
        <v>732</v>
      </c>
      <c r="L41" s="9" t="str">
        <f t="shared" ref="L41:L52" si="10">IF(J41="Div by 0", "N/A", IF(K41="N/A","N/A", IF(J41&gt;VALUE(MID(K41,1,2)), "No", IF(J41&lt;-1*VALUE(MID(K41,1,2)), "No", "Yes"))))</f>
        <v>Yes</v>
      </c>
    </row>
    <row r="42" spans="1:12" x14ac:dyDescent="0.2">
      <c r="A42" s="3" t="s">
        <v>1429</v>
      </c>
      <c r="B42" s="34" t="s">
        <v>217</v>
      </c>
      <c r="C42" s="46">
        <v>3053.2798502999999</v>
      </c>
      <c r="D42" s="43" t="str">
        <f t="shared" si="7"/>
        <v>N/A</v>
      </c>
      <c r="E42" s="46">
        <v>2764.6994623000001</v>
      </c>
      <c r="F42" s="43" t="str">
        <f t="shared" si="8"/>
        <v>N/A</v>
      </c>
      <c r="G42" s="46">
        <v>2768.7551440000002</v>
      </c>
      <c r="H42" s="43" t="str">
        <f t="shared" si="9"/>
        <v>N/A</v>
      </c>
      <c r="I42" s="12">
        <v>-9.4499999999999993</v>
      </c>
      <c r="J42" s="12">
        <v>0.1467</v>
      </c>
      <c r="K42" s="44" t="s">
        <v>732</v>
      </c>
      <c r="L42" s="9" t="str">
        <f t="shared" si="10"/>
        <v>Yes</v>
      </c>
    </row>
    <row r="43" spans="1:12" x14ac:dyDescent="0.2">
      <c r="A43" s="3" t="s">
        <v>1430</v>
      </c>
      <c r="B43" s="34" t="s">
        <v>217</v>
      </c>
      <c r="C43" s="46">
        <v>21022.263371000001</v>
      </c>
      <c r="D43" s="43" t="str">
        <f t="shared" si="7"/>
        <v>N/A</v>
      </c>
      <c r="E43" s="46">
        <v>19367.664723999998</v>
      </c>
      <c r="F43" s="43" t="str">
        <f t="shared" si="8"/>
        <v>N/A</v>
      </c>
      <c r="G43" s="46">
        <v>19295.91217</v>
      </c>
      <c r="H43" s="43" t="str">
        <f t="shared" si="9"/>
        <v>N/A</v>
      </c>
      <c r="I43" s="12">
        <v>-7.87</v>
      </c>
      <c r="J43" s="12">
        <v>-0.37</v>
      </c>
      <c r="K43" s="44" t="s">
        <v>732</v>
      </c>
      <c r="L43" s="9" t="str">
        <f t="shared" si="10"/>
        <v>Yes</v>
      </c>
    </row>
    <row r="44" spans="1:12" x14ac:dyDescent="0.2">
      <c r="A44" s="3" t="s">
        <v>1431</v>
      </c>
      <c r="B44" s="34" t="s">
        <v>217</v>
      </c>
      <c r="C44" s="46">
        <v>15486.554812</v>
      </c>
      <c r="D44" s="43" t="str">
        <f t="shared" si="7"/>
        <v>N/A</v>
      </c>
      <c r="E44" s="46">
        <v>11107.857209</v>
      </c>
      <c r="F44" s="43" t="str">
        <f t="shared" si="8"/>
        <v>N/A</v>
      </c>
      <c r="G44" s="46">
        <v>11488.715698</v>
      </c>
      <c r="H44" s="43" t="str">
        <f t="shared" si="9"/>
        <v>N/A</v>
      </c>
      <c r="I44" s="12">
        <v>-28.3</v>
      </c>
      <c r="J44" s="12">
        <v>3.4289999999999998</v>
      </c>
      <c r="K44" s="44" t="s">
        <v>732</v>
      </c>
      <c r="L44" s="9" t="str">
        <f t="shared" si="10"/>
        <v>Yes</v>
      </c>
    </row>
    <row r="45" spans="1:12" x14ac:dyDescent="0.2">
      <c r="A45" s="3" t="s">
        <v>1432</v>
      </c>
      <c r="B45" s="34" t="s">
        <v>217</v>
      </c>
      <c r="C45" s="46">
        <v>21190.983489999999</v>
      </c>
      <c r="D45" s="43" t="str">
        <f t="shared" si="7"/>
        <v>N/A</v>
      </c>
      <c r="E45" s="46">
        <v>21878.719632</v>
      </c>
      <c r="F45" s="43" t="str">
        <f t="shared" si="8"/>
        <v>N/A</v>
      </c>
      <c r="G45" s="46">
        <v>19548.285242000002</v>
      </c>
      <c r="H45" s="43" t="str">
        <f t="shared" si="9"/>
        <v>N/A</v>
      </c>
      <c r="I45" s="12">
        <v>3.2450000000000001</v>
      </c>
      <c r="J45" s="12">
        <v>-10.7</v>
      </c>
      <c r="K45" s="44" t="s">
        <v>732</v>
      </c>
      <c r="L45" s="9" t="str">
        <f t="shared" si="10"/>
        <v>Yes</v>
      </c>
    </row>
    <row r="46" spans="1:12" x14ac:dyDescent="0.2">
      <c r="A46" s="3" t="s">
        <v>1433</v>
      </c>
      <c r="B46" s="34" t="s">
        <v>217</v>
      </c>
      <c r="C46" s="46">
        <v>6091.9069767000001</v>
      </c>
      <c r="D46" s="43" t="str">
        <f t="shared" si="7"/>
        <v>N/A</v>
      </c>
      <c r="E46" s="46">
        <v>5471.4444444000001</v>
      </c>
      <c r="F46" s="43" t="str">
        <f t="shared" si="8"/>
        <v>N/A</v>
      </c>
      <c r="G46" s="46">
        <v>6797.6011904999996</v>
      </c>
      <c r="H46" s="43" t="str">
        <f t="shared" si="9"/>
        <v>N/A</v>
      </c>
      <c r="I46" s="12">
        <v>-10.199999999999999</v>
      </c>
      <c r="J46" s="12">
        <v>24.24</v>
      </c>
      <c r="K46" s="44" t="s">
        <v>732</v>
      </c>
      <c r="L46" s="9" t="str">
        <f t="shared" si="10"/>
        <v>Yes</v>
      </c>
    </row>
    <row r="47" spans="1:12" x14ac:dyDescent="0.2">
      <c r="A47" s="3" t="s">
        <v>1434</v>
      </c>
      <c r="B47" s="34" t="s">
        <v>217</v>
      </c>
      <c r="C47" s="46">
        <v>6166.1412873999998</v>
      </c>
      <c r="D47" s="43" t="str">
        <f t="shared" si="7"/>
        <v>N/A</v>
      </c>
      <c r="E47" s="46">
        <v>7120.9975418000004</v>
      </c>
      <c r="F47" s="43" t="str">
        <f t="shared" si="8"/>
        <v>N/A</v>
      </c>
      <c r="G47" s="46">
        <v>6186.7307911999997</v>
      </c>
      <c r="H47" s="43" t="str">
        <f t="shared" si="9"/>
        <v>N/A</v>
      </c>
      <c r="I47" s="12">
        <v>15.49</v>
      </c>
      <c r="J47" s="12">
        <v>-13.1</v>
      </c>
      <c r="K47" s="44" t="s">
        <v>732</v>
      </c>
      <c r="L47" s="9" t="str">
        <f t="shared" si="10"/>
        <v>Yes</v>
      </c>
    </row>
    <row r="48" spans="1:12" x14ac:dyDescent="0.2">
      <c r="A48" s="3" t="s">
        <v>1435</v>
      </c>
      <c r="B48" s="47" t="s">
        <v>217</v>
      </c>
      <c r="C48" s="14">
        <v>3474.5308823999999</v>
      </c>
      <c r="D48" s="11" t="str">
        <f t="shared" si="7"/>
        <v>N/A</v>
      </c>
      <c r="E48" s="14">
        <v>4958.7923850999996</v>
      </c>
      <c r="F48" s="11" t="str">
        <f t="shared" si="8"/>
        <v>N/A</v>
      </c>
      <c r="G48" s="14">
        <v>4153.6997361000003</v>
      </c>
      <c r="H48" s="11" t="str">
        <f t="shared" si="9"/>
        <v>N/A</v>
      </c>
      <c r="I48" s="56">
        <v>42.72</v>
      </c>
      <c r="J48" s="56">
        <v>-16.2</v>
      </c>
      <c r="K48" s="47" t="s">
        <v>732</v>
      </c>
      <c r="L48" s="9" t="str">
        <f t="shared" si="10"/>
        <v>Yes</v>
      </c>
    </row>
    <row r="49" spans="1:12" ht="25.5" x14ac:dyDescent="0.2">
      <c r="A49" s="3" t="s">
        <v>1436</v>
      </c>
      <c r="B49" s="47" t="s">
        <v>217</v>
      </c>
      <c r="C49" s="14">
        <v>9801.2154255000005</v>
      </c>
      <c r="D49" s="11" t="str">
        <f t="shared" si="7"/>
        <v>N/A</v>
      </c>
      <c r="E49" s="14">
        <v>9600.1072588999996</v>
      </c>
      <c r="F49" s="11" t="str">
        <f t="shared" si="8"/>
        <v>N/A</v>
      </c>
      <c r="G49" s="14">
        <v>10706.834451999999</v>
      </c>
      <c r="H49" s="11" t="str">
        <f t="shared" si="9"/>
        <v>N/A</v>
      </c>
      <c r="I49" s="56">
        <v>-2.0499999999999998</v>
      </c>
      <c r="J49" s="56">
        <v>11.53</v>
      </c>
      <c r="K49" s="47" t="s">
        <v>732</v>
      </c>
      <c r="L49" s="9" t="str">
        <f t="shared" si="10"/>
        <v>Yes</v>
      </c>
    </row>
    <row r="50" spans="1:12" x14ac:dyDescent="0.2">
      <c r="A50" s="3" t="s">
        <v>1437</v>
      </c>
      <c r="B50" s="47" t="s">
        <v>217</v>
      </c>
      <c r="C50" s="14">
        <v>8389.5303666</v>
      </c>
      <c r="D50" s="11" t="str">
        <f t="shared" si="7"/>
        <v>N/A</v>
      </c>
      <c r="E50" s="14">
        <v>7939.1570208000003</v>
      </c>
      <c r="F50" s="11" t="str">
        <f t="shared" si="8"/>
        <v>N/A</v>
      </c>
      <c r="G50" s="14">
        <v>7742.5962655000003</v>
      </c>
      <c r="H50" s="11" t="str">
        <f t="shared" si="9"/>
        <v>N/A</v>
      </c>
      <c r="I50" s="56">
        <v>-5.37</v>
      </c>
      <c r="J50" s="56">
        <v>-2.48</v>
      </c>
      <c r="K50" s="47" t="s">
        <v>732</v>
      </c>
      <c r="L50" s="9" t="str">
        <f t="shared" si="10"/>
        <v>Yes</v>
      </c>
    </row>
    <row r="51" spans="1:12" x14ac:dyDescent="0.2">
      <c r="A51" s="3" t="s">
        <v>1438</v>
      </c>
      <c r="B51" s="47" t="s">
        <v>217</v>
      </c>
      <c r="C51" s="14">
        <v>9016.1257110000006</v>
      </c>
      <c r="D51" s="11" t="str">
        <f t="shared" si="7"/>
        <v>N/A</v>
      </c>
      <c r="E51" s="14">
        <v>9903.7745175</v>
      </c>
      <c r="F51" s="11" t="str">
        <f t="shared" si="8"/>
        <v>N/A</v>
      </c>
      <c r="G51" s="14">
        <v>7156.2223328</v>
      </c>
      <c r="H51" s="11" t="str">
        <f t="shared" si="9"/>
        <v>N/A</v>
      </c>
      <c r="I51" s="56">
        <v>9.8450000000000006</v>
      </c>
      <c r="J51" s="56">
        <v>-27.7</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48516015</v>
      </c>
      <c r="D53" s="43" t="str">
        <f t="shared" ref="D53:D122" si="11">IF($B53="N/A","N/A",IF(C53&gt;10,"No",IF(C53&lt;-10,"No","Yes")))</f>
        <v>N/A</v>
      </c>
      <c r="E53" s="46">
        <v>47992201</v>
      </c>
      <c r="F53" s="43" t="str">
        <f t="shared" ref="F53:F122" si="12">IF($B53="N/A","N/A",IF(E53&gt;10,"No",IF(E53&lt;-10,"No","Yes")))</f>
        <v>N/A</v>
      </c>
      <c r="G53" s="46">
        <v>50472202</v>
      </c>
      <c r="H53" s="43" t="str">
        <f t="shared" ref="H53:H122" si="13">IF($B53="N/A","N/A",IF(G53&gt;10,"No",IF(G53&lt;-10,"No","Yes")))</f>
        <v>N/A</v>
      </c>
      <c r="I53" s="12">
        <v>-1.08</v>
      </c>
      <c r="J53" s="12">
        <v>5.1680000000000001</v>
      </c>
      <c r="K53" s="44" t="s">
        <v>732</v>
      </c>
      <c r="L53" s="9" t="str">
        <f t="shared" ref="L53:L113" si="14">IF(J53="Div by 0", "N/A", IF(K53="N/A","N/A", IF(J53&gt;VALUE(MID(K53,1,2)), "No", IF(J53&lt;-1*VALUE(MID(K53,1,2)), "No", "Yes"))))</f>
        <v>Yes</v>
      </c>
    </row>
    <row r="54" spans="1:12" x14ac:dyDescent="0.2">
      <c r="A54" s="45" t="s">
        <v>598</v>
      </c>
      <c r="B54" s="34" t="s">
        <v>217</v>
      </c>
      <c r="C54" s="35">
        <v>23149</v>
      </c>
      <c r="D54" s="43" t="str">
        <f t="shared" si="11"/>
        <v>N/A</v>
      </c>
      <c r="E54" s="35">
        <v>23304</v>
      </c>
      <c r="F54" s="43" t="str">
        <f t="shared" si="12"/>
        <v>N/A</v>
      </c>
      <c r="G54" s="35">
        <v>23500</v>
      </c>
      <c r="H54" s="43" t="str">
        <f t="shared" si="13"/>
        <v>N/A</v>
      </c>
      <c r="I54" s="12">
        <v>0.66959999999999997</v>
      </c>
      <c r="J54" s="12">
        <v>0.84109999999999996</v>
      </c>
      <c r="K54" s="44" t="s">
        <v>732</v>
      </c>
      <c r="L54" s="9" t="str">
        <f t="shared" si="14"/>
        <v>Yes</v>
      </c>
    </row>
    <row r="55" spans="1:12" x14ac:dyDescent="0.2">
      <c r="A55" s="45" t="s">
        <v>1440</v>
      </c>
      <c r="B55" s="34" t="s">
        <v>217</v>
      </c>
      <c r="C55" s="46">
        <v>2095.8147220000001</v>
      </c>
      <c r="D55" s="43" t="str">
        <f t="shared" si="11"/>
        <v>N/A</v>
      </c>
      <c r="E55" s="46">
        <v>2059.3975712000001</v>
      </c>
      <c r="F55" s="43" t="str">
        <f t="shared" si="12"/>
        <v>N/A</v>
      </c>
      <c r="G55" s="46">
        <v>2147.7532765999999</v>
      </c>
      <c r="H55" s="43" t="str">
        <f t="shared" si="13"/>
        <v>N/A</v>
      </c>
      <c r="I55" s="12">
        <v>-1.74</v>
      </c>
      <c r="J55" s="12">
        <v>4.29</v>
      </c>
      <c r="K55" s="44" t="s">
        <v>732</v>
      </c>
      <c r="L55" s="9" t="str">
        <f t="shared" si="14"/>
        <v>Yes</v>
      </c>
    </row>
    <row r="56" spans="1:12" x14ac:dyDescent="0.2">
      <c r="A56" s="45" t="s">
        <v>1441</v>
      </c>
      <c r="B56" s="34" t="s">
        <v>217</v>
      </c>
      <c r="C56" s="35">
        <v>0.57821072179999999</v>
      </c>
      <c r="D56" s="43" t="str">
        <f t="shared" si="11"/>
        <v>N/A</v>
      </c>
      <c r="E56" s="35">
        <v>0.3746567113</v>
      </c>
      <c r="F56" s="43" t="str">
        <f t="shared" si="12"/>
        <v>N/A</v>
      </c>
      <c r="G56" s="35">
        <v>0.34229787229999997</v>
      </c>
      <c r="H56" s="43" t="str">
        <f t="shared" si="13"/>
        <v>N/A</v>
      </c>
      <c r="I56" s="12">
        <v>-35.200000000000003</v>
      </c>
      <c r="J56" s="12">
        <v>-8.64</v>
      </c>
      <c r="K56" s="44" t="s">
        <v>732</v>
      </c>
      <c r="L56" s="9" t="str">
        <f t="shared" si="14"/>
        <v>Yes</v>
      </c>
    </row>
    <row r="57" spans="1:12" ht="25.5" x14ac:dyDescent="0.2">
      <c r="A57" s="45" t="s">
        <v>599</v>
      </c>
      <c r="B57" s="34" t="s">
        <v>217</v>
      </c>
      <c r="C57" s="46">
        <v>3874363</v>
      </c>
      <c r="D57" s="43" t="str">
        <f t="shared" si="11"/>
        <v>N/A</v>
      </c>
      <c r="E57" s="46">
        <v>3572284</v>
      </c>
      <c r="F57" s="43" t="str">
        <f t="shared" si="12"/>
        <v>N/A</v>
      </c>
      <c r="G57" s="46">
        <v>2673447</v>
      </c>
      <c r="H57" s="43" t="str">
        <f t="shared" si="13"/>
        <v>N/A</v>
      </c>
      <c r="I57" s="12">
        <v>-7.8</v>
      </c>
      <c r="J57" s="12">
        <v>-25.2</v>
      </c>
      <c r="K57" s="44" t="s">
        <v>732</v>
      </c>
      <c r="L57" s="9" t="str">
        <f t="shared" si="14"/>
        <v>Yes</v>
      </c>
    </row>
    <row r="58" spans="1:12" x14ac:dyDescent="0.2">
      <c r="A58" s="45" t="s">
        <v>600</v>
      </c>
      <c r="B58" s="34" t="s">
        <v>217</v>
      </c>
      <c r="C58" s="35">
        <v>156</v>
      </c>
      <c r="D58" s="43" t="str">
        <f t="shared" si="11"/>
        <v>N/A</v>
      </c>
      <c r="E58" s="35">
        <v>249</v>
      </c>
      <c r="F58" s="43" t="str">
        <f t="shared" si="12"/>
        <v>N/A</v>
      </c>
      <c r="G58" s="35">
        <v>233</v>
      </c>
      <c r="H58" s="43" t="str">
        <f t="shared" si="13"/>
        <v>N/A</v>
      </c>
      <c r="I58" s="12">
        <v>59.62</v>
      </c>
      <c r="J58" s="12">
        <v>-6.43</v>
      </c>
      <c r="K58" s="44" t="s">
        <v>732</v>
      </c>
      <c r="L58" s="9" t="str">
        <f t="shared" si="14"/>
        <v>Yes</v>
      </c>
    </row>
    <row r="59" spans="1:12" x14ac:dyDescent="0.2">
      <c r="A59" s="45" t="s">
        <v>1442</v>
      </c>
      <c r="B59" s="34" t="s">
        <v>217</v>
      </c>
      <c r="C59" s="46">
        <v>24835.660255999999</v>
      </c>
      <c r="D59" s="43" t="str">
        <f t="shared" si="11"/>
        <v>N/A</v>
      </c>
      <c r="E59" s="46">
        <v>14346.522088</v>
      </c>
      <c r="F59" s="43" t="str">
        <f t="shared" si="12"/>
        <v>N/A</v>
      </c>
      <c r="G59" s="46">
        <v>11474.021459</v>
      </c>
      <c r="H59" s="43" t="str">
        <f t="shared" si="13"/>
        <v>N/A</v>
      </c>
      <c r="I59" s="12">
        <v>-42.2</v>
      </c>
      <c r="J59" s="12">
        <v>-20</v>
      </c>
      <c r="K59" s="44" t="s">
        <v>732</v>
      </c>
      <c r="L59" s="9" t="str">
        <f t="shared" si="14"/>
        <v>Yes</v>
      </c>
    </row>
    <row r="60" spans="1:12" ht="25.5" x14ac:dyDescent="0.2">
      <c r="A60" s="45" t="s">
        <v>601</v>
      </c>
      <c r="B60" s="34" t="s">
        <v>217</v>
      </c>
      <c r="C60" s="46">
        <v>185592</v>
      </c>
      <c r="D60" s="43" t="str">
        <f t="shared" si="11"/>
        <v>N/A</v>
      </c>
      <c r="E60" s="46">
        <v>243966</v>
      </c>
      <c r="F60" s="43" t="str">
        <f t="shared" si="12"/>
        <v>N/A</v>
      </c>
      <c r="G60" s="46">
        <v>71264</v>
      </c>
      <c r="H60" s="43" t="str">
        <f t="shared" si="13"/>
        <v>N/A</v>
      </c>
      <c r="I60" s="12">
        <v>31.45</v>
      </c>
      <c r="J60" s="12">
        <v>-70.8</v>
      </c>
      <c r="K60" s="44" t="s">
        <v>732</v>
      </c>
      <c r="L60" s="9" t="str">
        <f t="shared" si="14"/>
        <v>No</v>
      </c>
    </row>
    <row r="61" spans="1:12" x14ac:dyDescent="0.2">
      <c r="A61" s="4" t="s">
        <v>602</v>
      </c>
      <c r="B61" s="47" t="s">
        <v>217</v>
      </c>
      <c r="C61" s="1">
        <v>11</v>
      </c>
      <c r="D61" s="11" t="str">
        <f t="shared" si="11"/>
        <v>N/A</v>
      </c>
      <c r="E61" s="1">
        <v>11</v>
      </c>
      <c r="F61" s="11" t="str">
        <f t="shared" si="12"/>
        <v>N/A</v>
      </c>
      <c r="G61" s="1">
        <v>11</v>
      </c>
      <c r="H61" s="11" t="str">
        <f t="shared" si="13"/>
        <v>N/A</v>
      </c>
      <c r="I61" s="56">
        <v>12.5</v>
      </c>
      <c r="J61" s="56">
        <v>11.11</v>
      </c>
      <c r="K61" s="47" t="s">
        <v>732</v>
      </c>
      <c r="L61" s="9" t="str">
        <f t="shared" si="14"/>
        <v>Yes</v>
      </c>
    </row>
    <row r="62" spans="1:12" ht="25.5" x14ac:dyDescent="0.2">
      <c r="A62" s="4" t="s">
        <v>1443</v>
      </c>
      <c r="B62" s="47" t="s">
        <v>217</v>
      </c>
      <c r="C62" s="14">
        <v>23199</v>
      </c>
      <c r="D62" s="11" t="str">
        <f t="shared" si="11"/>
        <v>N/A</v>
      </c>
      <c r="E62" s="14">
        <v>27107.333332999999</v>
      </c>
      <c r="F62" s="11" t="str">
        <f t="shared" si="12"/>
        <v>N/A</v>
      </c>
      <c r="G62" s="14">
        <v>7126.4</v>
      </c>
      <c r="H62" s="11" t="str">
        <f t="shared" si="13"/>
        <v>N/A</v>
      </c>
      <c r="I62" s="56">
        <v>16.850000000000001</v>
      </c>
      <c r="J62" s="56">
        <v>-73.7</v>
      </c>
      <c r="K62" s="47" t="s">
        <v>732</v>
      </c>
      <c r="L62" s="9" t="str">
        <f t="shared" si="14"/>
        <v>No</v>
      </c>
    </row>
    <row r="63" spans="1:12" x14ac:dyDescent="0.2">
      <c r="A63" s="4" t="s">
        <v>603</v>
      </c>
      <c r="B63" s="47" t="s">
        <v>217</v>
      </c>
      <c r="C63" s="14">
        <v>149591142</v>
      </c>
      <c r="D63" s="11" t="str">
        <f t="shared" si="11"/>
        <v>N/A</v>
      </c>
      <c r="E63" s="14">
        <v>109289166</v>
      </c>
      <c r="F63" s="11" t="str">
        <f t="shared" si="12"/>
        <v>N/A</v>
      </c>
      <c r="G63" s="14">
        <v>107150935</v>
      </c>
      <c r="H63" s="11" t="str">
        <f t="shared" si="13"/>
        <v>N/A</v>
      </c>
      <c r="I63" s="56">
        <v>-26.9</v>
      </c>
      <c r="J63" s="56">
        <v>-1.96</v>
      </c>
      <c r="K63" s="47" t="s">
        <v>732</v>
      </c>
      <c r="L63" s="9" t="str">
        <f t="shared" si="14"/>
        <v>Yes</v>
      </c>
    </row>
    <row r="64" spans="1:12" x14ac:dyDescent="0.2">
      <c r="A64" s="4" t="s">
        <v>604</v>
      </c>
      <c r="B64" s="47" t="s">
        <v>217</v>
      </c>
      <c r="C64" s="1">
        <v>861</v>
      </c>
      <c r="D64" s="11" t="str">
        <f t="shared" si="11"/>
        <v>N/A</v>
      </c>
      <c r="E64" s="1">
        <v>739</v>
      </c>
      <c r="F64" s="11" t="str">
        <f t="shared" si="12"/>
        <v>N/A</v>
      </c>
      <c r="G64" s="1">
        <v>674</v>
      </c>
      <c r="H64" s="11" t="str">
        <f t="shared" si="13"/>
        <v>N/A</v>
      </c>
      <c r="I64" s="56">
        <v>-14.2</v>
      </c>
      <c r="J64" s="56">
        <v>-8.8000000000000007</v>
      </c>
      <c r="K64" s="47" t="s">
        <v>732</v>
      </c>
      <c r="L64" s="9" t="str">
        <f t="shared" si="14"/>
        <v>Yes</v>
      </c>
    </row>
    <row r="65" spans="1:12" x14ac:dyDescent="0.2">
      <c r="A65" s="4" t="s">
        <v>1444</v>
      </c>
      <c r="B65" s="47" t="s">
        <v>217</v>
      </c>
      <c r="C65" s="14">
        <v>173741.16376</v>
      </c>
      <c r="D65" s="11" t="str">
        <f t="shared" si="11"/>
        <v>N/A</v>
      </c>
      <c r="E65" s="14">
        <v>147887.91068999999</v>
      </c>
      <c r="F65" s="11" t="str">
        <f t="shared" si="12"/>
        <v>N/A</v>
      </c>
      <c r="G65" s="14">
        <v>158977.64837000001</v>
      </c>
      <c r="H65" s="11" t="str">
        <f t="shared" si="13"/>
        <v>N/A</v>
      </c>
      <c r="I65" s="56">
        <v>-14.9</v>
      </c>
      <c r="J65" s="56">
        <v>7.4989999999999997</v>
      </c>
      <c r="K65" s="47" t="s">
        <v>732</v>
      </c>
      <c r="L65" s="9" t="str">
        <f t="shared" si="14"/>
        <v>Yes</v>
      </c>
    </row>
    <row r="66" spans="1:12" x14ac:dyDescent="0.2">
      <c r="A66" s="4" t="s">
        <v>605</v>
      </c>
      <c r="B66" s="47" t="s">
        <v>217</v>
      </c>
      <c r="C66" s="14">
        <v>883443758</v>
      </c>
      <c r="D66" s="11" t="str">
        <f t="shared" si="11"/>
        <v>N/A</v>
      </c>
      <c r="E66" s="14">
        <v>758201203</v>
      </c>
      <c r="F66" s="11" t="str">
        <f t="shared" si="12"/>
        <v>N/A</v>
      </c>
      <c r="G66" s="14">
        <v>753891171</v>
      </c>
      <c r="H66" s="11" t="str">
        <f t="shared" si="13"/>
        <v>N/A</v>
      </c>
      <c r="I66" s="56">
        <v>-14.2</v>
      </c>
      <c r="J66" s="56">
        <v>-0.56799999999999995</v>
      </c>
      <c r="K66" s="47" t="s">
        <v>732</v>
      </c>
      <c r="L66" s="9" t="str">
        <f t="shared" si="14"/>
        <v>Yes</v>
      </c>
    </row>
    <row r="67" spans="1:12" x14ac:dyDescent="0.2">
      <c r="A67" s="4" t="s">
        <v>606</v>
      </c>
      <c r="B67" s="47" t="s">
        <v>217</v>
      </c>
      <c r="C67" s="1">
        <v>27978</v>
      </c>
      <c r="D67" s="11" t="str">
        <f t="shared" si="11"/>
        <v>N/A</v>
      </c>
      <c r="E67" s="1">
        <v>26782</v>
      </c>
      <c r="F67" s="11" t="str">
        <f t="shared" si="12"/>
        <v>N/A</v>
      </c>
      <c r="G67" s="1">
        <v>25542</v>
      </c>
      <c r="H67" s="11" t="str">
        <f t="shared" si="13"/>
        <v>N/A</v>
      </c>
      <c r="I67" s="56">
        <v>-4.2699999999999996</v>
      </c>
      <c r="J67" s="56">
        <v>-4.63</v>
      </c>
      <c r="K67" s="47" t="s">
        <v>732</v>
      </c>
      <c r="L67" s="9" t="str">
        <f t="shared" si="14"/>
        <v>Yes</v>
      </c>
    </row>
    <row r="68" spans="1:12" x14ac:dyDescent="0.2">
      <c r="A68" s="4" t="s">
        <v>1445</v>
      </c>
      <c r="B68" s="47" t="s">
        <v>217</v>
      </c>
      <c r="C68" s="14">
        <v>31576.372792999999</v>
      </c>
      <c r="D68" s="11" t="str">
        <f t="shared" si="11"/>
        <v>N/A</v>
      </c>
      <c r="E68" s="14">
        <v>28310.103912999999</v>
      </c>
      <c r="F68" s="11" t="str">
        <f t="shared" si="12"/>
        <v>N/A</v>
      </c>
      <c r="G68" s="14">
        <v>29515.745478000001</v>
      </c>
      <c r="H68" s="11" t="str">
        <f t="shared" si="13"/>
        <v>N/A</v>
      </c>
      <c r="I68" s="56">
        <v>-10.3</v>
      </c>
      <c r="J68" s="56">
        <v>4.2590000000000003</v>
      </c>
      <c r="K68" s="47" t="s">
        <v>732</v>
      </c>
      <c r="L68" s="9" t="str">
        <f t="shared" si="14"/>
        <v>Yes</v>
      </c>
    </row>
    <row r="69" spans="1:12" ht="25.5" x14ac:dyDescent="0.2">
      <c r="A69" s="4" t="s">
        <v>607</v>
      </c>
      <c r="B69" s="47" t="s">
        <v>217</v>
      </c>
      <c r="C69" s="14">
        <v>8025449</v>
      </c>
      <c r="D69" s="11" t="str">
        <f t="shared" si="11"/>
        <v>N/A</v>
      </c>
      <c r="E69" s="14">
        <v>9011573</v>
      </c>
      <c r="F69" s="11" t="str">
        <f t="shared" si="12"/>
        <v>N/A</v>
      </c>
      <c r="G69" s="14">
        <v>18105460</v>
      </c>
      <c r="H69" s="11" t="str">
        <f t="shared" si="13"/>
        <v>N/A</v>
      </c>
      <c r="I69" s="56">
        <v>12.29</v>
      </c>
      <c r="J69" s="56">
        <v>100.9</v>
      </c>
      <c r="K69" s="47" t="s">
        <v>732</v>
      </c>
      <c r="L69" s="9" t="str">
        <f t="shared" si="14"/>
        <v>No</v>
      </c>
    </row>
    <row r="70" spans="1:12" x14ac:dyDescent="0.2">
      <c r="A70" s="4" t="s">
        <v>608</v>
      </c>
      <c r="B70" s="47" t="s">
        <v>217</v>
      </c>
      <c r="C70" s="1">
        <v>47143</v>
      </c>
      <c r="D70" s="11" t="str">
        <f t="shared" si="11"/>
        <v>N/A</v>
      </c>
      <c r="E70" s="1">
        <v>49143</v>
      </c>
      <c r="F70" s="11" t="str">
        <f t="shared" si="12"/>
        <v>N/A</v>
      </c>
      <c r="G70" s="1">
        <v>49808</v>
      </c>
      <c r="H70" s="11" t="str">
        <f t="shared" si="13"/>
        <v>N/A</v>
      </c>
      <c r="I70" s="56">
        <v>4.242</v>
      </c>
      <c r="J70" s="56">
        <v>1.353</v>
      </c>
      <c r="K70" s="47" t="s">
        <v>732</v>
      </c>
      <c r="L70" s="9" t="str">
        <f t="shared" si="14"/>
        <v>Yes</v>
      </c>
    </row>
    <row r="71" spans="1:12" x14ac:dyDescent="0.2">
      <c r="A71" s="4" t="s">
        <v>1446</v>
      </c>
      <c r="B71" s="47" t="s">
        <v>217</v>
      </c>
      <c r="C71" s="14">
        <v>170.23628110000001</v>
      </c>
      <c r="D71" s="11" t="str">
        <f t="shared" si="11"/>
        <v>N/A</v>
      </c>
      <c r="E71" s="14">
        <v>183.37449891</v>
      </c>
      <c r="F71" s="11" t="str">
        <f t="shared" si="12"/>
        <v>N/A</v>
      </c>
      <c r="G71" s="14">
        <v>363.50505943000002</v>
      </c>
      <c r="H71" s="11" t="str">
        <f t="shared" si="13"/>
        <v>N/A</v>
      </c>
      <c r="I71" s="56">
        <v>7.718</v>
      </c>
      <c r="J71" s="56">
        <v>98.23</v>
      </c>
      <c r="K71" s="47" t="s">
        <v>732</v>
      </c>
      <c r="L71" s="9" t="str">
        <f t="shared" si="14"/>
        <v>No</v>
      </c>
    </row>
    <row r="72" spans="1:12" x14ac:dyDescent="0.2">
      <c r="A72" s="4" t="s">
        <v>609</v>
      </c>
      <c r="B72" s="47" t="s">
        <v>217</v>
      </c>
      <c r="C72" s="14">
        <v>8423415</v>
      </c>
      <c r="D72" s="11" t="str">
        <f t="shared" si="11"/>
        <v>N/A</v>
      </c>
      <c r="E72" s="14">
        <v>9107846</v>
      </c>
      <c r="F72" s="11" t="str">
        <f t="shared" si="12"/>
        <v>N/A</v>
      </c>
      <c r="G72" s="14">
        <v>9917271</v>
      </c>
      <c r="H72" s="11" t="str">
        <f t="shared" si="13"/>
        <v>N/A</v>
      </c>
      <c r="I72" s="56">
        <v>8.125</v>
      </c>
      <c r="J72" s="56">
        <v>8.8870000000000005</v>
      </c>
      <c r="K72" s="47" t="s">
        <v>732</v>
      </c>
      <c r="L72" s="9" t="str">
        <f t="shared" si="14"/>
        <v>Yes</v>
      </c>
    </row>
    <row r="73" spans="1:12" x14ac:dyDescent="0.2">
      <c r="A73" s="4" t="s">
        <v>610</v>
      </c>
      <c r="B73" s="47" t="s">
        <v>217</v>
      </c>
      <c r="C73" s="1">
        <v>36425</v>
      </c>
      <c r="D73" s="11" t="str">
        <f t="shared" si="11"/>
        <v>N/A</v>
      </c>
      <c r="E73" s="1">
        <v>38356</v>
      </c>
      <c r="F73" s="11" t="str">
        <f t="shared" si="12"/>
        <v>N/A</v>
      </c>
      <c r="G73" s="1">
        <v>40504</v>
      </c>
      <c r="H73" s="11" t="str">
        <f t="shared" si="13"/>
        <v>N/A</v>
      </c>
      <c r="I73" s="56">
        <v>5.3010000000000002</v>
      </c>
      <c r="J73" s="56">
        <v>5.6</v>
      </c>
      <c r="K73" s="47" t="s">
        <v>732</v>
      </c>
      <c r="L73" s="9" t="str">
        <f t="shared" si="14"/>
        <v>Yes</v>
      </c>
    </row>
    <row r="74" spans="1:12" x14ac:dyDescent="0.2">
      <c r="A74" s="4" t="s">
        <v>1447</v>
      </c>
      <c r="B74" s="47" t="s">
        <v>217</v>
      </c>
      <c r="C74" s="14">
        <v>231.25367193</v>
      </c>
      <c r="D74" s="11" t="str">
        <f t="shared" si="11"/>
        <v>N/A</v>
      </c>
      <c r="E74" s="14">
        <v>237.45557410000001</v>
      </c>
      <c r="F74" s="11" t="str">
        <f t="shared" si="12"/>
        <v>N/A</v>
      </c>
      <c r="G74" s="14">
        <v>244.84670650000001</v>
      </c>
      <c r="H74" s="11" t="str">
        <f t="shared" si="13"/>
        <v>N/A</v>
      </c>
      <c r="I74" s="56">
        <v>2.6819999999999999</v>
      </c>
      <c r="J74" s="56">
        <v>3.113</v>
      </c>
      <c r="K74" s="47" t="s">
        <v>732</v>
      </c>
      <c r="L74" s="9" t="str">
        <f t="shared" si="14"/>
        <v>Yes</v>
      </c>
    </row>
    <row r="75" spans="1:12" ht="25.5" x14ac:dyDescent="0.2">
      <c r="A75" s="4" t="s">
        <v>611</v>
      </c>
      <c r="B75" s="47" t="s">
        <v>217</v>
      </c>
      <c r="C75" s="14">
        <v>2346730</v>
      </c>
      <c r="D75" s="11" t="str">
        <f t="shared" si="11"/>
        <v>N/A</v>
      </c>
      <c r="E75" s="14">
        <v>2475608</v>
      </c>
      <c r="F75" s="11" t="str">
        <f t="shared" si="12"/>
        <v>N/A</v>
      </c>
      <c r="G75" s="14">
        <v>2762049</v>
      </c>
      <c r="H75" s="11" t="str">
        <f t="shared" si="13"/>
        <v>N/A</v>
      </c>
      <c r="I75" s="56">
        <v>5.492</v>
      </c>
      <c r="J75" s="56">
        <v>11.57</v>
      </c>
      <c r="K75" s="47" t="s">
        <v>732</v>
      </c>
      <c r="L75" s="9" t="str">
        <f t="shared" si="14"/>
        <v>Yes</v>
      </c>
    </row>
    <row r="76" spans="1:12" x14ac:dyDescent="0.2">
      <c r="A76" s="45" t="s">
        <v>612</v>
      </c>
      <c r="B76" s="34" t="s">
        <v>217</v>
      </c>
      <c r="C76" s="35">
        <v>36159</v>
      </c>
      <c r="D76" s="43" t="str">
        <f t="shared" si="11"/>
        <v>N/A</v>
      </c>
      <c r="E76" s="35">
        <v>36587</v>
      </c>
      <c r="F76" s="43" t="str">
        <f t="shared" si="12"/>
        <v>N/A</v>
      </c>
      <c r="G76" s="35">
        <v>38446</v>
      </c>
      <c r="H76" s="43" t="str">
        <f t="shared" si="13"/>
        <v>N/A</v>
      </c>
      <c r="I76" s="12">
        <v>1.1839999999999999</v>
      </c>
      <c r="J76" s="12">
        <v>5.0810000000000004</v>
      </c>
      <c r="K76" s="44" t="s">
        <v>732</v>
      </c>
      <c r="L76" s="9" t="str">
        <f t="shared" si="14"/>
        <v>Yes</v>
      </c>
    </row>
    <row r="77" spans="1:12" ht="25.5" x14ac:dyDescent="0.2">
      <c r="A77" s="45" t="s">
        <v>1448</v>
      </c>
      <c r="B77" s="34" t="s">
        <v>217</v>
      </c>
      <c r="C77" s="46">
        <v>64.900301446</v>
      </c>
      <c r="D77" s="43" t="str">
        <f t="shared" si="11"/>
        <v>N/A</v>
      </c>
      <c r="E77" s="46">
        <v>67.663596358999996</v>
      </c>
      <c r="F77" s="43" t="str">
        <f t="shared" si="12"/>
        <v>N/A</v>
      </c>
      <c r="G77" s="46">
        <v>71.842298288999999</v>
      </c>
      <c r="H77" s="43" t="str">
        <f t="shared" si="13"/>
        <v>N/A</v>
      </c>
      <c r="I77" s="12">
        <v>4.258</v>
      </c>
      <c r="J77" s="12">
        <v>6.1760000000000002</v>
      </c>
      <c r="K77" s="44" t="s">
        <v>732</v>
      </c>
      <c r="L77" s="9" t="str">
        <f t="shared" si="14"/>
        <v>Yes</v>
      </c>
    </row>
    <row r="78" spans="1:12" ht="25.5" x14ac:dyDescent="0.2">
      <c r="A78" s="45" t="s">
        <v>613</v>
      </c>
      <c r="B78" s="34" t="s">
        <v>217</v>
      </c>
      <c r="C78" s="46">
        <v>15832387</v>
      </c>
      <c r="D78" s="43" t="str">
        <f t="shared" si="11"/>
        <v>N/A</v>
      </c>
      <c r="E78" s="46">
        <v>16964123</v>
      </c>
      <c r="F78" s="43" t="str">
        <f t="shared" si="12"/>
        <v>N/A</v>
      </c>
      <c r="G78" s="46">
        <v>12283017</v>
      </c>
      <c r="H78" s="43" t="str">
        <f t="shared" si="13"/>
        <v>N/A</v>
      </c>
      <c r="I78" s="12">
        <v>7.1479999999999997</v>
      </c>
      <c r="J78" s="12">
        <v>-27.6</v>
      </c>
      <c r="K78" s="44" t="s">
        <v>732</v>
      </c>
      <c r="L78" s="9" t="str">
        <f t="shared" si="14"/>
        <v>Yes</v>
      </c>
    </row>
    <row r="79" spans="1:12" x14ac:dyDescent="0.2">
      <c r="A79" s="45" t="s">
        <v>614</v>
      </c>
      <c r="B79" s="34" t="s">
        <v>217</v>
      </c>
      <c r="C79" s="35">
        <v>56629</v>
      </c>
      <c r="D79" s="43" t="str">
        <f t="shared" si="11"/>
        <v>N/A</v>
      </c>
      <c r="E79" s="35">
        <v>47755</v>
      </c>
      <c r="F79" s="43" t="str">
        <f t="shared" si="12"/>
        <v>N/A</v>
      </c>
      <c r="G79" s="35">
        <v>48432</v>
      </c>
      <c r="H79" s="43" t="str">
        <f t="shared" si="13"/>
        <v>N/A</v>
      </c>
      <c r="I79" s="12">
        <v>-15.7</v>
      </c>
      <c r="J79" s="12">
        <v>1.4179999999999999</v>
      </c>
      <c r="K79" s="44" t="s">
        <v>732</v>
      </c>
      <c r="L79" s="9" t="str">
        <f t="shared" si="14"/>
        <v>Yes</v>
      </c>
    </row>
    <row r="80" spans="1:12" x14ac:dyDescent="0.2">
      <c r="A80" s="45" t="s">
        <v>1449</v>
      </c>
      <c r="B80" s="34" t="s">
        <v>217</v>
      </c>
      <c r="C80" s="46">
        <v>279.58090378000003</v>
      </c>
      <c r="D80" s="43" t="str">
        <f t="shared" si="11"/>
        <v>N/A</v>
      </c>
      <c r="E80" s="46">
        <v>355.23239451000001</v>
      </c>
      <c r="F80" s="43" t="str">
        <f t="shared" si="12"/>
        <v>N/A</v>
      </c>
      <c r="G80" s="46">
        <v>253.61366451999999</v>
      </c>
      <c r="H80" s="43" t="str">
        <f t="shared" si="13"/>
        <v>N/A</v>
      </c>
      <c r="I80" s="12">
        <v>27.06</v>
      </c>
      <c r="J80" s="12">
        <v>-28.6</v>
      </c>
      <c r="K80" s="44" t="s">
        <v>732</v>
      </c>
      <c r="L80" s="9" t="str">
        <f t="shared" si="14"/>
        <v>Yes</v>
      </c>
    </row>
    <row r="81" spans="1:12" x14ac:dyDescent="0.2">
      <c r="A81" s="45" t="s">
        <v>615</v>
      </c>
      <c r="B81" s="34" t="s">
        <v>217</v>
      </c>
      <c r="C81" s="46">
        <v>16512899</v>
      </c>
      <c r="D81" s="43" t="str">
        <f t="shared" si="11"/>
        <v>N/A</v>
      </c>
      <c r="E81" s="46">
        <v>17627426</v>
      </c>
      <c r="F81" s="43" t="str">
        <f t="shared" si="12"/>
        <v>N/A</v>
      </c>
      <c r="G81" s="46">
        <v>19624121</v>
      </c>
      <c r="H81" s="43" t="str">
        <f t="shared" si="13"/>
        <v>N/A</v>
      </c>
      <c r="I81" s="12">
        <v>6.7489999999999997</v>
      </c>
      <c r="J81" s="12">
        <v>11.33</v>
      </c>
      <c r="K81" s="44" t="s">
        <v>732</v>
      </c>
      <c r="L81" s="9" t="str">
        <f t="shared" si="14"/>
        <v>Yes</v>
      </c>
    </row>
    <row r="82" spans="1:12" x14ac:dyDescent="0.2">
      <c r="A82" s="45" t="s">
        <v>616</v>
      </c>
      <c r="B82" s="34" t="s">
        <v>217</v>
      </c>
      <c r="C82" s="35">
        <v>79854</v>
      </c>
      <c r="D82" s="43" t="str">
        <f t="shared" si="11"/>
        <v>N/A</v>
      </c>
      <c r="E82" s="35">
        <v>81301</v>
      </c>
      <c r="F82" s="43" t="str">
        <f t="shared" si="12"/>
        <v>N/A</v>
      </c>
      <c r="G82" s="35">
        <v>85477</v>
      </c>
      <c r="H82" s="43" t="str">
        <f t="shared" si="13"/>
        <v>N/A</v>
      </c>
      <c r="I82" s="12">
        <v>1.8120000000000001</v>
      </c>
      <c r="J82" s="12">
        <v>5.1360000000000001</v>
      </c>
      <c r="K82" s="44" t="s">
        <v>732</v>
      </c>
      <c r="L82" s="9" t="str">
        <f t="shared" si="14"/>
        <v>Yes</v>
      </c>
    </row>
    <row r="83" spans="1:12" x14ac:dyDescent="0.2">
      <c r="A83" s="45" t="s">
        <v>1450</v>
      </c>
      <c r="B83" s="34" t="s">
        <v>217</v>
      </c>
      <c r="C83" s="46">
        <v>206.78862674000001</v>
      </c>
      <c r="D83" s="43" t="str">
        <f t="shared" si="11"/>
        <v>N/A</v>
      </c>
      <c r="E83" s="46">
        <v>216.81684111999999</v>
      </c>
      <c r="F83" s="43" t="str">
        <f t="shared" si="12"/>
        <v>N/A</v>
      </c>
      <c r="G83" s="46">
        <v>229.58364237999999</v>
      </c>
      <c r="H83" s="43" t="str">
        <f t="shared" si="13"/>
        <v>N/A</v>
      </c>
      <c r="I83" s="12">
        <v>4.8490000000000002</v>
      </c>
      <c r="J83" s="12">
        <v>5.8879999999999999</v>
      </c>
      <c r="K83" s="44" t="s">
        <v>732</v>
      </c>
      <c r="L83" s="9" t="str">
        <f t="shared" si="14"/>
        <v>Yes</v>
      </c>
    </row>
    <row r="84" spans="1:12" ht="25.5" x14ac:dyDescent="0.2">
      <c r="A84" s="45" t="s">
        <v>617</v>
      </c>
      <c r="B84" s="34" t="s">
        <v>217</v>
      </c>
      <c r="C84" s="46">
        <v>5895258</v>
      </c>
      <c r="D84" s="43" t="str">
        <f t="shared" si="11"/>
        <v>N/A</v>
      </c>
      <c r="E84" s="46">
        <v>622370</v>
      </c>
      <c r="F84" s="43" t="str">
        <f t="shared" si="12"/>
        <v>N/A</v>
      </c>
      <c r="G84" s="46">
        <v>834709</v>
      </c>
      <c r="H84" s="43" t="str">
        <f t="shared" si="13"/>
        <v>N/A</v>
      </c>
      <c r="I84" s="12">
        <v>-89.4</v>
      </c>
      <c r="J84" s="12">
        <v>34.119999999999997</v>
      </c>
      <c r="K84" s="44" t="s">
        <v>732</v>
      </c>
      <c r="L84" s="9" t="str">
        <f t="shared" si="14"/>
        <v>No</v>
      </c>
    </row>
    <row r="85" spans="1:12" x14ac:dyDescent="0.2">
      <c r="A85" s="45" t="s">
        <v>618</v>
      </c>
      <c r="B85" s="34" t="s">
        <v>217</v>
      </c>
      <c r="C85" s="35">
        <v>1565</v>
      </c>
      <c r="D85" s="43" t="str">
        <f t="shared" si="11"/>
        <v>N/A</v>
      </c>
      <c r="E85" s="35">
        <v>84</v>
      </c>
      <c r="F85" s="43" t="str">
        <f t="shared" si="12"/>
        <v>N/A</v>
      </c>
      <c r="G85" s="35">
        <v>120</v>
      </c>
      <c r="H85" s="43" t="str">
        <f t="shared" si="13"/>
        <v>N/A</v>
      </c>
      <c r="I85" s="12">
        <v>-94.6</v>
      </c>
      <c r="J85" s="12">
        <v>42.86</v>
      </c>
      <c r="K85" s="44" t="s">
        <v>732</v>
      </c>
      <c r="L85" s="9" t="str">
        <f t="shared" si="14"/>
        <v>No</v>
      </c>
    </row>
    <row r="86" spans="1:12" ht="25.5" x14ac:dyDescent="0.2">
      <c r="A86" s="45" t="s">
        <v>1451</v>
      </c>
      <c r="B86" s="34" t="s">
        <v>217</v>
      </c>
      <c r="C86" s="46">
        <v>3766.9380191999999</v>
      </c>
      <c r="D86" s="43" t="str">
        <f t="shared" si="11"/>
        <v>N/A</v>
      </c>
      <c r="E86" s="46">
        <v>7409.1666667</v>
      </c>
      <c r="F86" s="43" t="str">
        <f t="shared" si="12"/>
        <v>N/A</v>
      </c>
      <c r="G86" s="46">
        <v>6955.9083332999999</v>
      </c>
      <c r="H86" s="43" t="str">
        <f t="shared" si="13"/>
        <v>N/A</v>
      </c>
      <c r="I86" s="12">
        <v>96.69</v>
      </c>
      <c r="J86" s="12">
        <v>-6.12</v>
      </c>
      <c r="K86" s="44" t="s">
        <v>732</v>
      </c>
      <c r="L86" s="9" t="str">
        <f t="shared" si="14"/>
        <v>Yes</v>
      </c>
    </row>
    <row r="87" spans="1:12" ht="25.5" x14ac:dyDescent="0.2">
      <c r="A87" s="45" t="s">
        <v>619</v>
      </c>
      <c r="B87" s="34" t="s">
        <v>217</v>
      </c>
      <c r="C87" s="46">
        <v>8367782</v>
      </c>
      <c r="D87" s="43" t="str">
        <f t="shared" si="11"/>
        <v>N/A</v>
      </c>
      <c r="E87" s="46">
        <v>15619991</v>
      </c>
      <c r="F87" s="43" t="str">
        <f t="shared" si="12"/>
        <v>N/A</v>
      </c>
      <c r="G87" s="46">
        <v>11554080</v>
      </c>
      <c r="H87" s="43" t="str">
        <f t="shared" si="13"/>
        <v>N/A</v>
      </c>
      <c r="I87" s="12">
        <v>86.67</v>
      </c>
      <c r="J87" s="12">
        <v>-26</v>
      </c>
      <c r="K87" s="44" t="s">
        <v>732</v>
      </c>
      <c r="L87" s="9" t="str">
        <f t="shared" si="14"/>
        <v>Yes</v>
      </c>
    </row>
    <row r="88" spans="1:12" x14ac:dyDescent="0.2">
      <c r="A88" s="45" t="s">
        <v>620</v>
      </c>
      <c r="B88" s="34" t="s">
        <v>217</v>
      </c>
      <c r="C88" s="35">
        <v>67848</v>
      </c>
      <c r="D88" s="43" t="str">
        <f t="shared" si="11"/>
        <v>N/A</v>
      </c>
      <c r="E88" s="35">
        <v>74737</v>
      </c>
      <c r="F88" s="43" t="str">
        <f t="shared" si="12"/>
        <v>N/A</v>
      </c>
      <c r="G88" s="35">
        <v>77712</v>
      </c>
      <c r="H88" s="43" t="str">
        <f t="shared" si="13"/>
        <v>N/A</v>
      </c>
      <c r="I88" s="12">
        <v>10.15</v>
      </c>
      <c r="J88" s="12">
        <v>3.9809999999999999</v>
      </c>
      <c r="K88" s="44" t="s">
        <v>732</v>
      </c>
      <c r="L88" s="9" t="str">
        <f t="shared" si="14"/>
        <v>Yes</v>
      </c>
    </row>
    <row r="89" spans="1:12" x14ac:dyDescent="0.2">
      <c r="A89" s="45" t="s">
        <v>1452</v>
      </c>
      <c r="B89" s="34" t="s">
        <v>217</v>
      </c>
      <c r="C89" s="46">
        <v>123.33129938</v>
      </c>
      <c r="D89" s="43" t="str">
        <f t="shared" si="11"/>
        <v>N/A</v>
      </c>
      <c r="E89" s="46">
        <v>208.99943802999999</v>
      </c>
      <c r="F89" s="43" t="str">
        <f t="shared" si="12"/>
        <v>N/A</v>
      </c>
      <c r="G89" s="46">
        <v>148.67819642000001</v>
      </c>
      <c r="H89" s="43" t="str">
        <f t="shared" si="13"/>
        <v>N/A</v>
      </c>
      <c r="I89" s="12">
        <v>69.459999999999994</v>
      </c>
      <c r="J89" s="12">
        <v>-28.9</v>
      </c>
      <c r="K89" s="44" t="s">
        <v>732</v>
      </c>
      <c r="L89" s="9" t="str">
        <f t="shared" si="14"/>
        <v>Yes</v>
      </c>
    </row>
    <row r="90" spans="1:12" x14ac:dyDescent="0.2">
      <c r="A90" s="45" t="s">
        <v>621</v>
      </c>
      <c r="B90" s="34" t="s">
        <v>217</v>
      </c>
      <c r="C90" s="46">
        <v>22152560</v>
      </c>
      <c r="D90" s="43" t="str">
        <f t="shared" si="11"/>
        <v>N/A</v>
      </c>
      <c r="E90" s="46">
        <v>25042280</v>
      </c>
      <c r="F90" s="43" t="str">
        <f t="shared" si="12"/>
        <v>N/A</v>
      </c>
      <c r="G90" s="46">
        <v>22629610</v>
      </c>
      <c r="H90" s="43" t="str">
        <f t="shared" si="13"/>
        <v>N/A</v>
      </c>
      <c r="I90" s="12">
        <v>13.04</v>
      </c>
      <c r="J90" s="12">
        <v>-9.6300000000000008</v>
      </c>
      <c r="K90" s="44" t="s">
        <v>732</v>
      </c>
      <c r="L90" s="9" t="str">
        <f t="shared" si="14"/>
        <v>Yes</v>
      </c>
    </row>
    <row r="91" spans="1:12" x14ac:dyDescent="0.2">
      <c r="A91" s="45" t="s">
        <v>622</v>
      </c>
      <c r="B91" s="34" t="s">
        <v>217</v>
      </c>
      <c r="C91" s="35">
        <v>68506</v>
      </c>
      <c r="D91" s="43" t="str">
        <f t="shared" si="11"/>
        <v>N/A</v>
      </c>
      <c r="E91" s="35">
        <v>71003</v>
      </c>
      <c r="F91" s="43" t="str">
        <f t="shared" si="12"/>
        <v>N/A</v>
      </c>
      <c r="G91" s="35">
        <v>73120</v>
      </c>
      <c r="H91" s="43" t="str">
        <f t="shared" si="13"/>
        <v>N/A</v>
      </c>
      <c r="I91" s="12">
        <v>3.645</v>
      </c>
      <c r="J91" s="12">
        <v>2.9820000000000002</v>
      </c>
      <c r="K91" s="44" t="s">
        <v>732</v>
      </c>
      <c r="L91" s="9" t="str">
        <f t="shared" si="14"/>
        <v>Yes</v>
      </c>
    </row>
    <row r="92" spans="1:12" x14ac:dyDescent="0.2">
      <c r="A92" s="45" t="s">
        <v>1453</v>
      </c>
      <c r="B92" s="34" t="s">
        <v>217</v>
      </c>
      <c r="C92" s="46">
        <v>323.36671239999998</v>
      </c>
      <c r="D92" s="43" t="str">
        <f t="shared" si="11"/>
        <v>N/A</v>
      </c>
      <c r="E92" s="46">
        <v>352.69326647999998</v>
      </c>
      <c r="F92" s="43" t="str">
        <f t="shared" si="12"/>
        <v>N/A</v>
      </c>
      <c r="G92" s="46">
        <v>309.48591356999998</v>
      </c>
      <c r="H92" s="43" t="str">
        <f t="shared" si="13"/>
        <v>N/A</v>
      </c>
      <c r="I92" s="12">
        <v>9.0690000000000008</v>
      </c>
      <c r="J92" s="12">
        <v>-12.3</v>
      </c>
      <c r="K92" s="44" t="s">
        <v>732</v>
      </c>
      <c r="L92" s="9" t="str">
        <f t="shared" si="14"/>
        <v>Yes</v>
      </c>
    </row>
    <row r="93" spans="1:12" ht="25.5" x14ac:dyDescent="0.2">
      <c r="A93" s="45" t="s">
        <v>623</v>
      </c>
      <c r="B93" s="34" t="s">
        <v>217</v>
      </c>
      <c r="C93" s="46">
        <v>19395201</v>
      </c>
      <c r="D93" s="43" t="str">
        <f t="shared" si="11"/>
        <v>N/A</v>
      </c>
      <c r="E93" s="46">
        <v>150281437</v>
      </c>
      <c r="F93" s="43" t="str">
        <f t="shared" si="12"/>
        <v>N/A</v>
      </c>
      <c r="G93" s="46">
        <v>130204020</v>
      </c>
      <c r="H93" s="43" t="str">
        <f t="shared" si="13"/>
        <v>N/A</v>
      </c>
      <c r="I93" s="12">
        <v>674.8</v>
      </c>
      <c r="J93" s="12">
        <v>-13.4</v>
      </c>
      <c r="K93" s="44" t="s">
        <v>732</v>
      </c>
      <c r="L93" s="9" t="str">
        <f t="shared" si="14"/>
        <v>Yes</v>
      </c>
    </row>
    <row r="94" spans="1:12" x14ac:dyDescent="0.2">
      <c r="A94" s="48" t="s">
        <v>624</v>
      </c>
      <c r="B94" s="35" t="s">
        <v>217</v>
      </c>
      <c r="C94" s="35">
        <v>43430</v>
      </c>
      <c r="D94" s="43" t="str">
        <f t="shared" si="11"/>
        <v>N/A</v>
      </c>
      <c r="E94" s="35">
        <v>36558</v>
      </c>
      <c r="F94" s="43" t="str">
        <f t="shared" si="12"/>
        <v>N/A</v>
      </c>
      <c r="G94" s="35">
        <v>38932</v>
      </c>
      <c r="H94" s="43" t="str">
        <f t="shared" si="13"/>
        <v>N/A</v>
      </c>
      <c r="I94" s="12">
        <v>-15.8</v>
      </c>
      <c r="J94" s="12">
        <v>6.4939999999999998</v>
      </c>
      <c r="K94" s="49" t="s">
        <v>732</v>
      </c>
      <c r="L94" s="9" t="str">
        <f t="shared" si="14"/>
        <v>Yes</v>
      </c>
    </row>
    <row r="95" spans="1:12" ht="25.5" x14ac:dyDescent="0.2">
      <c r="A95" s="45" t="s">
        <v>1454</v>
      </c>
      <c r="B95" s="34" t="s">
        <v>217</v>
      </c>
      <c r="C95" s="46">
        <v>446.58533272</v>
      </c>
      <c r="D95" s="43" t="str">
        <f t="shared" si="11"/>
        <v>N/A</v>
      </c>
      <c r="E95" s="46">
        <v>4110.7674654000002</v>
      </c>
      <c r="F95" s="43" t="str">
        <f t="shared" si="12"/>
        <v>N/A</v>
      </c>
      <c r="G95" s="46">
        <v>3344.3958696999998</v>
      </c>
      <c r="H95" s="43" t="str">
        <f t="shared" si="13"/>
        <v>N/A</v>
      </c>
      <c r="I95" s="12">
        <v>820.5</v>
      </c>
      <c r="J95" s="12">
        <v>-18.600000000000001</v>
      </c>
      <c r="K95" s="44" t="s">
        <v>732</v>
      </c>
      <c r="L95" s="9" t="str">
        <f t="shared" si="14"/>
        <v>Yes</v>
      </c>
    </row>
    <row r="96" spans="1:12" ht="25.5" x14ac:dyDescent="0.2">
      <c r="A96" s="45" t="s">
        <v>625</v>
      </c>
      <c r="B96" s="34" t="s">
        <v>217</v>
      </c>
      <c r="C96" s="46">
        <v>10143008</v>
      </c>
      <c r="D96" s="43" t="str">
        <f t="shared" si="11"/>
        <v>N/A</v>
      </c>
      <c r="E96" s="46">
        <v>9031431</v>
      </c>
      <c r="F96" s="43" t="str">
        <f t="shared" si="12"/>
        <v>N/A</v>
      </c>
      <c r="G96" s="46">
        <v>7625780</v>
      </c>
      <c r="H96" s="43" t="str">
        <f t="shared" si="13"/>
        <v>N/A</v>
      </c>
      <c r="I96" s="12">
        <v>-11</v>
      </c>
      <c r="J96" s="12">
        <v>-15.6</v>
      </c>
      <c r="K96" s="44" t="s">
        <v>732</v>
      </c>
      <c r="L96" s="9" t="str">
        <f t="shared" si="14"/>
        <v>Yes</v>
      </c>
    </row>
    <row r="97" spans="1:12" x14ac:dyDescent="0.2">
      <c r="A97" s="45" t="s">
        <v>626</v>
      </c>
      <c r="B97" s="34" t="s">
        <v>217</v>
      </c>
      <c r="C97" s="35">
        <v>26641</v>
      </c>
      <c r="D97" s="43" t="str">
        <f t="shared" si="11"/>
        <v>N/A</v>
      </c>
      <c r="E97" s="35">
        <v>18999</v>
      </c>
      <c r="F97" s="43" t="str">
        <f t="shared" si="12"/>
        <v>N/A</v>
      </c>
      <c r="G97" s="35">
        <v>20563</v>
      </c>
      <c r="H97" s="43" t="str">
        <f t="shared" si="13"/>
        <v>N/A</v>
      </c>
      <c r="I97" s="12">
        <v>-28.7</v>
      </c>
      <c r="J97" s="12">
        <v>8.2319999999999993</v>
      </c>
      <c r="K97" s="44" t="s">
        <v>732</v>
      </c>
      <c r="L97" s="9" t="str">
        <f t="shared" si="14"/>
        <v>Yes</v>
      </c>
    </row>
    <row r="98" spans="1:12" ht="25.5" x14ac:dyDescent="0.2">
      <c r="A98" s="45" t="s">
        <v>1455</v>
      </c>
      <c r="B98" s="34" t="s">
        <v>217</v>
      </c>
      <c r="C98" s="46">
        <v>380.72925190000001</v>
      </c>
      <c r="D98" s="43" t="str">
        <f t="shared" si="11"/>
        <v>N/A</v>
      </c>
      <c r="E98" s="46">
        <v>475.36349281999998</v>
      </c>
      <c r="F98" s="43" t="str">
        <f t="shared" si="12"/>
        <v>N/A</v>
      </c>
      <c r="G98" s="46">
        <v>370.84958419999998</v>
      </c>
      <c r="H98" s="43" t="str">
        <f t="shared" si="13"/>
        <v>N/A</v>
      </c>
      <c r="I98" s="12">
        <v>24.86</v>
      </c>
      <c r="J98" s="12">
        <v>-22</v>
      </c>
      <c r="K98" s="44" t="s">
        <v>732</v>
      </c>
      <c r="L98" s="9" t="str">
        <f t="shared" si="14"/>
        <v>Yes</v>
      </c>
    </row>
    <row r="99" spans="1:12" ht="25.5" x14ac:dyDescent="0.2">
      <c r="A99" s="45" t="s">
        <v>627</v>
      </c>
      <c r="B99" s="34" t="s">
        <v>217</v>
      </c>
      <c r="C99" s="46">
        <v>74286993</v>
      </c>
      <c r="D99" s="43" t="str">
        <f t="shared" si="11"/>
        <v>N/A</v>
      </c>
      <c r="E99" s="46">
        <v>3701417</v>
      </c>
      <c r="F99" s="43" t="str">
        <f t="shared" si="12"/>
        <v>N/A</v>
      </c>
      <c r="G99" s="46">
        <v>3963451</v>
      </c>
      <c r="H99" s="43" t="str">
        <f t="shared" si="13"/>
        <v>N/A</v>
      </c>
      <c r="I99" s="12">
        <v>-95</v>
      </c>
      <c r="J99" s="12">
        <v>7.0789999999999997</v>
      </c>
      <c r="K99" s="44" t="s">
        <v>732</v>
      </c>
      <c r="L99" s="9" t="str">
        <f t="shared" si="14"/>
        <v>Yes</v>
      </c>
    </row>
    <row r="100" spans="1:12" x14ac:dyDescent="0.2">
      <c r="A100" s="45" t="s">
        <v>628</v>
      </c>
      <c r="B100" s="34" t="s">
        <v>217</v>
      </c>
      <c r="C100" s="35">
        <v>8377</v>
      </c>
      <c r="D100" s="43" t="str">
        <f t="shared" si="11"/>
        <v>N/A</v>
      </c>
      <c r="E100" s="35">
        <v>337</v>
      </c>
      <c r="F100" s="43" t="str">
        <f t="shared" si="12"/>
        <v>N/A</v>
      </c>
      <c r="G100" s="35">
        <v>401</v>
      </c>
      <c r="H100" s="43" t="str">
        <f t="shared" si="13"/>
        <v>N/A</v>
      </c>
      <c r="I100" s="12">
        <v>-96</v>
      </c>
      <c r="J100" s="12">
        <v>18.989999999999998</v>
      </c>
      <c r="K100" s="44" t="s">
        <v>732</v>
      </c>
      <c r="L100" s="9" t="str">
        <f t="shared" si="14"/>
        <v>Yes</v>
      </c>
    </row>
    <row r="101" spans="1:12" ht="25.5" x14ac:dyDescent="0.2">
      <c r="A101" s="45" t="s">
        <v>1456</v>
      </c>
      <c r="B101" s="34" t="s">
        <v>217</v>
      </c>
      <c r="C101" s="46">
        <v>8867.9709920000005</v>
      </c>
      <c r="D101" s="43" t="str">
        <f t="shared" si="11"/>
        <v>N/A</v>
      </c>
      <c r="E101" s="46">
        <v>10983.433234</v>
      </c>
      <c r="F101" s="43" t="str">
        <f t="shared" si="12"/>
        <v>N/A</v>
      </c>
      <c r="G101" s="46">
        <v>9883.9177056999997</v>
      </c>
      <c r="H101" s="43" t="str">
        <f t="shared" si="13"/>
        <v>N/A</v>
      </c>
      <c r="I101" s="12">
        <v>23.86</v>
      </c>
      <c r="J101" s="12">
        <v>-10</v>
      </c>
      <c r="K101" s="44" t="s">
        <v>732</v>
      </c>
      <c r="L101" s="9" t="str">
        <f t="shared" si="14"/>
        <v>Yes</v>
      </c>
    </row>
    <row r="102" spans="1:12" ht="25.5" x14ac:dyDescent="0.2">
      <c r="A102" s="45" t="s">
        <v>629</v>
      </c>
      <c r="B102" s="34" t="s">
        <v>217</v>
      </c>
      <c r="C102" s="46">
        <v>2081934</v>
      </c>
      <c r="D102" s="43" t="str">
        <f t="shared" si="11"/>
        <v>N/A</v>
      </c>
      <c r="E102" s="46">
        <v>2018296</v>
      </c>
      <c r="F102" s="43" t="str">
        <f t="shared" si="12"/>
        <v>N/A</v>
      </c>
      <c r="G102" s="46">
        <v>1840478</v>
      </c>
      <c r="H102" s="43" t="str">
        <f t="shared" si="13"/>
        <v>N/A</v>
      </c>
      <c r="I102" s="12">
        <v>-3.06</v>
      </c>
      <c r="J102" s="12">
        <v>-8.81</v>
      </c>
      <c r="K102" s="44" t="s">
        <v>732</v>
      </c>
      <c r="L102" s="9" t="str">
        <f t="shared" si="14"/>
        <v>Yes</v>
      </c>
    </row>
    <row r="103" spans="1:12" ht="25.5" x14ac:dyDescent="0.2">
      <c r="A103" s="45" t="s">
        <v>630</v>
      </c>
      <c r="B103" s="34" t="s">
        <v>217</v>
      </c>
      <c r="C103" s="35">
        <v>4912</v>
      </c>
      <c r="D103" s="43" t="str">
        <f t="shared" si="11"/>
        <v>N/A</v>
      </c>
      <c r="E103" s="35">
        <v>4497</v>
      </c>
      <c r="F103" s="43" t="str">
        <f t="shared" si="12"/>
        <v>N/A</v>
      </c>
      <c r="G103" s="35">
        <v>3984</v>
      </c>
      <c r="H103" s="43" t="str">
        <f t="shared" si="13"/>
        <v>N/A</v>
      </c>
      <c r="I103" s="12">
        <v>-8.4499999999999993</v>
      </c>
      <c r="J103" s="12">
        <v>-11.4</v>
      </c>
      <c r="K103" s="44" t="s">
        <v>732</v>
      </c>
      <c r="L103" s="9" t="str">
        <f t="shared" si="14"/>
        <v>Yes</v>
      </c>
    </row>
    <row r="104" spans="1:12" ht="25.5" x14ac:dyDescent="0.2">
      <c r="A104" s="45" t="s">
        <v>1457</v>
      </c>
      <c r="B104" s="34" t="s">
        <v>217</v>
      </c>
      <c r="C104" s="46">
        <v>423.84649837000001</v>
      </c>
      <c r="D104" s="43" t="str">
        <f t="shared" si="11"/>
        <v>N/A</v>
      </c>
      <c r="E104" s="46">
        <v>448.80942850999998</v>
      </c>
      <c r="F104" s="43" t="str">
        <f t="shared" si="12"/>
        <v>N/A</v>
      </c>
      <c r="G104" s="46">
        <v>461.96736948</v>
      </c>
      <c r="H104" s="43" t="str">
        <f t="shared" si="13"/>
        <v>N/A</v>
      </c>
      <c r="I104" s="12">
        <v>5.89</v>
      </c>
      <c r="J104" s="12">
        <v>2.9319999999999999</v>
      </c>
      <c r="K104" s="44" t="s">
        <v>732</v>
      </c>
      <c r="L104" s="9" t="str">
        <f t="shared" si="14"/>
        <v>Yes</v>
      </c>
    </row>
    <row r="105" spans="1:12" ht="25.5" x14ac:dyDescent="0.2">
      <c r="A105" s="45" t="s">
        <v>631</v>
      </c>
      <c r="B105" s="34" t="s">
        <v>217</v>
      </c>
      <c r="C105" s="46">
        <v>484032</v>
      </c>
      <c r="D105" s="43" t="str">
        <f t="shared" si="11"/>
        <v>N/A</v>
      </c>
      <c r="E105" s="46">
        <v>299807</v>
      </c>
      <c r="F105" s="43" t="str">
        <f t="shared" si="12"/>
        <v>N/A</v>
      </c>
      <c r="G105" s="46">
        <v>240974</v>
      </c>
      <c r="H105" s="43" t="str">
        <f t="shared" si="13"/>
        <v>N/A</v>
      </c>
      <c r="I105" s="12">
        <v>-38.1</v>
      </c>
      <c r="J105" s="12">
        <v>-19.600000000000001</v>
      </c>
      <c r="K105" s="44" t="s">
        <v>732</v>
      </c>
      <c r="L105" s="9" t="str">
        <f t="shared" si="14"/>
        <v>Yes</v>
      </c>
    </row>
    <row r="106" spans="1:12" x14ac:dyDescent="0.2">
      <c r="A106" s="45" t="s">
        <v>632</v>
      </c>
      <c r="B106" s="34" t="s">
        <v>217</v>
      </c>
      <c r="C106" s="35">
        <v>1565</v>
      </c>
      <c r="D106" s="43" t="str">
        <f t="shared" si="11"/>
        <v>N/A</v>
      </c>
      <c r="E106" s="35">
        <v>1307</v>
      </c>
      <c r="F106" s="43" t="str">
        <f t="shared" si="12"/>
        <v>N/A</v>
      </c>
      <c r="G106" s="35">
        <v>1130</v>
      </c>
      <c r="H106" s="43" t="str">
        <f t="shared" si="13"/>
        <v>N/A</v>
      </c>
      <c r="I106" s="12">
        <v>-16.5</v>
      </c>
      <c r="J106" s="12">
        <v>-13.5</v>
      </c>
      <c r="K106" s="44" t="s">
        <v>732</v>
      </c>
      <c r="L106" s="9" t="str">
        <f t="shared" si="14"/>
        <v>Yes</v>
      </c>
    </row>
    <row r="107" spans="1:12" ht="25.5" x14ac:dyDescent="0.2">
      <c r="A107" s="45" t="s">
        <v>1458</v>
      </c>
      <c r="B107" s="34" t="s">
        <v>217</v>
      </c>
      <c r="C107" s="46">
        <v>309.28562299999999</v>
      </c>
      <c r="D107" s="43" t="str">
        <f t="shared" si="11"/>
        <v>N/A</v>
      </c>
      <c r="E107" s="46">
        <v>229.38561591000001</v>
      </c>
      <c r="F107" s="43" t="str">
        <f t="shared" si="12"/>
        <v>N/A</v>
      </c>
      <c r="G107" s="46">
        <v>213.25132743</v>
      </c>
      <c r="H107" s="43" t="str">
        <f t="shared" si="13"/>
        <v>N/A</v>
      </c>
      <c r="I107" s="12">
        <v>-25.8</v>
      </c>
      <c r="J107" s="12">
        <v>-7.03</v>
      </c>
      <c r="K107" s="44" t="s">
        <v>732</v>
      </c>
      <c r="L107" s="9" t="str">
        <f t="shared" si="14"/>
        <v>Yes</v>
      </c>
    </row>
    <row r="108" spans="1:12" ht="25.5" x14ac:dyDescent="0.2">
      <c r="A108" s="45" t="s">
        <v>633</v>
      </c>
      <c r="B108" s="34" t="s">
        <v>217</v>
      </c>
      <c r="C108" s="46">
        <v>755873</v>
      </c>
      <c r="D108" s="43" t="str">
        <f t="shared" si="11"/>
        <v>N/A</v>
      </c>
      <c r="E108" s="46">
        <v>803330</v>
      </c>
      <c r="F108" s="43" t="str">
        <f t="shared" si="12"/>
        <v>N/A</v>
      </c>
      <c r="G108" s="46">
        <v>876893</v>
      </c>
      <c r="H108" s="43" t="str">
        <f t="shared" si="13"/>
        <v>N/A</v>
      </c>
      <c r="I108" s="12">
        <v>6.2779999999999996</v>
      </c>
      <c r="J108" s="12">
        <v>9.157</v>
      </c>
      <c r="K108" s="44" t="s">
        <v>732</v>
      </c>
      <c r="L108" s="9" t="str">
        <f t="shared" si="14"/>
        <v>Yes</v>
      </c>
    </row>
    <row r="109" spans="1:12" x14ac:dyDescent="0.2">
      <c r="A109" s="45" t="s">
        <v>634</v>
      </c>
      <c r="B109" s="34" t="s">
        <v>217</v>
      </c>
      <c r="C109" s="35">
        <v>6376</v>
      </c>
      <c r="D109" s="43" t="str">
        <f t="shared" si="11"/>
        <v>N/A</v>
      </c>
      <c r="E109" s="35">
        <v>5879</v>
      </c>
      <c r="F109" s="43" t="str">
        <f t="shared" si="12"/>
        <v>N/A</v>
      </c>
      <c r="G109" s="35">
        <v>6207</v>
      </c>
      <c r="H109" s="43" t="str">
        <f t="shared" si="13"/>
        <v>N/A</v>
      </c>
      <c r="I109" s="12">
        <v>-7.79</v>
      </c>
      <c r="J109" s="12">
        <v>5.5789999999999997</v>
      </c>
      <c r="K109" s="44" t="s">
        <v>732</v>
      </c>
      <c r="L109" s="9" t="str">
        <f t="shared" si="14"/>
        <v>Yes</v>
      </c>
    </row>
    <row r="110" spans="1:12" ht="25.5" x14ac:dyDescent="0.2">
      <c r="A110" s="45" t="s">
        <v>1459</v>
      </c>
      <c r="B110" s="34" t="s">
        <v>217</v>
      </c>
      <c r="C110" s="46">
        <v>118.54971768999999</v>
      </c>
      <c r="D110" s="43" t="str">
        <f t="shared" si="11"/>
        <v>N/A</v>
      </c>
      <c r="E110" s="46">
        <v>136.64398707000001</v>
      </c>
      <c r="F110" s="43" t="str">
        <f t="shared" si="12"/>
        <v>N/A</v>
      </c>
      <c r="G110" s="46">
        <v>141.27485096999999</v>
      </c>
      <c r="H110" s="43" t="str">
        <f t="shared" si="13"/>
        <v>N/A</v>
      </c>
      <c r="I110" s="12">
        <v>15.26</v>
      </c>
      <c r="J110" s="12">
        <v>3.3889999999999998</v>
      </c>
      <c r="K110" s="44" t="s">
        <v>732</v>
      </c>
      <c r="L110" s="9" t="str">
        <f t="shared" si="14"/>
        <v>Yes</v>
      </c>
    </row>
    <row r="111" spans="1:12" ht="25.5" x14ac:dyDescent="0.2">
      <c r="A111" s="45" t="s">
        <v>635</v>
      </c>
      <c r="B111" s="34" t="s">
        <v>217</v>
      </c>
      <c r="C111" s="46">
        <v>27603938</v>
      </c>
      <c r="D111" s="43" t="str">
        <f t="shared" si="11"/>
        <v>N/A</v>
      </c>
      <c r="E111" s="46">
        <v>30280973</v>
      </c>
      <c r="F111" s="43" t="str">
        <f t="shared" si="12"/>
        <v>N/A</v>
      </c>
      <c r="G111" s="46">
        <v>33306734</v>
      </c>
      <c r="H111" s="43" t="str">
        <f t="shared" si="13"/>
        <v>N/A</v>
      </c>
      <c r="I111" s="12">
        <v>9.6980000000000004</v>
      </c>
      <c r="J111" s="12">
        <v>9.9920000000000009</v>
      </c>
      <c r="K111" s="44" t="s">
        <v>732</v>
      </c>
      <c r="L111" s="9" t="str">
        <f t="shared" si="14"/>
        <v>Yes</v>
      </c>
    </row>
    <row r="112" spans="1:12" x14ac:dyDescent="0.2">
      <c r="A112" s="45" t="s">
        <v>636</v>
      </c>
      <c r="B112" s="34" t="s">
        <v>217</v>
      </c>
      <c r="C112" s="35">
        <v>2876</v>
      </c>
      <c r="D112" s="43" t="str">
        <f t="shared" si="11"/>
        <v>N/A</v>
      </c>
      <c r="E112" s="35">
        <v>2782</v>
      </c>
      <c r="F112" s="43" t="str">
        <f t="shared" si="12"/>
        <v>N/A</v>
      </c>
      <c r="G112" s="35">
        <v>2949</v>
      </c>
      <c r="H112" s="43" t="str">
        <f t="shared" si="13"/>
        <v>N/A</v>
      </c>
      <c r="I112" s="12">
        <v>-3.27</v>
      </c>
      <c r="J112" s="12">
        <v>6.0030000000000001</v>
      </c>
      <c r="K112" s="44" t="s">
        <v>732</v>
      </c>
      <c r="L112" s="9" t="str">
        <f t="shared" si="14"/>
        <v>Yes</v>
      </c>
    </row>
    <row r="113" spans="1:12" x14ac:dyDescent="0.2">
      <c r="A113" s="45" t="s">
        <v>1460</v>
      </c>
      <c r="B113" s="34" t="s">
        <v>217</v>
      </c>
      <c r="C113" s="46">
        <v>9598.0312935000002</v>
      </c>
      <c r="D113" s="43" t="str">
        <f t="shared" si="11"/>
        <v>N/A</v>
      </c>
      <c r="E113" s="46">
        <v>10884.605679</v>
      </c>
      <c r="F113" s="43" t="str">
        <f t="shared" si="12"/>
        <v>N/A</v>
      </c>
      <c r="G113" s="46">
        <v>11294.246863</v>
      </c>
      <c r="H113" s="43" t="str">
        <f t="shared" si="13"/>
        <v>N/A</v>
      </c>
      <c r="I113" s="12">
        <v>13.4</v>
      </c>
      <c r="J113" s="12">
        <v>3.7629999999999999</v>
      </c>
      <c r="K113" s="44" t="s">
        <v>732</v>
      </c>
      <c r="L113" s="9" t="str">
        <f t="shared" si="14"/>
        <v>Yes</v>
      </c>
    </row>
    <row r="114" spans="1:12" ht="25.5" x14ac:dyDescent="0.2">
      <c r="A114" s="45" t="s">
        <v>637</v>
      </c>
      <c r="B114" s="34" t="s">
        <v>217</v>
      </c>
      <c r="C114" s="46">
        <v>58130</v>
      </c>
      <c r="D114" s="43" t="str">
        <f t="shared" si="11"/>
        <v>N/A</v>
      </c>
      <c r="E114" s="46">
        <v>64545</v>
      </c>
      <c r="F114" s="43" t="str">
        <f t="shared" si="12"/>
        <v>N/A</v>
      </c>
      <c r="G114" s="46">
        <v>87767</v>
      </c>
      <c r="H114" s="43" t="str">
        <f t="shared" si="13"/>
        <v>N/A</v>
      </c>
      <c r="I114" s="12">
        <v>11.04</v>
      </c>
      <c r="J114" s="12">
        <v>35.979999999999997</v>
      </c>
      <c r="K114" s="44" t="s">
        <v>732</v>
      </c>
      <c r="L114" s="9" t="str">
        <f>IF(J114="Div by 0", "N/A", IF(OR(J114="N/A",K114="N/A"),"N/A", IF(J114&gt;VALUE(MID(K114,1,2)), "No", IF(J114&lt;-1*VALUE(MID(K114,1,2)), "No", "Yes"))))</f>
        <v>No</v>
      </c>
    </row>
    <row r="115" spans="1:12" x14ac:dyDescent="0.2">
      <c r="A115" s="45" t="s">
        <v>638</v>
      </c>
      <c r="B115" s="34" t="s">
        <v>217</v>
      </c>
      <c r="C115" s="35">
        <v>1006</v>
      </c>
      <c r="D115" s="43" t="str">
        <f t="shared" si="11"/>
        <v>N/A</v>
      </c>
      <c r="E115" s="35">
        <v>1119</v>
      </c>
      <c r="F115" s="43" t="str">
        <f t="shared" si="12"/>
        <v>N/A</v>
      </c>
      <c r="G115" s="35">
        <v>1328</v>
      </c>
      <c r="H115" s="43" t="str">
        <f t="shared" si="13"/>
        <v>N/A</v>
      </c>
      <c r="I115" s="12">
        <v>11.23</v>
      </c>
      <c r="J115" s="12">
        <v>18.68</v>
      </c>
      <c r="K115" s="44" t="s">
        <v>732</v>
      </c>
      <c r="L115" s="9" t="str">
        <f t="shared" ref="L115:L119" si="15">IF(J115="Div by 0", "N/A", IF(OR(J115="N/A",K115="N/A"),"N/A", IF(J115&gt;VALUE(MID(K115,1,2)), "No", IF(J115&lt;-1*VALUE(MID(K115,1,2)), "No", "Yes"))))</f>
        <v>Yes</v>
      </c>
    </row>
    <row r="116" spans="1:12" ht="25.5" x14ac:dyDescent="0.2">
      <c r="A116" s="45" t="s">
        <v>1461</v>
      </c>
      <c r="B116" s="34" t="s">
        <v>217</v>
      </c>
      <c r="C116" s="46">
        <v>57.783300199000003</v>
      </c>
      <c r="D116" s="43" t="str">
        <f t="shared" si="11"/>
        <v>N/A</v>
      </c>
      <c r="E116" s="46">
        <v>57.680965147000002</v>
      </c>
      <c r="F116" s="43" t="str">
        <f t="shared" si="12"/>
        <v>N/A</v>
      </c>
      <c r="G116" s="46">
        <v>66.089608433999999</v>
      </c>
      <c r="H116" s="43" t="str">
        <f t="shared" si="13"/>
        <v>N/A</v>
      </c>
      <c r="I116" s="12">
        <v>-0.17699999999999999</v>
      </c>
      <c r="J116" s="12">
        <v>14.58</v>
      </c>
      <c r="K116" s="44" t="s">
        <v>732</v>
      </c>
      <c r="L116" s="9" t="str">
        <f t="shared" si="15"/>
        <v>Yes</v>
      </c>
    </row>
    <row r="117" spans="1:12" ht="25.5" x14ac:dyDescent="0.2">
      <c r="A117" s="45" t="s">
        <v>639</v>
      </c>
      <c r="B117" s="34" t="s">
        <v>217</v>
      </c>
      <c r="C117" s="46">
        <v>9943368</v>
      </c>
      <c r="D117" s="43" t="str">
        <f t="shared" si="11"/>
        <v>N/A</v>
      </c>
      <c r="E117" s="46">
        <v>374586</v>
      </c>
      <c r="F117" s="43" t="str">
        <f t="shared" si="12"/>
        <v>N/A</v>
      </c>
      <c r="G117" s="46">
        <v>457869</v>
      </c>
      <c r="H117" s="43" t="str">
        <f t="shared" si="13"/>
        <v>N/A</v>
      </c>
      <c r="I117" s="12">
        <v>-96.2</v>
      </c>
      <c r="J117" s="12">
        <v>22.23</v>
      </c>
      <c r="K117" s="44" t="s">
        <v>732</v>
      </c>
      <c r="L117" s="9" t="str">
        <f t="shared" si="15"/>
        <v>Yes</v>
      </c>
    </row>
    <row r="118" spans="1:12" x14ac:dyDescent="0.2">
      <c r="A118" s="45" t="s">
        <v>640</v>
      </c>
      <c r="B118" s="34" t="s">
        <v>217</v>
      </c>
      <c r="C118" s="35">
        <v>79</v>
      </c>
      <c r="D118" s="43" t="str">
        <f t="shared" si="11"/>
        <v>N/A</v>
      </c>
      <c r="E118" s="35">
        <v>11</v>
      </c>
      <c r="F118" s="43" t="str">
        <f t="shared" si="12"/>
        <v>N/A</v>
      </c>
      <c r="G118" s="35">
        <v>14</v>
      </c>
      <c r="H118" s="43" t="str">
        <f t="shared" si="13"/>
        <v>N/A</v>
      </c>
      <c r="I118" s="12">
        <v>-87.3</v>
      </c>
      <c r="J118" s="12">
        <v>40</v>
      </c>
      <c r="K118" s="44" t="s">
        <v>732</v>
      </c>
      <c r="L118" s="9" t="str">
        <f t="shared" si="15"/>
        <v>No</v>
      </c>
    </row>
    <row r="119" spans="1:12" ht="25.5" x14ac:dyDescent="0.2">
      <c r="A119" s="45" t="s">
        <v>1462</v>
      </c>
      <c r="B119" s="34" t="s">
        <v>217</v>
      </c>
      <c r="C119" s="46">
        <v>125865.41772</v>
      </c>
      <c r="D119" s="43" t="str">
        <f t="shared" si="11"/>
        <v>N/A</v>
      </c>
      <c r="E119" s="46">
        <v>37458.6</v>
      </c>
      <c r="F119" s="43" t="str">
        <f t="shared" si="12"/>
        <v>N/A</v>
      </c>
      <c r="G119" s="46">
        <v>32704.928571</v>
      </c>
      <c r="H119" s="43" t="str">
        <f t="shared" si="13"/>
        <v>N/A</v>
      </c>
      <c r="I119" s="12">
        <v>-70.2</v>
      </c>
      <c r="J119" s="12">
        <v>-12.7</v>
      </c>
      <c r="K119" s="44" t="s">
        <v>732</v>
      </c>
      <c r="L119" s="9" t="str">
        <f t="shared" si="15"/>
        <v>Yes</v>
      </c>
    </row>
    <row r="120" spans="1:12" ht="25.5" x14ac:dyDescent="0.2">
      <c r="A120" s="45" t="s">
        <v>641</v>
      </c>
      <c r="B120" s="34" t="s">
        <v>217</v>
      </c>
      <c r="C120" s="46">
        <v>15867612</v>
      </c>
      <c r="D120" s="43" t="str">
        <f t="shared" si="11"/>
        <v>N/A</v>
      </c>
      <c r="E120" s="46">
        <v>22204163</v>
      </c>
      <c r="F120" s="43" t="str">
        <f t="shared" si="12"/>
        <v>N/A</v>
      </c>
      <c r="G120" s="46">
        <v>21572382</v>
      </c>
      <c r="H120" s="43" t="str">
        <f t="shared" si="13"/>
        <v>N/A</v>
      </c>
      <c r="I120" s="12">
        <v>39.93</v>
      </c>
      <c r="J120" s="12">
        <v>-2.85</v>
      </c>
      <c r="K120" s="44" t="s">
        <v>732</v>
      </c>
      <c r="L120" s="9" t="str">
        <f t="shared" ref="L120:L131" si="16">IF(J120="Div by 0", "N/A", IF(K120="N/A","N/A", IF(J120&gt;VALUE(MID(K120,1,2)), "No", IF(J120&lt;-1*VALUE(MID(K120,1,2)), "No", "Yes"))))</f>
        <v>Yes</v>
      </c>
    </row>
    <row r="121" spans="1:12" ht="25.5" x14ac:dyDescent="0.2">
      <c r="A121" s="45" t="s">
        <v>642</v>
      </c>
      <c r="B121" s="34" t="s">
        <v>217</v>
      </c>
      <c r="C121" s="35">
        <v>51679</v>
      </c>
      <c r="D121" s="43" t="str">
        <f t="shared" si="11"/>
        <v>N/A</v>
      </c>
      <c r="E121" s="35">
        <v>56260</v>
      </c>
      <c r="F121" s="43" t="str">
        <f t="shared" si="12"/>
        <v>N/A</v>
      </c>
      <c r="G121" s="35">
        <v>56505</v>
      </c>
      <c r="H121" s="43" t="str">
        <f t="shared" si="13"/>
        <v>N/A</v>
      </c>
      <c r="I121" s="12">
        <v>8.8640000000000008</v>
      </c>
      <c r="J121" s="12">
        <v>0.4355</v>
      </c>
      <c r="K121" s="44" t="s">
        <v>732</v>
      </c>
      <c r="L121" s="9" t="str">
        <f t="shared" si="16"/>
        <v>Yes</v>
      </c>
    </row>
    <row r="122" spans="1:12" ht="25.5" x14ac:dyDescent="0.2">
      <c r="A122" s="45" t="s">
        <v>1463</v>
      </c>
      <c r="B122" s="34" t="s">
        <v>217</v>
      </c>
      <c r="C122" s="46">
        <v>307.04177712000001</v>
      </c>
      <c r="D122" s="43" t="str">
        <f t="shared" si="11"/>
        <v>N/A</v>
      </c>
      <c r="E122" s="46">
        <v>394.67051191000002</v>
      </c>
      <c r="F122" s="43" t="str">
        <f t="shared" si="12"/>
        <v>N/A</v>
      </c>
      <c r="G122" s="46">
        <v>381.77828511000001</v>
      </c>
      <c r="H122" s="43" t="str">
        <f t="shared" si="13"/>
        <v>N/A</v>
      </c>
      <c r="I122" s="12">
        <v>28.54</v>
      </c>
      <c r="J122" s="12">
        <v>-3.27</v>
      </c>
      <c r="K122" s="44" t="s">
        <v>732</v>
      </c>
      <c r="L122" s="9" t="str">
        <f t="shared" si="16"/>
        <v>Yes</v>
      </c>
    </row>
    <row r="123" spans="1:12" ht="25.5" x14ac:dyDescent="0.2">
      <c r="A123" s="45" t="s">
        <v>643</v>
      </c>
      <c r="B123" s="34" t="s">
        <v>217</v>
      </c>
      <c r="C123" s="46">
        <v>6733</v>
      </c>
      <c r="D123" s="43" t="str">
        <f t="shared" ref="D123:D131" si="17">IF($B123="N/A","N/A",IF(C123&gt;10,"No",IF(C123&lt;-10,"No","Yes")))</f>
        <v>N/A</v>
      </c>
      <c r="E123" s="46">
        <v>72437565</v>
      </c>
      <c r="F123" s="43" t="str">
        <f t="shared" ref="F123:F131" si="18">IF($B123="N/A","N/A",IF(E123&gt;10,"No",IF(E123&lt;-10,"No","Yes")))</f>
        <v>N/A</v>
      </c>
      <c r="G123" s="46">
        <v>53509663</v>
      </c>
      <c r="H123" s="43" t="str">
        <f t="shared" ref="H123:H131" si="19">IF($B123="N/A","N/A",IF(G123&gt;10,"No",IF(G123&lt;-10,"No","Yes")))</f>
        <v>N/A</v>
      </c>
      <c r="I123" s="12">
        <v>1080000</v>
      </c>
      <c r="J123" s="12">
        <v>-26.1</v>
      </c>
      <c r="K123" s="44" t="s">
        <v>732</v>
      </c>
      <c r="L123" s="9" t="str">
        <f t="shared" si="16"/>
        <v>Yes</v>
      </c>
    </row>
    <row r="124" spans="1:12" x14ac:dyDescent="0.2">
      <c r="A124" s="45" t="s">
        <v>644</v>
      </c>
      <c r="B124" s="34" t="s">
        <v>217</v>
      </c>
      <c r="C124" s="35">
        <v>608</v>
      </c>
      <c r="D124" s="43" t="str">
        <f t="shared" si="17"/>
        <v>N/A</v>
      </c>
      <c r="E124" s="35">
        <v>4179</v>
      </c>
      <c r="F124" s="43" t="str">
        <f t="shared" si="18"/>
        <v>N/A</v>
      </c>
      <c r="G124" s="35">
        <v>4670</v>
      </c>
      <c r="H124" s="43" t="str">
        <f t="shared" si="19"/>
        <v>N/A</v>
      </c>
      <c r="I124" s="12">
        <v>587.29999999999995</v>
      </c>
      <c r="J124" s="12">
        <v>11.75</v>
      </c>
      <c r="K124" s="44" t="s">
        <v>732</v>
      </c>
      <c r="L124" s="9" t="str">
        <f t="shared" si="16"/>
        <v>Yes</v>
      </c>
    </row>
    <row r="125" spans="1:12" ht="25.5" x14ac:dyDescent="0.2">
      <c r="A125" s="45" t="s">
        <v>1464</v>
      </c>
      <c r="B125" s="34" t="s">
        <v>217</v>
      </c>
      <c r="C125" s="46">
        <v>11.074013158</v>
      </c>
      <c r="D125" s="43" t="str">
        <f t="shared" si="17"/>
        <v>N/A</v>
      </c>
      <c r="E125" s="46">
        <v>17333.707825000001</v>
      </c>
      <c r="F125" s="43" t="str">
        <f t="shared" si="18"/>
        <v>N/A</v>
      </c>
      <c r="G125" s="46">
        <v>11458.171949</v>
      </c>
      <c r="H125" s="43" t="str">
        <f t="shared" si="19"/>
        <v>N/A</v>
      </c>
      <c r="I125" s="12">
        <v>156000</v>
      </c>
      <c r="J125" s="12">
        <v>-33.9</v>
      </c>
      <c r="K125" s="44" t="s">
        <v>732</v>
      </c>
      <c r="L125" s="9" t="str">
        <f t="shared" si="16"/>
        <v>No</v>
      </c>
    </row>
    <row r="126" spans="1:12" ht="25.5" x14ac:dyDescent="0.2">
      <c r="A126" s="45" t="s">
        <v>645</v>
      </c>
      <c r="B126" s="34" t="s">
        <v>217</v>
      </c>
      <c r="C126" s="46">
        <v>28601090</v>
      </c>
      <c r="D126" s="43" t="str">
        <f t="shared" si="17"/>
        <v>N/A</v>
      </c>
      <c r="E126" s="46">
        <v>32445213</v>
      </c>
      <c r="F126" s="43" t="str">
        <f t="shared" si="18"/>
        <v>N/A</v>
      </c>
      <c r="G126" s="46">
        <v>33452616</v>
      </c>
      <c r="H126" s="43" t="str">
        <f t="shared" si="19"/>
        <v>N/A</v>
      </c>
      <c r="I126" s="12">
        <v>13.44</v>
      </c>
      <c r="J126" s="12">
        <v>3.105</v>
      </c>
      <c r="K126" s="44" t="s">
        <v>732</v>
      </c>
      <c r="L126" s="9" t="str">
        <f t="shared" si="16"/>
        <v>Yes</v>
      </c>
    </row>
    <row r="127" spans="1:12" x14ac:dyDescent="0.2">
      <c r="A127" s="45" t="s">
        <v>646</v>
      </c>
      <c r="B127" s="34" t="s">
        <v>217</v>
      </c>
      <c r="C127" s="35">
        <v>21861</v>
      </c>
      <c r="D127" s="43" t="str">
        <f t="shared" si="17"/>
        <v>N/A</v>
      </c>
      <c r="E127" s="35">
        <v>26960</v>
      </c>
      <c r="F127" s="43" t="str">
        <f t="shared" si="18"/>
        <v>N/A</v>
      </c>
      <c r="G127" s="35">
        <v>26584</v>
      </c>
      <c r="H127" s="43" t="str">
        <f t="shared" si="19"/>
        <v>N/A</v>
      </c>
      <c r="I127" s="12">
        <v>23.32</v>
      </c>
      <c r="J127" s="12">
        <v>-1.39</v>
      </c>
      <c r="K127" s="44" t="s">
        <v>732</v>
      </c>
      <c r="L127" s="9" t="str">
        <f t="shared" si="16"/>
        <v>Yes</v>
      </c>
    </row>
    <row r="128" spans="1:12" ht="25.5" x14ac:dyDescent="0.2">
      <c r="A128" s="45" t="s">
        <v>1465</v>
      </c>
      <c r="B128" s="34" t="s">
        <v>217</v>
      </c>
      <c r="C128" s="46">
        <v>1308.3157220999999</v>
      </c>
      <c r="D128" s="43" t="str">
        <f t="shared" si="17"/>
        <v>N/A</v>
      </c>
      <c r="E128" s="46">
        <v>1203.4574554999999</v>
      </c>
      <c r="F128" s="43" t="str">
        <f t="shared" si="18"/>
        <v>N/A</v>
      </c>
      <c r="G128" s="46">
        <v>1258.3740596</v>
      </c>
      <c r="H128" s="43" t="str">
        <f t="shared" si="19"/>
        <v>N/A</v>
      </c>
      <c r="I128" s="12">
        <v>-8.01</v>
      </c>
      <c r="J128" s="12">
        <v>4.5629999999999997</v>
      </c>
      <c r="K128" s="44" t="s">
        <v>732</v>
      </c>
      <c r="L128" s="9" t="str">
        <f t="shared" si="16"/>
        <v>Yes</v>
      </c>
    </row>
    <row r="129" spans="1:12" ht="25.5" x14ac:dyDescent="0.2">
      <c r="A129" s="45" t="s">
        <v>647</v>
      </c>
      <c r="B129" s="34" t="s">
        <v>217</v>
      </c>
      <c r="C129" s="46">
        <v>0</v>
      </c>
      <c r="D129" s="43" t="str">
        <f t="shared" si="17"/>
        <v>N/A</v>
      </c>
      <c r="E129" s="46">
        <v>13139341</v>
      </c>
      <c r="F129" s="43" t="str">
        <f t="shared" si="18"/>
        <v>N/A</v>
      </c>
      <c r="G129" s="46">
        <v>8119413</v>
      </c>
      <c r="H129" s="43" t="str">
        <f t="shared" si="19"/>
        <v>N/A</v>
      </c>
      <c r="I129" s="12" t="s">
        <v>1743</v>
      </c>
      <c r="J129" s="12">
        <v>-38.200000000000003</v>
      </c>
      <c r="K129" s="44" t="s">
        <v>732</v>
      </c>
      <c r="L129" s="9" t="str">
        <f t="shared" si="16"/>
        <v>No</v>
      </c>
    </row>
    <row r="130" spans="1:12" x14ac:dyDescent="0.2">
      <c r="A130" s="45" t="s">
        <v>648</v>
      </c>
      <c r="B130" s="34" t="s">
        <v>217</v>
      </c>
      <c r="C130" s="35">
        <v>0</v>
      </c>
      <c r="D130" s="43" t="str">
        <f t="shared" si="17"/>
        <v>N/A</v>
      </c>
      <c r="E130" s="35">
        <v>1299</v>
      </c>
      <c r="F130" s="43" t="str">
        <f t="shared" si="18"/>
        <v>N/A</v>
      </c>
      <c r="G130" s="35">
        <v>1307</v>
      </c>
      <c r="H130" s="43" t="str">
        <f t="shared" si="19"/>
        <v>N/A</v>
      </c>
      <c r="I130" s="12" t="s">
        <v>1743</v>
      </c>
      <c r="J130" s="12">
        <v>0.6159</v>
      </c>
      <c r="K130" s="44" t="s">
        <v>732</v>
      </c>
      <c r="L130" s="9" t="str">
        <f t="shared" si="16"/>
        <v>Yes</v>
      </c>
    </row>
    <row r="131" spans="1:12" ht="25.5" x14ac:dyDescent="0.2">
      <c r="A131" s="45" t="s">
        <v>1466</v>
      </c>
      <c r="B131" s="34" t="s">
        <v>217</v>
      </c>
      <c r="C131" s="46" t="s">
        <v>1743</v>
      </c>
      <c r="D131" s="43" t="str">
        <f t="shared" si="17"/>
        <v>N/A</v>
      </c>
      <c r="E131" s="46">
        <v>10114.966128</v>
      </c>
      <c r="F131" s="43" t="str">
        <f t="shared" si="18"/>
        <v>N/A</v>
      </c>
      <c r="G131" s="46">
        <v>6212.2517214999998</v>
      </c>
      <c r="H131" s="43" t="str">
        <f t="shared" si="19"/>
        <v>N/A</v>
      </c>
      <c r="I131" s="12" t="s">
        <v>1743</v>
      </c>
      <c r="J131" s="12">
        <v>-38.6</v>
      </c>
      <c r="K131" s="44" t="s">
        <v>732</v>
      </c>
      <c r="L131" s="9" t="str">
        <f t="shared" si="16"/>
        <v>No</v>
      </c>
    </row>
    <row r="132" spans="1:12" x14ac:dyDescent="0.2">
      <c r="A132" s="45" t="s">
        <v>1467</v>
      </c>
      <c r="B132" s="34" t="s">
        <v>217</v>
      </c>
      <c r="C132" s="46">
        <v>378.15098442999999</v>
      </c>
      <c r="D132" s="43" t="str">
        <f t="shared" ref="D132:D143" si="20">IF($B132="N/A","N/A",IF(C132&gt;10,"No",IF(C132&lt;-10,"No","Yes")))</f>
        <v>N/A</v>
      </c>
      <c r="E132" s="46">
        <v>368.01012959000002</v>
      </c>
      <c r="F132" s="43" t="str">
        <f t="shared" ref="F132:F143" si="21">IF($B132="N/A","N/A",IF(E132&gt;10,"No",IF(E132&lt;-10,"No","Yes")))</f>
        <v>N/A</v>
      </c>
      <c r="G132" s="46">
        <v>372.40612411000001</v>
      </c>
      <c r="H132" s="43" t="str">
        <f t="shared" ref="H132:H143" si="22">IF($B132="N/A","N/A",IF(G132&gt;10,"No",IF(G132&lt;-10,"No","Yes")))</f>
        <v>N/A</v>
      </c>
      <c r="I132" s="12">
        <v>-2.68</v>
      </c>
      <c r="J132" s="12">
        <v>1.1950000000000001</v>
      </c>
      <c r="K132" s="44" t="s">
        <v>732</v>
      </c>
      <c r="L132" s="9" t="str">
        <f t="shared" ref="L132:L143" si="23">IF(J132="Div by 0", "N/A", IF(K132="N/A","N/A", IF(J132&gt;VALUE(MID(K132,1,2)), "No", IF(J132&lt;-1*VALUE(MID(K132,1,2)), "No", "Yes"))))</f>
        <v>Yes</v>
      </c>
    </row>
    <row r="133" spans="1:12" x14ac:dyDescent="0.2">
      <c r="A133" s="45" t="s">
        <v>1468</v>
      </c>
      <c r="B133" s="34" t="s">
        <v>217</v>
      </c>
      <c r="C133" s="46">
        <v>293.13890702999998</v>
      </c>
      <c r="D133" s="43" t="str">
        <f t="shared" si="20"/>
        <v>N/A</v>
      </c>
      <c r="E133" s="46">
        <v>307.35160648999999</v>
      </c>
      <c r="F133" s="43" t="str">
        <f t="shared" si="21"/>
        <v>N/A</v>
      </c>
      <c r="G133" s="46">
        <v>298.40134952</v>
      </c>
      <c r="H133" s="43" t="str">
        <f t="shared" si="22"/>
        <v>N/A</v>
      </c>
      <c r="I133" s="12">
        <v>4.8479999999999999</v>
      </c>
      <c r="J133" s="12">
        <v>-2.91</v>
      </c>
      <c r="K133" s="44" t="s">
        <v>732</v>
      </c>
      <c r="L133" s="9" t="str">
        <f t="shared" si="23"/>
        <v>Yes</v>
      </c>
    </row>
    <row r="134" spans="1:12" x14ac:dyDescent="0.2">
      <c r="A134" s="45" t="s">
        <v>1469</v>
      </c>
      <c r="B134" s="34" t="s">
        <v>217</v>
      </c>
      <c r="C134" s="46">
        <v>449.36797388000002</v>
      </c>
      <c r="D134" s="43" t="str">
        <f t="shared" si="20"/>
        <v>N/A</v>
      </c>
      <c r="E134" s="46">
        <v>415.24288865</v>
      </c>
      <c r="F134" s="43" t="str">
        <f t="shared" si="21"/>
        <v>N/A</v>
      </c>
      <c r="G134" s="46">
        <v>430.20107395000002</v>
      </c>
      <c r="H134" s="43" t="str">
        <f t="shared" si="22"/>
        <v>N/A</v>
      </c>
      <c r="I134" s="12">
        <v>-7.59</v>
      </c>
      <c r="J134" s="12">
        <v>3.6019999999999999</v>
      </c>
      <c r="K134" s="44" t="s">
        <v>732</v>
      </c>
      <c r="L134" s="9" t="str">
        <f t="shared" si="23"/>
        <v>Yes</v>
      </c>
    </row>
    <row r="135" spans="1:12" x14ac:dyDescent="0.2">
      <c r="A135" s="45" t="s">
        <v>1470</v>
      </c>
      <c r="B135" s="34" t="s">
        <v>217</v>
      </c>
      <c r="C135" s="46">
        <v>8083.4841931000001</v>
      </c>
      <c r="D135" s="43" t="str">
        <f t="shared" si="20"/>
        <v>N/A</v>
      </c>
      <c r="E135" s="46">
        <v>6681.2868568000004</v>
      </c>
      <c r="F135" s="43" t="str">
        <f t="shared" si="21"/>
        <v>N/A</v>
      </c>
      <c r="G135" s="46">
        <v>6373.3993727999996</v>
      </c>
      <c r="H135" s="43" t="str">
        <f t="shared" si="22"/>
        <v>N/A</v>
      </c>
      <c r="I135" s="12">
        <v>-17.3</v>
      </c>
      <c r="J135" s="12">
        <v>-4.6100000000000003</v>
      </c>
      <c r="K135" s="44" t="s">
        <v>732</v>
      </c>
      <c r="L135" s="9" t="str">
        <f t="shared" si="23"/>
        <v>Yes</v>
      </c>
    </row>
    <row r="136" spans="1:12" x14ac:dyDescent="0.2">
      <c r="A136" s="45" t="s">
        <v>1471</v>
      </c>
      <c r="B136" s="34" t="s">
        <v>217</v>
      </c>
      <c r="C136" s="46">
        <v>14989.357972</v>
      </c>
      <c r="D136" s="43" t="str">
        <f t="shared" si="20"/>
        <v>N/A</v>
      </c>
      <c r="E136" s="46">
        <v>13012.513985</v>
      </c>
      <c r="F136" s="43" t="str">
        <f t="shared" si="21"/>
        <v>N/A</v>
      </c>
      <c r="G136" s="46">
        <v>12418.066824</v>
      </c>
      <c r="H136" s="43" t="str">
        <f t="shared" si="22"/>
        <v>N/A</v>
      </c>
      <c r="I136" s="12">
        <v>-13.2</v>
      </c>
      <c r="J136" s="12">
        <v>-4.57</v>
      </c>
      <c r="K136" s="44" t="s">
        <v>732</v>
      </c>
      <c r="L136" s="9" t="str">
        <f t="shared" si="23"/>
        <v>Yes</v>
      </c>
    </row>
    <row r="137" spans="1:12" x14ac:dyDescent="0.2">
      <c r="A137" s="45" t="s">
        <v>1472</v>
      </c>
      <c r="B137" s="34" t="s">
        <v>217</v>
      </c>
      <c r="C137" s="46">
        <v>3072.9913581000001</v>
      </c>
      <c r="D137" s="43" t="str">
        <f t="shared" si="20"/>
        <v>N/A</v>
      </c>
      <c r="E137" s="46">
        <v>2303.5147143999998</v>
      </c>
      <c r="F137" s="43" t="str">
        <f t="shared" si="21"/>
        <v>N/A</v>
      </c>
      <c r="G137" s="46">
        <v>2159.2031947</v>
      </c>
      <c r="H137" s="43" t="str">
        <f t="shared" si="22"/>
        <v>N/A</v>
      </c>
      <c r="I137" s="12">
        <v>-25</v>
      </c>
      <c r="J137" s="12">
        <v>-6.26</v>
      </c>
      <c r="K137" s="44" t="s">
        <v>732</v>
      </c>
      <c r="L137" s="9" t="str">
        <f t="shared" si="23"/>
        <v>Yes</v>
      </c>
    </row>
    <row r="138" spans="1:12" x14ac:dyDescent="0.2">
      <c r="A138" s="45" t="s">
        <v>1473</v>
      </c>
      <c r="B138" s="34" t="s">
        <v>217</v>
      </c>
      <c r="C138" s="46">
        <v>172.66488955</v>
      </c>
      <c r="D138" s="43" t="str">
        <f t="shared" si="20"/>
        <v>N/A</v>
      </c>
      <c r="E138" s="46">
        <v>192.02729851999999</v>
      </c>
      <c r="F138" s="43" t="str">
        <f t="shared" si="21"/>
        <v>N/A</v>
      </c>
      <c r="G138" s="46">
        <v>166.97122408000001</v>
      </c>
      <c r="H138" s="43" t="str">
        <f t="shared" si="22"/>
        <v>N/A</v>
      </c>
      <c r="I138" s="12">
        <v>11.21</v>
      </c>
      <c r="J138" s="12">
        <v>-13</v>
      </c>
      <c r="K138" s="44" t="s">
        <v>732</v>
      </c>
      <c r="L138" s="9" t="str">
        <f t="shared" si="23"/>
        <v>Yes</v>
      </c>
    </row>
    <row r="139" spans="1:12" x14ac:dyDescent="0.2">
      <c r="A139" s="45" t="s">
        <v>1474</v>
      </c>
      <c r="B139" s="34" t="s">
        <v>217</v>
      </c>
      <c r="C139" s="46">
        <v>116.03405545</v>
      </c>
      <c r="D139" s="43" t="str">
        <f t="shared" si="20"/>
        <v>N/A</v>
      </c>
      <c r="E139" s="46">
        <v>130.75264068000001</v>
      </c>
      <c r="F139" s="43" t="str">
        <f t="shared" si="21"/>
        <v>N/A</v>
      </c>
      <c r="G139" s="46">
        <v>103.07887458</v>
      </c>
      <c r="H139" s="43" t="str">
        <f t="shared" si="22"/>
        <v>N/A</v>
      </c>
      <c r="I139" s="12">
        <v>12.68</v>
      </c>
      <c r="J139" s="12">
        <v>-21.2</v>
      </c>
      <c r="K139" s="44" t="s">
        <v>732</v>
      </c>
      <c r="L139" s="9" t="str">
        <f t="shared" si="23"/>
        <v>Yes</v>
      </c>
    </row>
    <row r="140" spans="1:12" x14ac:dyDescent="0.2">
      <c r="A140" s="45" t="s">
        <v>1475</v>
      </c>
      <c r="B140" s="34" t="s">
        <v>217</v>
      </c>
      <c r="C140" s="46">
        <v>212.67299145000001</v>
      </c>
      <c r="D140" s="43" t="str">
        <f t="shared" si="20"/>
        <v>N/A</v>
      </c>
      <c r="E140" s="46">
        <v>238.22747896000001</v>
      </c>
      <c r="F140" s="43" t="str">
        <f t="shared" si="21"/>
        <v>N/A</v>
      </c>
      <c r="G140" s="46">
        <v>216.62270255999999</v>
      </c>
      <c r="H140" s="43" t="str">
        <f t="shared" si="22"/>
        <v>N/A</v>
      </c>
      <c r="I140" s="12">
        <v>12.02</v>
      </c>
      <c r="J140" s="12">
        <v>-9.07</v>
      </c>
      <c r="K140" s="44" t="s">
        <v>732</v>
      </c>
      <c r="L140" s="9" t="str">
        <f t="shared" si="23"/>
        <v>Yes</v>
      </c>
    </row>
    <row r="141" spans="1:12" x14ac:dyDescent="0.2">
      <c r="A141" s="45" t="s">
        <v>1476</v>
      </c>
      <c r="B141" s="34" t="s">
        <v>217</v>
      </c>
      <c r="C141" s="46">
        <v>1984.9003336000001</v>
      </c>
      <c r="D141" s="43" t="str">
        <f t="shared" si="20"/>
        <v>N/A</v>
      </c>
      <c r="E141" s="46">
        <v>3132.8338471000002</v>
      </c>
      <c r="F141" s="43" t="str">
        <f t="shared" si="21"/>
        <v>N/A</v>
      </c>
      <c r="G141" s="46">
        <v>2732.8165794000001</v>
      </c>
      <c r="H141" s="43" t="str">
        <f t="shared" si="22"/>
        <v>N/A</v>
      </c>
      <c r="I141" s="12">
        <v>57.83</v>
      </c>
      <c r="J141" s="12">
        <v>-12.8</v>
      </c>
      <c r="K141" s="44" t="s">
        <v>732</v>
      </c>
      <c r="L141" s="9" t="str">
        <f t="shared" si="23"/>
        <v>Yes</v>
      </c>
    </row>
    <row r="142" spans="1:12" x14ac:dyDescent="0.2">
      <c r="A142" s="45" t="s">
        <v>1477</v>
      </c>
      <c r="B142" s="34" t="s">
        <v>217</v>
      </c>
      <c r="C142" s="46">
        <v>1483.7667465</v>
      </c>
      <c r="D142" s="43" t="str">
        <f t="shared" si="20"/>
        <v>N/A</v>
      </c>
      <c r="E142" s="46">
        <v>1936.2693497</v>
      </c>
      <c r="F142" s="43" t="str">
        <f t="shared" si="21"/>
        <v>N/A</v>
      </c>
      <c r="G142" s="46">
        <v>2005.7936964</v>
      </c>
      <c r="H142" s="43" t="str">
        <f t="shared" si="22"/>
        <v>N/A</v>
      </c>
      <c r="I142" s="12">
        <v>30.5</v>
      </c>
      <c r="J142" s="12">
        <v>3.5910000000000002</v>
      </c>
      <c r="K142" s="44" t="s">
        <v>732</v>
      </c>
      <c r="L142" s="9" t="str">
        <f t="shared" si="23"/>
        <v>Yes</v>
      </c>
    </row>
    <row r="143" spans="1:12" x14ac:dyDescent="0.2">
      <c r="A143" s="45" t="s">
        <v>1478</v>
      </c>
      <c r="B143" s="34" t="s">
        <v>217</v>
      </c>
      <c r="C143" s="46">
        <v>2431.108964</v>
      </c>
      <c r="D143" s="43" t="str">
        <f t="shared" si="20"/>
        <v>N/A</v>
      </c>
      <c r="E143" s="46">
        <v>4164.0124598000002</v>
      </c>
      <c r="F143" s="43" t="str">
        <f t="shared" si="21"/>
        <v>N/A</v>
      </c>
      <c r="G143" s="46">
        <v>3380.7038200000002</v>
      </c>
      <c r="H143" s="43" t="str">
        <f t="shared" si="22"/>
        <v>N/A</v>
      </c>
      <c r="I143" s="12">
        <v>71.28</v>
      </c>
      <c r="J143" s="12">
        <v>-18.8</v>
      </c>
      <c r="K143" s="44" t="s">
        <v>732</v>
      </c>
      <c r="L143" s="9" t="str">
        <f t="shared" si="23"/>
        <v>Yes</v>
      </c>
    </row>
    <row r="144" spans="1:12" x14ac:dyDescent="0.2">
      <c r="A144" s="45" t="s">
        <v>89</v>
      </c>
      <c r="B144" s="34" t="s">
        <v>217</v>
      </c>
      <c r="C144" s="8">
        <v>18.043149541999998</v>
      </c>
      <c r="D144" s="43" t="str">
        <f t="shared" ref="D144:D161" si="24">IF($B144="N/A","N/A",IF(C144&gt;10,"No",IF(C144&lt;-10,"No","Yes")))</f>
        <v>N/A</v>
      </c>
      <c r="E144" s="8">
        <v>17.869795261</v>
      </c>
      <c r="F144" s="43" t="str">
        <f t="shared" ref="F144:F161" si="25">IF($B144="N/A","N/A",IF(E144&gt;10,"No",IF(E144&lt;-10,"No","Yes")))</f>
        <v>N/A</v>
      </c>
      <c r="G144" s="8">
        <v>17.339334465</v>
      </c>
      <c r="H144" s="43" t="str">
        <f t="shared" ref="H144:H161" si="26">IF($B144="N/A","N/A",IF(G144&gt;10,"No",IF(G144&lt;-10,"No","Yes")))</f>
        <v>N/A</v>
      </c>
      <c r="I144" s="12">
        <v>-0.96099999999999997</v>
      </c>
      <c r="J144" s="12">
        <v>-2.97</v>
      </c>
      <c r="K144" s="44" t="s">
        <v>732</v>
      </c>
      <c r="L144" s="9" t="str">
        <f t="shared" ref="L144:L161" si="27">IF(J144="Div by 0", "N/A", IF(K144="N/A","N/A", IF(J144&gt;VALUE(MID(K144,1,2)), "No", IF(J144&lt;-1*VALUE(MID(K144,1,2)), "No", "Yes"))))</f>
        <v>Yes</v>
      </c>
    </row>
    <row r="145" spans="1:12" x14ac:dyDescent="0.2">
      <c r="A145" s="45" t="s">
        <v>477</v>
      </c>
      <c r="B145" s="34" t="s">
        <v>217</v>
      </c>
      <c r="C145" s="8">
        <v>18.940053705</v>
      </c>
      <c r="D145" s="43" t="str">
        <f t="shared" si="24"/>
        <v>N/A</v>
      </c>
      <c r="E145" s="8">
        <v>19.012918185</v>
      </c>
      <c r="F145" s="43" t="str">
        <f t="shared" si="25"/>
        <v>N/A</v>
      </c>
      <c r="G145" s="8">
        <v>18.924966086000001</v>
      </c>
      <c r="H145" s="43" t="str">
        <f t="shared" si="26"/>
        <v>N/A</v>
      </c>
      <c r="I145" s="12">
        <v>0.38469999999999999</v>
      </c>
      <c r="J145" s="12">
        <v>-0.46300000000000002</v>
      </c>
      <c r="K145" s="44" t="s">
        <v>732</v>
      </c>
      <c r="L145" s="9" t="str">
        <f t="shared" si="27"/>
        <v>Yes</v>
      </c>
    </row>
    <row r="146" spans="1:12" x14ac:dyDescent="0.2">
      <c r="A146" s="45" t="s">
        <v>478</v>
      </c>
      <c r="B146" s="34" t="s">
        <v>217</v>
      </c>
      <c r="C146" s="8">
        <v>17.56219123</v>
      </c>
      <c r="D146" s="43" t="str">
        <f t="shared" si="24"/>
        <v>N/A</v>
      </c>
      <c r="E146" s="8">
        <v>17.275140822000001</v>
      </c>
      <c r="F146" s="43" t="str">
        <f t="shared" si="25"/>
        <v>N/A</v>
      </c>
      <c r="G146" s="8">
        <v>16.359434475</v>
      </c>
      <c r="H146" s="43" t="str">
        <f t="shared" si="26"/>
        <v>N/A</v>
      </c>
      <c r="I146" s="12">
        <v>-1.63</v>
      </c>
      <c r="J146" s="12">
        <v>-5.3</v>
      </c>
      <c r="K146" s="44" t="s">
        <v>732</v>
      </c>
      <c r="L146" s="9" t="str">
        <f t="shared" si="27"/>
        <v>Yes</v>
      </c>
    </row>
    <row r="147" spans="1:12" x14ac:dyDescent="0.2">
      <c r="A147" s="45" t="s">
        <v>1479</v>
      </c>
      <c r="B147" s="34" t="s">
        <v>217</v>
      </c>
      <c r="C147" s="8">
        <v>22.552962634</v>
      </c>
      <c r="D147" s="43" t="str">
        <f t="shared" si="24"/>
        <v>N/A</v>
      </c>
      <c r="E147" s="8">
        <v>21.246836899000002</v>
      </c>
      <c r="F147" s="43" t="str">
        <f t="shared" si="25"/>
        <v>N/A</v>
      </c>
      <c r="G147" s="8">
        <v>19.490887625999999</v>
      </c>
      <c r="H147" s="43" t="str">
        <f t="shared" si="26"/>
        <v>N/A</v>
      </c>
      <c r="I147" s="12">
        <v>-5.79</v>
      </c>
      <c r="J147" s="12">
        <v>-8.26</v>
      </c>
      <c r="K147" s="44" t="s">
        <v>732</v>
      </c>
      <c r="L147" s="9" t="str">
        <f t="shared" si="27"/>
        <v>Yes</v>
      </c>
    </row>
    <row r="148" spans="1:12" x14ac:dyDescent="0.2">
      <c r="A148" s="45" t="s">
        <v>1480</v>
      </c>
      <c r="B148" s="34" t="s">
        <v>217</v>
      </c>
      <c r="C148" s="8">
        <v>45.953987953000002</v>
      </c>
      <c r="D148" s="43" t="str">
        <f t="shared" si="24"/>
        <v>N/A</v>
      </c>
      <c r="E148" s="8">
        <v>44.354274777999997</v>
      </c>
      <c r="F148" s="43" t="str">
        <f t="shared" si="25"/>
        <v>N/A</v>
      </c>
      <c r="G148" s="8">
        <v>40.571871532000003</v>
      </c>
      <c r="H148" s="43" t="str">
        <f t="shared" si="26"/>
        <v>N/A</v>
      </c>
      <c r="I148" s="12">
        <v>-3.48</v>
      </c>
      <c r="J148" s="12">
        <v>-8.5299999999999994</v>
      </c>
      <c r="K148" s="44" t="s">
        <v>732</v>
      </c>
      <c r="L148" s="9" t="str">
        <f t="shared" si="27"/>
        <v>Yes</v>
      </c>
    </row>
    <row r="149" spans="1:12" x14ac:dyDescent="0.2">
      <c r="A149" s="45" t="s">
        <v>1481</v>
      </c>
      <c r="B149" s="34" t="s">
        <v>217</v>
      </c>
      <c r="C149" s="8">
        <v>5.2434456929</v>
      </c>
      <c r="D149" s="43" t="str">
        <f t="shared" si="24"/>
        <v>N/A</v>
      </c>
      <c r="E149" s="8">
        <v>5.0316762420999996</v>
      </c>
      <c r="F149" s="43" t="str">
        <f t="shared" si="25"/>
        <v>N/A</v>
      </c>
      <c r="G149" s="8">
        <v>4.5785753127</v>
      </c>
      <c r="H149" s="43" t="str">
        <f t="shared" si="26"/>
        <v>N/A</v>
      </c>
      <c r="I149" s="12">
        <v>-4.04</v>
      </c>
      <c r="J149" s="12">
        <v>-9</v>
      </c>
      <c r="K149" s="44" t="s">
        <v>732</v>
      </c>
      <c r="L149" s="9" t="str">
        <f t="shared" si="27"/>
        <v>Yes</v>
      </c>
    </row>
    <row r="150" spans="1:12" x14ac:dyDescent="0.2">
      <c r="A150" s="45" t="s">
        <v>90</v>
      </c>
      <c r="B150" s="34" t="s">
        <v>217</v>
      </c>
      <c r="C150" s="8">
        <v>53.395999938000003</v>
      </c>
      <c r="D150" s="43" t="str">
        <f t="shared" si="24"/>
        <v>N/A</v>
      </c>
      <c r="E150" s="8">
        <v>54.445978068999999</v>
      </c>
      <c r="F150" s="43" t="str">
        <f t="shared" si="25"/>
        <v>N/A</v>
      </c>
      <c r="G150" s="8">
        <v>53.951154725999999</v>
      </c>
      <c r="H150" s="43" t="str">
        <f t="shared" si="26"/>
        <v>N/A</v>
      </c>
      <c r="I150" s="12">
        <v>1.966</v>
      </c>
      <c r="J150" s="12">
        <v>-0.90900000000000003</v>
      </c>
      <c r="K150" s="44" t="s">
        <v>732</v>
      </c>
      <c r="L150" s="9" t="str">
        <f t="shared" si="27"/>
        <v>Yes</v>
      </c>
    </row>
    <row r="151" spans="1:12" x14ac:dyDescent="0.2">
      <c r="A151" s="45" t="s">
        <v>479</v>
      </c>
      <c r="B151" s="34" t="s">
        <v>217</v>
      </c>
      <c r="C151" s="8">
        <v>54.334494521000003</v>
      </c>
      <c r="D151" s="43" t="str">
        <f t="shared" si="24"/>
        <v>N/A</v>
      </c>
      <c r="E151" s="8">
        <v>56.105774539000002</v>
      </c>
      <c r="F151" s="43" t="str">
        <f t="shared" si="25"/>
        <v>N/A</v>
      </c>
      <c r="G151" s="8">
        <v>54.854565635</v>
      </c>
      <c r="H151" s="43" t="str">
        <f t="shared" si="26"/>
        <v>N/A</v>
      </c>
      <c r="I151" s="12">
        <v>3.26</v>
      </c>
      <c r="J151" s="12">
        <v>-2.23</v>
      </c>
      <c r="K151" s="44" t="s">
        <v>732</v>
      </c>
      <c r="L151" s="9" t="str">
        <f t="shared" si="27"/>
        <v>Yes</v>
      </c>
    </row>
    <row r="152" spans="1:12" x14ac:dyDescent="0.2">
      <c r="A152" s="45" t="s">
        <v>480</v>
      </c>
      <c r="B152" s="34" t="s">
        <v>217</v>
      </c>
      <c r="C152" s="8">
        <v>53.104825194</v>
      </c>
      <c r="D152" s="43" t="str">
        <f t="shared" si="24"/>
        <v>N/A</v>
      </c>
      <c r="E152" s="8">
        <v>53.460506539000001</v>
      </c>
      <c r="F152" s="43" t="str">
        <f t="shared" si="25"/>
        <v>N/A</v>
      </c>
      <c r="G152" s="8">
        <v>53.643284393999998</v>
      </c>
      <c r="H152" s="43" t="str">
        <f t="shared" si="26"/>
        <v>N/A</v>
      </c>
      <c r="I152" s="12">
        <v>0.66979999999999995</v>
      </c>
      <c r="J152" s="12">
        <v>0.34189999999999998</v>
      </c>
      <c r="K152" s="44" t="s">
        <v>732</v>
      </c>
      <c r="L152" s="9" t="str">
        <f t="shared" si="27"/>
        <v>Yes</v>
      </c>
    </row>
    <row r="153" spans="1:12" x14ac:dyDescent="0.2">
      <c r="A153" s="45" t="s">
        <v>117</v>
      </c>
      <c r="B153" s="34" t="s">
        <v>217</v>
      </c>
      <c r="C153" s="8">
        <v>87.815086750999996</v>
      </c>
      <c r="D153" s="43" t="str">
        <f t="shared" si="24"/>
        <v>N/A</v>
      </c>
      <c r="E153" s="8">
        <v>88.651177056999998</v>
      </c>
      <c r="F153" s="43" t="str">
        <f t="shared" si="25"/>
        <v>N/A</v>
      </c>
      <c r="G153" s="8">
        <v>88.406994761000007</v>
      </c>
      <c r="H153" s="43" t="str">
        <f t="shared" si="26"/>
        <v>N/A</v>
      </c>
      <c r="I153" s="12">
        <v>0.95209999999999995</v>
      </c>
      <c r="J153" s="12">
        <v>-0.27500000000000002</v>
      </c>
      <c r="K153" s="44" t="s">
        <v>732</v>
      </c>
      <c r="L153" s="9" t="str">
        <f t="shared" si="27"/>
        <v>Yes</v>
      </c>
    </row>
    <row r="154" spans="1:12" x14ac:dyDescent="0.2">
      <c r="A154" s="45" t="s">
        <v>481</v>
      </c>
      <c r="B154" s="34" t="s">
        <v>217</v>
      </c>
      <c r="C154" s="8">
        <v>86.212715001000007</v>
      </c>
      <c r="D154" s="43" t="str">
        <f t="shared" si="24"/>
        <v>N/A</v>
      </c>
      <c r="E154" s="8">
        <v>87.396488903999995</v>
      </c>
      <c r="F154" s="43" t="str">
        <f t="shared" si="25"/>
        <v>N/A</v>
      </c>
      <c r="G154" s="8">
        <v>87.394513838999998</v>
      </c>
      <c r="H154" s="43" t="str">
        <f t="shared" si="26"/>
        <v>N/A</v>
      </c>
      <c r="I154" s="12">
        <v>1.373</v>
      </c>
      <c r="J154" s="12">
        <v>-2E-3</v>
      </c>
      <c r="K154" s="44" t="s">
        <v>732</v>
      </c>
      <c r="L154" s="9" t="str">
        <f t="shared" si="27"/>
        <v>Yes</v>
      </c>
    </row>
    <row r="155" spans="1:12" x14ac:dyDescent="0.2">
      <c r="A155" s="45" t="s">
        <v>482</v>
      </c>
      <c r="B155" s="34" t="s">
        <v>217</v>
      </c>
      <c r="C155" s="8">
        <v>89.191040381999997</v>
      </c>
      <c r="D155" s="43" t="str">
        <f t="shared" si="24"/>
        <v>N/A</v>
      </c>
      <c r="E155" s="8">
        <v>89.745606765000005</v>
      </c>
      <c r="F155" s="43" t="str">
        <f t="shared" si="25"/>
        <v>N/A</v>
      </c>
      <c r="G155" s="8">
        <v>89.225122349000003</v>
      </c>
      <c r="H155" s="43" t="str">
        <f t="shared" si="26"/>
        <v>N/A</v>
      </c>
      <c r="I155" s="12">
        <v>0.62180000000000002</v>
      </c>
      <c r="J155" s="12">
        <v>-0.57999999999999996</v>
      </c>
      <c r="K155" s="44" t="s">
        <v>732</v>
      </c>
      <c r="L155" s="9" t="str">
        <f t="shared" si="27"/>
        <v>Yes</v>
      </c>
    </row>
    <row r="156" spans="1:12" x14ac:dyDescent="0.2">
      <c r="A156" s="45" t="s">
        <v>1482</v>
      </c>
      <c r="B156" s="34" t="s">
        <v>217</v>
      </c>
      <c r="C156" s="35">
        <v>0.57821072179999999</v>
      </c>
      <c r="D156" s="43" t="str">
        <f t="shared" si="24"/>
        <v>N/A</v>
      </c>
      <c r="E156" s="35">
        <v>0.3746567113</v>
      </c>
      <c r="F156" s="43" t="str">
        <f t="shared" si="25"/>
        <v>N/A</v>
      </c>
      <c r="G156" s="35">
        <v>0.34229787229999997</v>
      </c>
      <c r="H156" s="43" t="str">
        <f t="shared" si="26"/>
        <v>N/A</v>
      </c>
      <c r="I156" s="12">
        <v>-35.200000000000003</v>
      </c>
      <c r="J156" s="12">
        <v>-8.64</v>
      </c>
      <c r="K156" s="44" t="s">
        <v>732</v>
      </c>
      <c r="L156" s="9" t="str">
        <f t="shared" si="27"/>
        <v>Yes</v>
      </c>
    </row>
    <row r="157" spans="1:12" x14ac:dyDescent="0.2">
      <c r="A157" s="45" t="s">
        <v>1483</v>
      </c>
      <c r="B157" s="34" t="s">
        <v>217</v>
      </c>
      <c r="C157" s="35">
        <v>0.26908707729999998</v>
      </c>
      <c r="D157" s="43" t="str">
        <f t="shared" si="24"/>
        <v>N/A</v>
      </c>
      <c r="E157" s="35">
        <v>0.19018583040000001</v>
      </c>
      <c r="F157" s="43" t="str">
        <f t="shared" si="25"/>
        <v>N/A</v>
      </c>
      <c r="G157" s="35">
        <v>0.148017129</v>
      </c>
      <c r="H157" s="43" t="str">
        <f t="shared" si="26"/>
        <v>N/A</v>
      </c>
      <c r="I157" s="12">
        <v>-29.3</v>
      </c>
      <c r="J157" s="12">
        <v>-22.2</v>
      </c>
      <c r="K157" s="44" t="s">
        <v>732</v>
      </c>
      <c r="L157" s="9" t="str">
        <f t="shared" si="27"/>
        <v>Yes</v>
      </c>
    </row>
    <row r="158" spans="1:12" x14ac:dyDescent="0.2">
      <c r="A158" s="45" t="s">
        <v>1484</v>
      </c>
      <c r="B158" s="34" t="s">
        <v>217</v>
      </c>
      <c r="C158" s="35">
        <v>0.85046884079999996</v>
      </c>
      <c r="D158" s="43" t="str">
        <f t="shared" si="24"/>
        <v>N/A</v>
      </c>
      <c r="E158" s="35">
        <v>0.52642706130000005</v>
      </c>
      <c r="F158" s="43" t="str">
        <f t="shared" si="25"/>
        <v>N/A</v>
      </c>
      <c r="G158" s="35">
        <v>0.50132956620000002</v>
      </c>
      <c r="H158" s="43" t="str">
        <f t="shared" si="26"/>
        <v>N/A</v>
      </c>
      <c r="I158" s="12">
        <v>-38.1</v>
      </c>
      <c r="J158" s="12">
        <v>-4.7699999999999996</v>
      </c>
      <c r="K158" s="44" t="s">
        <v>732</v>
      </c>
      <c r="L158" s="9" t="str">
        <f t="shared" si="27"/>
        <v>Yes</v>
      </c>
    </row>
    <row r="159" spans="1:12" x14ac:dyDescent="0.2">
      <c r="A159" s="45" t="s">
        <v>1485</v>
      </c>
      <c r="B159" s="34" t="s">
        <v>217</v>
      </c>
      <c r="C159" s="35">
        <v>279.60915846</v>
      </c>
      <c r="D159" s="43" t="str">
        <f t="shared" si="24"/>
        <v>N/A</v>
      </c>
      <c r="E159" s="35">
        <v>238.46661614000001</v>
      </c>
      <c r="F159" s="43" t="str">
        <f t="shared" si="25"/>
        <v>N/A</v>
      </c>
      <c r="G159" s="35">
        <v>224.03581163000001</v>
      </c>
      <c r="H159" s="43" t="str">
        <f t="shared" si="26"/>
        <v>N/A</v>
      </c>
      <c r="I159" s="12">
        <v>-14.7</v>
      </c>
      <c r="J159" s="12">
        <v>-6.05</v>
      </c>
      <c r="K159" s="44" t="s">
        <v>732</v>
      </c>
      <c r="L159" s="9" t="str">
        <f t="shared" si="27"/>
        <v>Yes</v>
      </c>
    </row>
    <row r="160" spans="1:12" x14ac:dyDescent="0.2">
      <c r="A160" s="45" t="s">
        <v>1486</v>
      </c>
      <c r="B160" s="34" t="s">
        <v>217</v>
      </c>
      <c r="C160" s="35">
        <v>284.03067750999998</v>
      </c>
      <c r="D160" s="43" t="str">
        <f t="shared" si="24"/>
        <v>N/A</v>
      </c>
      <c r="E160" s="35">
        <v>245.17952122</v>
      </c>
      <c r="F160" s="43" t="str">
        <f t="shared" si="25"/>
        <v>N/A</v>
      </c>
      <c r="G160" s="35">
        <v>232.04225106999999</v>
      </c>
      <c r="H160" s="43" t="str">
        <f t="shared" si="26"/>
        <v>N/A</v>
      </c>
      <c r="I160" s="12">
        <v>-13.7</v>
      </c>
      <c r="J160" s="12">
        <v>-5.36</v>
      </c>
      <c r="K160" s="44" t="s">
        <v>732</v>
      </c>
      <c r="L160" s="9" t="str">
        <f t="shared" si="27"/>
        <v>Yes</v>
      </c>
    </row>
    <row r="161" spans="1:12" x14ac:dyDescent="0.2">
      <c r="A161" s="45" t="s">
        <v>1487</v>
      </c>
      <c r="B161" s="34" t="s">
        <v>217</v>
      </c>
      <c r="C161" s="35">
        <v>249.09421900999999</v>
      </c>
      <c r="D161" s="43" t="str">
        <f t="shared" si="24"/>
        <v>N/A</v>
      </c>
      <c r="E161" s="35">
        <v>194.54885539</v>
      </c>
      <c r="F161" s="43" t="str">
        <f t="shared" si="25"/>
        <v>N/A</v>
      </c>
      <c r="G161" s="35">
        <v>170.42458432000001</v>
      </c>
      <c r="H161" s="43" t="str">
        <f t="shared" si="26"/>
        <v>N/A</v>
      </c>
      <c r="I161" s="12">
        <v>-21.9</v>
      </c>
      <c r="J161" s="12">
        <v>-12.4</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11</v>
      </c>
      <c r="D163" s="43" t="str">
        <f t="shared" si="28"/>
        <v>N/A</v>
      </c>
      <c r="E163" s="35">
        <v>11</v>
      </c>
      <c r="F163" s="43" t="str">
        <f t="shared" si="29"/>
        <v>N/A</v>
      </c>
      <c r="G163" s="35">
        <v>11</v>
      </c>
      <c r="H163" s="43" t="str">
        <f t="shared" si="30"/>
        <v>N/A</v>
      </c>
      <c r="I163" s="12">
        <v>0</v>
      </c>
      <c r="J163" s="12">
        <v>50</v>
      </c>
      <c r="K163" s="14" t="s">
        <v>217</v>
      </c>
      <c r="L163" s="9" t="str">
        <f t="shared" si="31"/>
        <v>N/A</v>
      </c>
    </row>
    <row r="164" spans="1:12" ht="25.5" x14ac:dyDescent="0.2">
      <c r="A164" s="45" t="s">
        <v>1621</v>
      </c>
      <c r="B164" s="34" t="s">
        <v>217</v>
      </c>
      <c r="C164" s="35">
        <v>0</v>
      </c>
      <c r="D164" s="43" t="str">
        <f t="shared" si="28"/>
        <v>N/A</v>
      </c>
      <c r="E164" s="35">
        <v>11</v>
      </c>
      <c r="F164" s="43" t="str">
        <f t="shared" si="29"/>
        <v>N/A</v>
      </c>
      <c r="G164" s="35">
        <v>11</v>
      </c>
      <c r="H164" s="43" t="str">
        <f t="shared" si="30"/>
        <v>N/A</v>
      </c>
      <c r="I164" s="12" t="s">
        <v>1743</v>
      </c>
      <c r="J164" s="12">
        <v>100</v>
      </c>
      <c r="K164" s="14" t="s">
        <v>217</v>
      </c>
      <c r="L164" s="9" t="str">
        <f t="shared" si="31"/>
        <v>N/A</v>
      </c>
    </row>
    <row r="165" spans="1:12" ht="25.5" x14ac:dyDescent="0.2">
      <c r="A165" s="45" t="s">
        <v>1488</v>
      </c>
      <c r="B165" s="34" t="s">
        <v>217</v>
      </c>
      <c r="C165" s="35">
        <v>374</v>
      </c>
      <c r="D165" s="43" t="str">
        <f t="shared" si="28"/>
        <v>N/A</v>
      </c>
      <c r="E165" s="35">
        <v>347</v>
      </c>
      <c r="F165" s="43" t="str">
        <f t="shared" si="29"/>
        <v>N/A</v>
      </c>
      <c r="G165" s="35">
        <v>339</v>
      </c>
      <c r="H165" s="43" t="str">
        <f t="shared" si="30"/>
        <v>N/A</v>
      </c>
      <c r="I165" s="12">
        <v>-7.22</v>
      </c>
      <c r="J165" s="12">
        <v>-2.31</v>
      </c>
      <c r="K165" s="14" t="s">
        <v>217</v>
      </c>
      <c r="L165" s="9" t="str">
        <f t="shared" si="31"/>
        <v>N/A</v>
      </c>
    </row>
    <row r="166" spans="1:12" x14ac:dyDescent="0.2">
      <c r="A166" s="45" t="s">
        <v>1622</v>
      </c>
      <c r="B166" s="34" t="s">
        <v>217</v>
      </c>
      <c r="C166" s="35">
        <v>0</v>
      </c>
      <c r="D166" s="43" t="str">
        <f t="shared" si="28"/>
        <v>N/A</v>
      </c>
      <c r="E166" s="35">
        <v>11</v>
      </c>
      <c r="F166" s="43" t="str">
        <f t="shared" si="29"/>
        <v>N/A</v>
      </c>
      <c r="G166" s="35">
        <v>11</v>
      </c>
      <c r="H166" s="43" t="str">
        <f t="shared" si="30"/>
        <v>N/A</v>
      </c>
      <c r="I166" s="12" t="s">
        <v>1743</v>
      </c>
      <c r="J166" s="12">
        <v>-50</v>
      </c>
      <c r="K166" s="14" t="s">
        <v>217</v>
      </c>
      <c r="L166" s="9" t="str">
        <f t="shared" si="31"/>
        <v>N/A</v>
      </c>
    </row>
    <row r="167" spans="1:12" x14ac:dyDescent="0.2">
      <c r="A167" s="45" t="s">
        <v>1623</v>
      </c>
      <c r="B167" s="34" t="s">
        <v>217</v>
      </c>
      <c r="C167" s="35">
        <v>11</v>
      </c>
      <c r="D167" s="43" t="str">
        <f t="shared" si="28"/>
        <v>N/A</v>
      </c>
      <c r="E167" s="35">
        <v>11</v>
      </c>
      <c r="F167" s="43" t="str">
        <f t="shared" si="29"/>
        <v>N/A</v>
      </c>
      <c r="G167" s="35">
        <v>11</v>
      </c>
      <c r="H167" s="43" t="str">
        <f t="shared" si="30"/>
        <v>N/A</v>
      </c>
      <c r="I167" s="12">
        <v>-18.2</v>
      </c>
      <c r="J167" s="12">
        <v>-11.1</v>
      </c>
      <c r="K167" s="14" t="s">
        <v>217</v>
      </c>
      <c r="L167" s="9" t="str">
        <f t="shared" si="31"/>
        <v>N/A</v>
      </c>
    </row>
    <row r="168" spans="1:12" x14ac:dyDescent="0.2">
      <c r="A168" s="45" t="s">
        <v>125</v>
      </c>
      <c r="B168" s="34" t="s">
        <v>217</v>
      </c>
      <c r="C168" s="46">
        <v>547249</v>
      </c>
      <c r="D168" s="43" t="str">
        <f t="shared" si="28"/>
        <v>N/A</v>
      </c>
      <c r="E168" s="46">
        <v>592857</v>
      </c>
      <c r="F168" s="43" t="str">
        <f t="shared" si="29"/>
        <v>N/A</v>
      </c>
      <c r="G168" s="46">
        <v>661156</v>
      </c>
      <c r="H168" s="43" t="str">
        <f t="shared" si="30"/>
        <v>N/A</v>
      </c>
      <c r="I168" s="12">
        <v>8.3339999999999996</v>
      </c>
      <c r="J168" s="12">
        <v>11.52</v>
      </c>
      <c r="K168" s="14" t="s">
        <v>217</v>
      </c>
      <c r="L168" s="9" t="str">
        <f t="shared" si="31"/>
        <v>N/A</v>
      </c>
    </row>
    <row r="169" spans="1:12" x14ac:dyDescent="0.2">
      <c r="A169" s="45" t="s">
        <v>1624</v>
      </c>
      <c r="B169" s="34" t="s">
        <v>217</v>
      </c>
      <c r="C169" s="46">
        <v>473407</v>
      </c>
      <c r="D169" s="43" t="str">
        <f t="shared" si="28"/>
        <v>N/A</v>
      </c>
      <c r="E169" s="46">
        <v>539958</v>
      </c>
      <c r="F169" s="43" t="str">
        <f t="shared" si="29"/>
        <v>N/A</v>
      </c>
      <c r="G169" s="46">
        <v>652443</v>
      </c>
      <c r="H169" s="43" t="str">
        <f t="shared" si="30"/>
        <v>N/A</v>
      </c>
      <c r="I169" s="12">
        <v>14.06</v>
      </c>
      <c r="J169" s="12">
        <v>20.83</v>
      </c>
      <c r="K169" s="14" t="s">
        <v>217</v>
      </c>
      <c r="L169" s="9" t="str">
        <f t="shared" si="31"/>
        <v>N/A</v>
      </c>
    </row>
    <row r="170" spans="1:12" x14ac:dyDescent="0.2">
      <c r="A170" s="45" t="s">
        <v>1381</v>
      </c>
      <c r="B170" s="34" t="s">
        <v>217</v>
      </c>
      <c r="C170" s="46">
        <v>534025</v>
      </c>
      <c r="D170" s="43" t="str">
        <f t="shared" si="28"/>
        <v>N/A</v>
      </c>
      <c r="E170" s="46">
        <v>270653</v>
      </c>
      <c r="F170" s="43" t="str">
        <f t="shared" si="29"/>
        <v>N/A</v>
      </c>
      <c r="G170" s="46">
        <v>477782</v>
      </c>
      <c r="H170" s="43" t="str">
        <f t="shared" si="30"/>
        <v>N/A</v>
      </c>
      <c r="I170" s="12">
        <v>-49.3</v>
      </c>
      <c r="J170" s="12">
        <v>76.53</v>
      </c>
      <c r="K170" s="14" t="s">
        <v>217</v>
      </c>
      <c r="L170" s="9" t="str">
        <f t="shared" si="31"/>
        <v>N/A</v>
      </c>
    </row>
    <row r="171" spans="1:12" x14ac:dyDescent="0.2">
      <c r="A171" s="45" t="s">
        <v>1618</v>
      </c>
      <c r="B171" s="34" t="s">
        <v>217</v>
      </c>
      <c r="C171" s="46">
        <v>140532</v>
      </c>
      <c r="D171" s="43" t="str">
        <f t="shared" si="28"/>
        <v>N/A</v>
      </c>
      <c r="E171" s="46">
        <v>561681</v>
      </c>
      <c r="F171" s="43" t="str">
        <f t="shared" si="29"/>
        <v>N/A</v>
      </c>
      <c r="G171" s="46">
        <v>467268</v>
      </c>
      <c r="H171" s="43" t="str">
        <f t="shared" si="30"/>
        <v>N/A</v>
      </c>
      <c r="I171" s="12">
        <v>299.7</v>
      </c>
      <c r="J171" s="12">
        <v>-16.8</v>
      </c>
      <c r="K171" s="14" t="s">
        <v>217</v>
      </c>
      <c r="L171" s="9" t="str">
        <f t="shared" si="31"/>
        <v>N/A</v>
      </c>
    </row>
    <row r="172" spans="1:12" x14ac:dyDescent="0.2">
      <c r="A172" s="45" t="s">
        <v>1619</v>
      </c>
      <c r="B172" s="34" t="s">
        <v>217</v>
      </c>
      <c r="C172" s="46">
        <v>215148</v>
      </c>
      <c r="D172" s="43" t="str">
        <f t="shared" si="28"/>
        <v>N/A</v>
      </c>
      <c r="E172" s="46">
        <v>390301</v>
      </c>
      <c r="F172" s="43" t="str">
        <f t="shared" si="29"/>
        <v>N/A</v>
      </c>
      <c r="G172" s="46">
        <v>286731</v>
      </c>
      <c r="H172" s="43" t="str">
        <f t="shared" si="30"/>
        <v>N/A</v>
      </c>
      <c r="I172" s="12">
        <v>81.41</v>
      </c>
      <c r="J172" s="12">
        <v>-26.5</v>
      </c>
      <c r="K172" s="14" t="s">
        <v>217</v>
      </c>
      <c r="L172" s="9" t="str">
        <f t="shared" si="31"/>
        <v>N/A</v>
      </c>
    </row>
    <row r="173" spans="1:12" ht="25.5" x14ac:dyDescent="0.2">
      <c r="A173" s="45" t="s">
        <v>1382</v>
      </c>
      <c r="B173" s="34" t="s">
        <v>217</v>
      </c>
      <c r="C173" s="46">
        <v>405323</v>
      </c>
      <c r="D173" s="43" t="str">
        <f t="shared" ref="D173:D187" si="32">IF($B173="N/A","N/A",IF(C173&gt;10,"No",IF(C173&lt;-10,"No","Yes")))</f>
        <v>N/A</v>
      </c>
      <c r="E173" s="46">
        <v>354465</v>
      </c>
      <c r="F173" s="43" t="str">
        <f t="shared" ref="F173:F187" si="33">IF($B173="N/A","N/A",IF(E173&gt;10,"No",IF(E173&lt;-10,"No","Yes")))</f>
        <v>N/A</v>
      </c>
      <c r="G173" s="46">
        <v>394479</v>
      </c>
      <c r="H173" s="43" t="str">
        <f t="shared" ref="H173:H187" si="34">IF($B173="N/A","N/A",IF(G173&gt;10,"No",IF(G173&lt;-10,"No","Yes")))</f>
        <v>N/A</v>
      </c>
      <c r="I173" s="12">
        <v>-12.5</v>
      </c>
      <c r="J173" s="12">
        <v>11.29</v>
      </c>
      <c r="K173" s="44" t="s">
        <v>732</v>
      </c>
      <c r="L173" s="9" t="str">
        <f t="shared" ref="L173:L187" si="35">IF(J173="Div by 0", "N/A", IF(K173="N/A","N/A", IF(J173&gt;VALUE(MID(K173,1,2)), "No", IF(J173&lt;-1*VALUE(MID(K173,1,2)), "No", "Yes"))))</f>
        <v>Yes</v>
      </c>
    </row>
    <row r="174" spans="1:12" x14ac:dyDescent="0.2">
      <c r="A174" s="45" t="s">
        <v>649</v>
      </c>
      <c r="B174" s="34" t="s">
        <v>217</v>
      </c>
      <c r="C174" s="35">
        <v>2454</v>
      </c>
      <c r="D174" s="43" t="str">
        <f t="shared" si="32"/>
        <v>N/A</v>
      </c>
      <c r="E174" s="35">
        <v>2272</v>
      </c>
      <c r="F174" s="43" t="str">
        <f t="shared" si="33"/>
        <v>N/A</v>
      </c>
      <c r="G174" s="35">
        <v>2412</v>
      </c>
      <c r="H174" s="43" t="str">
        <f t="shared" si="34"/>
        <v>N/A</v>
      </c>
      <c r="I174" s="12">
        <v>-7.42</v>
      </c>
      <c r="J174" s="12">
        <v>6.1619999999999999</v>
      </c>
      <c r="K174" s="44" t="s">
        <v>732</v>
      </c>
      <c r="L174" s="9" t="str">
        <f t="shared" si="35"/>
        <v>Yes</v>
      </c>
    </row>
    <row r="175" spans="1:12" ht="25.5" x14ac:dyDescent="0.2">
      <c r="A175" s="45" t="s">
        <v>1383</v>
      </c>
      <c r="B175" s="34" t="s">
        <v>217</v>
      </c>
      <c r="C175" s="46">
        <v>165.16829666000001</v>
      </c>
      <c r="D175" s="43" t="str">
        <f t="shared" si="32"/>
        <v>N/A</v>
      </c>
      <c r="E175" s="46">
        <v>156.01452465</v>
      </c>
      <c r="F175" s="43" t="str">
        <f t="shared" si="33"/>
        <v>N/A</v>
      </c>
      <c r="G175" s="46">
        <v>163.54850746</v>
      </c>
      <c r="H175" s="43" t="str">
        <f t="shared" si="34"/>
        <v>N/A</v>
      </c>
      <c r="I175" s="12">
        <v>-5.54</v>
      </c>
      <c r="J175" s="12">
        <v>4.8289999999999997</v>
      </c>
      <c r="K175" s="44" t="s">
        <v>732</v>
      </c>
      <c r="L175" s="9" t="str">
        <f t="shared" si="35"/>
        <v>Yes</v>
      </c>
    </row>
    <row r="176" spans="1:12" ht="25.5" x14ac:dyDescent="0.2">
      <c r="A176" s="45" t="s">
        <v>1384</v>
      </c>
      <c r="B176" s="34" t="s">
        <v>217</v>
      </c>
      <c r="C176" s="46">
        <v>747938</v>
      </c>
      <c r="D176" s="43" t="str">
        <f t="shared" si="32"/>
        <v>N/A</v>
      </c>
      <c r="E176" s="46">
        <v>698013</v>
      </c>
      <c r="F176" s="43" t="str">
        <f t="shared" si="33"/>
        <v>N/A</v>
      </c>
      <c r="G176" s="46">
        <v>885020</v>
      </c>
      <c r="H176" s="43" t="str">
        <f t="shared" si="34"/>
        <v>N/A</v>
      </c>
      <c r="I176" s="12">
        <v>-6.68</v>
      </c>
      <c r="J176" s="12">
        <v>26.79</v>
      </c>
      <c r="K176" s="44" t="s">
        <v>732</v>
      </c>
      <c r="L176" s="9" t="str">
        <f t="shared" si="35"/>
        <v>Yes</v>
      </c>
    </row>
    <row r="177" spans="1:12" x14ac:dyDescent="0.2">
      <c r="A177" s="45" t="s">
        <v>516</v>
      </c>
      <c r="B177" s="34" t="s">
        <v>217</v>
      </c>
      <c r="C177" s="35">
        <v>4438</v>
      </c>
      <c r="D177" s="43" t="str">
        <f t="shared" si="32"/>
        <v>N/A</v>
      </c>
      <c r="E177" s="35">
        <v>4415</v>
      </c>
      <c r="F177" s="43" t="str">
        <f t="shared" si="33"/>
        <v>N/A</v>
      </c>
      <c r="G177" s="35">
        <v>4534</v>
      </c>
      <c r="H177" s="43" t="str">
        <f t="shared" si="34"/>
        <v>N/A</v>
      </c>
      <c r="I177" s="12">
        <v>-0.51800000000000002</v>
      </c>
      <c r="J177" s="12">
        <v>2.6949999999999998</v>
      </c>
      <c r="K177" s="44" t="s">
        <v>732</v>
      </c>
      <c r="L177" s="9" t="str">
        <f t="shared" si="35"/>
        <v>Yes</v>
      </c>
    </row>
    <row r="178" spans="1:12" ht="25.5" x14ac:dyDescent="0.2">
      <c r="A178" s="45" t="s">
        <v>1385</v>
      </c>
      <c r="B178" s="34" t="s">
        <v>217</v>
      </c>
      <c r="C178" s="46">
        <v>168.53041911</v>
      </c>
      <c r="D178" s="43" t="str">
        <f t="shared" si="32"/>
        <v>N/A</v>
      </c>
      <c r="E178" s="46">
        <v>158.10033974999999</v>
      </c>
      <c r="F178" s="43" t="str">
        <f t="shared" si="33"/>
        <v>N/A</v>
      </c>
      <c r="G178" s="46">
        <v>195.19629466000001</v>
      </c>
      <c r="H178" s="43" t="str">
        <f t="shared" si="34"/>
        <v>N/A</v>
      </c>
      <c r="I178" s="12">
        <v>-6.19</v>
      </c>
      <c r="J178" s="12">
        <v>23.46</v>
      </c>
      <c r="K178" s="44" t="s">
        <v>732</v>
      </c>
      <c r="L178" s="9" t="str">
        <f t="shared" si="35"/>
        <v>Yes</v>
      </c>
    </row>
    <row r="179" spans="1:12" ht="25.5" x14ac:dyDescent="0.2">
      <c r="A179" s="45" t="s">
        <v>1386</v>
      </c>
      <c r="B179" s="34" t="s">
        <v>217</v>
      </c>
      <c r="C179" s="46">
        <v>2930369</v>
      </c>
      <c r="D179" s="43" t="str">
        <f t="shared" si="32"/>
        <v>N/A</v>
      </c>
      <c r="E179" s="46">
        <v>2598715</v>
      </c>
      <c r="F179" s="43" t="str">
        <f t="shared" si="33"/>
        <v>N/A</v>
      </c>
      <c r="G179" s="46">
        <v>2584739</v>
      </c>
      <c r="H179" s="43" t="str">
        <f t="shared" si="34"/>
        <v>N/A</v>
      </c>
      <c r="I179" s="12">
        <v>-11.3</v>
      </c>
      <c r="J179" s="12">
        <v>-0.53800000000000003</v>
      </c>
      <c r="K179" s="44" t="s">
        <v>732</v>
      </c>
      <c r="L179" s="9" t="str">
        <f t="shared" si="35"/>
        <v>Yes</v>
      </c>
    </row>
    <row r="180" spans="1:12" x14ac:dyDescent="0.2">
      <c r="A180" s="45" t="s">
        <v>517</v>
      </c>
      <c r="B180" s="34" t="s">
        <v>217</v>
      </c>
      <c r="C180" s="35">
        <v>12109</v>
      </c>
      <c r="D180" s="43" t="str">
        <f t="shared" si="32"/>
        <v>N/A</v>
      </c>
      <c r="E180" s="35">
        <v>11225</v>
      </c>
      <c r="F180" s="43" t="str">
        <f t="shared" si="33"/>
        <v>N/A</v>
      </c>
      <c r="G180" s="35">
        <v>10363</v>
      </c>
      <c r="H180" s="43" t="str">
        <f t="shared" si="34"/>
        <v>N/A</v>
      </c>
      <c r="I180" s="12">
        <v>-7.3</v>
      </c>
      <c r="J180" s="12">
        <v>-7.68</v>
      </c>
      <c r="K180" s="44" t="s">
        <v>732</v>
      </c>
      <c r="L180" s="9" t="str">
        <f t="shared" si="35"/>
        <v>Yes</v>
      </c>
    </row>
    <row r="181" spans="1:12" ht="25.5" x14ac:dyDescent="0.2">
      <c r="A181" s="45" t="s">
        <v>1387</v>
      </c>
      <c r="B181" s="34" t="s">
        <v>217</v>
      </c>
      <c r="C181" s="46">
        <v>241.99925675</v>
      </c>
      <c r="D181" s="43" t="str">
        <f t="shared" si="32"/>
        <v>N/A</v>
      </c>
      <c r="E181" s="46">
        <v>231.51135857</v>
      </c>
      <c r="F181" s="43" t="str">
        <f t="shared" si="33"/>
        <v>N/A</v>
      </c>
      <c r="G181" s="46">
        <v>249.41995560999999</v>
      </c>
      <c r="H181" s="43" t="str">
        <f t="shared" si="34"/>
        <v>N/A</v>
      </c>
      <c r="I181" s="12">
        <v>-4.33</v>
      </c>
      <c r="J181" s="12">
        <v>7.7359999999999998</v>
      </c>
      <c r="K181" s="44" t="s">
        <v>732</v>
      </c>
      <c r="L181" s="9" t="str">
        <f t="shared" si="35"/>
        <v>Yes</v>
      </c>
    </row>
    <row r="182" spans="1:12" ht="25.5" x14ac:dyDescent="0.2">
      <c r="A182" s="45" t="s">
        <v>1388</v>
      </c>
      <c r="B182" s="34" t="s">
        <v>217</v>
      </c>
      <c r="C182" s="46">
        <v>0</v>
      </c>
      <c r="D182" s="43" t="str">
        <f t="shared" si="32"/>
        <v>N/A</v>
      </c>
      <c r="E182" s="46">
        <v>24164</v>
      </c>
      <c r="F182" s="43" t="str">
        <f t="shared" si="33"/>
        <v>N/A</v>
      </c>
      <c r="G182" s="46">
        <v>445006</v>
      </c>
      <c r="H182" s="43" t="str">
        <f t="shared" si="34"/>
        <v>N/A</v>
      </c>
      <c r="I182" s="12" t="s">
        <v>1743</v>
      </c>
      <c r="J182" s="12">
        <v>1742</v>
      </c>
      <c r="K182" s="44" t="s">
        <v>732</v>
      </c>
      <c r="L182" s="9" t="str">
        <f t="shared" si="35"/>
        <v>No</v>
      </c>
    </row>
    <row r="183" spans="1:12" x14ac:dyDescent="0.2">
      <c r="A183" s="45" t="s">
        <v>518</v>
      </c>
      <c r="B183" s="34" t="s">
        <v>217</v>
      </c>
      <c r="C183" s="35">
        <v>0</v>
      </c>
      <c r="D183" s="43" t="str">
        <f t="shared" si="32"/>
        <v>N/A</v>
      </c>
      <c r="E183" s="35">
        <v>234</v>
      </c>
      <c r="F183" s="43" t="str">
        <f t="shared" si="33"/>
        <v>N/A</v>
      </c>
      <c r="G183" s="35">
        <v>410</v>
      </c>
      <c r="H183" s="43" t="str">
        <f t="shared" si="34"/>
        <v>N/A</v>
      </c>
      <c r="I183" s="12" t="s">
        <v>1743</v>
      </c>
      <c r="J183" s="12">
        <v>75.209999999999994</v>
      </c>
      <c r="K183" s="44" t="s">
        <v>732</v>
      </c>
      <c r="L183" s="9" t="str">
        <f t="shared" si="35"/>
        <v>No</v>
      </c>
    </row>
    <row r="184" spans="1:12" ht="25.5" x14ac:dyDescent="0.2">
      <c r="A184" s="45" t="s">
        <v>1389</v>
      </c>
      <c r="B184" s="34" t="s">
        <v>217</v>
      </c>
      <c r="C184" s="46" t="s">
        <v>1743</v>
      </c>
      <c r="D184" s="43" t="str">
        <f t="shared" si="32"/>
        <v>N/A</v>
      </c>
      <c r="E184" s="46">
        <v>103.26495726</v>
      </c>
      <c r="F184" s="43" t="str">
        <f t="shared" si="33"/>
        <v>N/A</v>
      </c>
      <c r="G184" s="46">
        <v>1085.3804878000001</v>
      </c>
      <c r="H184" s="43" t="str">
        <f t="shared" si="34"/>
        <v>N/A</v>
      </c>
      <c r="I184" s="12" t="s">
        <v>1743</v>
      </c>
      <c r="J184" s="12">
        <v>951.1</v>
      </c>
      <c r="K184" s="44" t="s">
        <v>732</v>
      </c>
      <c r="L184" s="9" t="str">
        <f t="shared" si="35"/>
        <v>No</v>
      </c>
    </row>
    <row r="185" spans="1:12" ht="25.5" x14ac:dyDescent="0.2">
      <c r="A185" s="45" t="s">
        <v>1390</v>
      </c>
      <c r="B185" s="34" t="s">
        <v>217</v>
      </c>
      <c r="C185" s="46">
        <v>0</v>
      </c>
      <c r="D185" s="43" t="str">
        <f t="shared" si="32"/>
        <v>N/A</v>
      </c>
      <c r="E185" s="46">
        <v>220276795</v>
      </c>
      <c r="F185" s="43" t="str">
        <f t="shared" si="33"/>
        <v>N/A</v>
      </c>
      <c r="G185" s="46">
        <v>173830400</v>
      </c>
      <c r="H185" s="43" t="str">
        <f t="shared" si="34"/>
        <v>N/A</v>
      </c>
      <c r="I185" s="12" t="s">
        <v>1743</v>
      </c>
      <c r="J185" s="12">
        <v>-21.1</v>
      </c>
      <c r="K185" s="44" t="s">
        <v>732</v>
      </c>
      <c r="L185" s="9" t="str">
        <f t="shared" si="35"/>
        <v>Yes</v>
      </c>
    </row>
    <row r="186" spans="1:12" ht="25.5" x14ac:dyDescent="0.2">
      <c r="A186" s="45" t="s">
        <v>519</v>
      </c>
      <c r="B186" s="34" t="s">
        <v>217</v>
      </c>
      <c r="C186" s="35">
        <v>0</v>
      </c>
      <c r="D186" s="43" t="str">
        <f t="shared" si="32"/>
        <v>N/A</v>
      </c>
      <c r="E186" s="35">
        <v>7838</v>
      </c>
      <c r="F186" s="43" t="str">
        <f t="shared" si="33"/>
        <v>N/A</v>
      </c>
      <c r="G186" s="35">
        <v>8508</v>
      </c>
      <c r="H186" s="43" t="str">
        <f t="shared" si="34"/>
        <v>N/A</v>
      </c>
      <c r="I186" s="12" t="s">
        <v>1743</v>
      </c>
      <c r="J186" s="12">
        <v>8.548</v>
      </c>
      <c r="K186" s="44" t="s">
        <v>732</v>
      </c>
      <c r="L186" s="9" t="str">
        <f t="shared" si="35"/>
        <v>Yes</v>
      </c>
    </row>
    <row r="187" spans="1:12" ht="25.5" x14ac:dyDescent="0.2">
      <c r="A187" s="45" t="s">
        <v>1391</v>
      </c>
      <c r="B187" s="34" t="s">
        <v>217</v>
      </c>
      <c r="C187" s="46" t="s">
        <v>1743</v>
      </c>
      <c r="D187" s="43" t="str">
        <f t="shared" si="32"/>
        <v>N/A</v>
      </c>
      <c r="E187" s="46">
        <v>28103.699285999999</v>
      </c>
      <c r="F187" s="43" t="str">
        <f t="shared" si="33"/>
        <v>N/A</v>
      </c>
      <c r="G187" s="46">
        <v>20431.405736000001</v>
      </c>
      <c r="H187" s="43" t="str">
        <f t="shared" si="34"/>
        <v>N/A</v>
      </c>
      <c r="I187" s="12" t="s">
        <v>1743</v>
      </c>
      <c r="J187" s="12">
        <v>-27.3</v>
      </c>
      <c r="K187" s="44" t="s">
        <v>732</v>
      </c>
      <c r="L187" s="9" t="str">
        <f t="shared" si="35"/>
        <v>Yes</v>
      </c>
    </row>
    <row r="188" spans="1:12" x14ac:dyDescent="0.2">
      <c r="A188" s="4" t="s">
        <v>1392</v>
      </c>
      <c r="B188" s="34" t="s">
        <v>217</v>
      </c>
      <c r="C188" s="46">
        <v>90132352</v>
      </c>
      <c r="D188" s="43" t="str">
        <f t="shared" ref="D188:D203" si="36">IF($B188="N/A","N/A",IF(C188&gt;10,"No",IF(C188&lt;-10,"No","Yes")))</f>
        <v>N/A</v>
      </c>
      <c r="E188" s="46">
        <v>224999441</v>
      </c>
      <c r="F188" s="43" t="str">
        <f t="shared" ref="F188:F203" si="37">IF($B188="N/A","N/A",IF(E188&gt;10,"No",IF(E188&lt;-10,"No","Yes")))</f>
        <v>N/A</v>
      </c>
      <c r="G188" s="46">
        <v>179437641</v>
      </c>
      <c r="H188" s="43" t="str">
        <f t="shared" ref="H188:H203" si="38">IF($B188="N/A","N/A",IF(G188&gt;10,"No",IF(G188&lt;-10,"No","Yes")))</f>
        <v>N/A</v>
      </c>
      <c r="I188" s="12">
        <v>149.6</v>
      </c>
      <c r="J188" s="12">
        <v>-20.2</v>
      </c>
      <c r="K188" s="44" t="s">
        <v>732</v>
      </c>
      <c r="L188" s="9" t="str">
        <f t="shared" ref="L188:L203" si="39">IF(J188="Div by 0", "N/A", IF(K188="N/A","N/A", IF(J188&gt;VALUE(MID(K188,1,2)), "No", IF(J188&lt;-1*VALUE(MID(K188,1,2)), "No", "Yes"))))</f>
        <v>Yes</v>
      </c>
    </row>
    <row r="189" spans="1:12" x14ac:dyDescent="0.2">
      <c r="A189" s="4" t="s">
        <v>1489</v>
      </c>
      <c r="B189" s="34" t="s">
        <v>217</v>
      </c>
      <c r="C189" s="35">
        <v>9537</v>
      </c>
      <c r="D189" s="43" t="str">
        <f t="shared" si="36"/>
        <v>N/A</v>
      </c>
      <c r="E189" s="35">
        <v>9614</v>
      </c>
      <c r="F189" s="43" t="str">
        <f t="shared" si="37"/>
        <v>N/A</v>
      </c>
      <c r="G189" s="35">
        <v>10488</v>
      </c>
      <c r="H189" s="43" t="str">
        <f t="shared" si="38"/>
        <v>N/A</v>
      </c>
      <c r="I189" s="12">
        <v>0.80740000000000001</v>
      </c>
      <c r="J189" s="12">
        <v>9.0909999999999993</v>
      </c>
      <c r="K189" s="44" t="s">
        <v>732</v>
      </c>
      <c r="L189" s="9" t="str">
        <f t="shared" si="39"/>
        <v>Yes</v>
      </c>
    </row>
    <row r="190" spans="1:12" x14ac:dyDescent="0.2">
      <c r="A190" s="4" t="s">
        <v>1490</v>
      </c>
      <c r="B190" s="34" t="s">
        <v>217</v>
      </c>
      <c r="C190" s="46">
        <v>9450.8075915000009</v>
      </c>
      <c r="D190" s="43" t="str">
        <f t="shared" si="36"/>
        <v>N/A</v>
      </c>
      <c r="E190" s="46">
        <v>23403.311941</v>
      </c>
      <c r="F190" s="43" t="str">
        <f t="shared" si="37"/>
        <v>N/A</v>
      </c>
      <c r="G190" s="46">
        <v>17108.852116999999</v>
      </c>
      <c r="H190" s="43" t="str">
        <f t="shared" si="38"/>
        <v>N/A</v>
      </c>
      <c r="I190" s="12">
        <v>147.6</v>
      </c>
      <c r="J190" s="12">
        <v>-26.9</v>
      </c>
      <c r="K190" s="44" t="s">
        <v>732</v>
      </c>
      <c r="L190" s="9" t="str">
        <f t="shared" si="39"/>
        <v>Yes</v>
      </c>
    </row>
    <row r="191" spans="1:12" x14ac:dyDescent="0.2">
      <c r="A191" s="4" t="s">
        <v>1491</v>
      </c>
      <c r="B191" s="34" t="s">
        <v>217</v>
      </c>
      <c r="C191" s="46">
        <v>5937.4457868999998</v>
      </c>
      <c r="D191" s="43" t="str">
        <f t="shared" si="36"/>
        <v>N/A</v>
      </c>
      <c r="E191" s="46">
        <v>12870.193026000001</v>
      </c>
      <c r="F191" s="43" t="str">
        <f t="shared" si="37"/>
        <v>N/A</v>
      </c>
      <c r="G191" s="46">
        <v>10586.833424</v>
      </c>
      <c r="H191" s="43" t="str">
        <f t="shared" si="38"/>
        <v>N/A</v>
      </c>
      <c r="I191" s="12">
        <v>116.8</v>
      </c>
      <c r="J191" s="12">
        <v>-17.7</v>
      </c>
      <c r="K191" s="44" t="s">
        <v>732</v>
      </c>
      <c r="L191" s="9" t="str">
        <f t="shared" si="39"/>
        <v>Yes</v>
      </c>
    </row>
    <row r="192" spans="1:12" x14ac:dyDescent="0.2">
      <c r="A192" s="4" t="s">
        <v>1492</v>
      </c>
      <c r="B192" s="34" t="s">
        <v>217</v>
      </c>
      <c r="C192" s="46">
        <v>11315.003694000001</v>
      </c>
      <c r="D192" s="43" t="str">
        <f t="shared" si="36"/>
        <v>N/A</v>
      </c>
      <c r="E192" s="46">
        <v>27999.567692000001</v>
      </c>
      <c r="F192" s="43" t="str">
        <f t="shared" si="37"/>
        <v>N/A</v>
      </c>
      <c r="G192" s="46">
        <v>20915.520227000001</v>
      </c>
      <c r="H192" s="43" t="str">
        <f t="shared" si="38"/>
        <v>N/A</v>
      </c>
      <c r="I192" s="12">
        <v>147.5</v>
      </c>
      <c r="J192" s="12">
        <v>-25.3</v>
      </c>
      <c r="K192" s="44" t="s">
        <v>732</v>
      </c>
      <c r="L192" s="9" t="str">
        <f t="shared" si="39"/>
        <v>Yes</v>
      </c>
    </row>
    <row r="193" spans="1:12" x14ac:dyDescent="0.2">
      <c r="A193" s="45" t="s">
        <v>1493</v>
      </c>
      <c r="B193" s="34" t="s">
        <v>217</v>
      </c>
      <c r="C193" s="9">
        <v>7.4334751906000003</v>
      </c>
      <c r="D193" s="43" t="str">
        <f t="shared" si="36"/>
        <v>N/A</v>
      </c>
      <c r="E193" s="9">
        <v>7.3721340387999996</v>
      </c>
      <c r="F193" s="43" t="str">
        <f t="shared" si="37"/>
        <v>N/A</v>
      </c>
      <c r="G193" s="9">
        <v>7.7385080793999999</v>
      </c>
      <c r="H193" s="43" t="str">
        <f t="shared" si="38"/>
        <v>N/A</v>
      </c>
      <c r="I193" s="12">
        <v>-0.82499999999999996</v>
      </c>
      <c r="J193" s="12">
        <v>4.97</v>
      </c>
      <c r="K193" s="44" t="s">
        <v>732</v>
      </c>
      <c r="L193" s="9" t="str">
        <f t="shared" si="39"/>
        <v>Yes</v>
      </c>
    </row>
    <row r="194" spans="1:12" x14ac:dyDescent="0.2">
      <c r="A194" s="45" t="s">
        <v>1494</v>
      </c>
      <c r="B194" s="34" t="s">
        <v>217</v>
      </c>
      <c r="C194" s="9">
        <v>5.8567385151</v>
      </c>
      <c r="D194" s="43" t="str">
        <f t="shared" si="36"/>
        <v>N/A</v>
      </c>
      <c r="E194" s="9">
        <v>5.2243200471</v>
      </c>
      <c r="F194" s="43" t="str">
        <f t="shared" si="37"/>
        <v>N/A</v>
      </c>
      <c r="G194" s="9">
        <v>6.4727541797999999</v>
      </c>
      <c r="H194" s="43" t="str">
        <f t="shared" si="38"/>
        <v>N/A</v>
      </c>
      <c r="I194" s="12">
        <v>-10.8</v>
      </c>
      <c r="J194" s="12">
        <v>23.9</v>
      </c>
      <c r="K194" s="44" t="s">
        <v>732</v>
      </c>
      <c r="L194" s="9" t="str">
        <f t="shared" si="39"/>
        <v>Yes</v>
      </c>
    </row>
    <row r="195" spans="1:12" x14ac:dyDescent="0.2">
      <c r="A195" s="45" t="s">
        <v>1495</v>
      </c>
      <c r="B195" s="34" t="s">
        <v>217</v>
      </c>
      <c r="C195" s="9">
        <v>9.0747460616000009</v>
      </c>
      <c r="D195" s="43" t="str">
        <f t="shared" si="36"/>
        <v>N/A</v>
      </c>
      <c r="E195" s="9">
        <v>9.4523030243000008</v>
      </c>
      <c r="F195" s="43" t="str">
        <f t="shared" si="37"/>
        <v>N/A</v>
      </c>
      <c r="G195" s="9">
        <v>9.1068515498</v>
      </c>
      <c r="H195" s="43" t="str">
        <f t="shared" si="38"/>
        <v>N/A</v>
      </c>
      <c r="I195" s="12">
        <v>4.1609999999999996</v>
      </c>
      <c r="J195" s="12">
        <v>-3.65</v>
      </c>
      <c r="K195" s="44" t="s">
        <v>732</v>
      </c>
      <c r="L195" s="9" t="str">
        <f t="shared" si="39"/>
        <v>Yes</v>
      </c>
    </row>
    <row r="196" spans="1:12" ht="25.5" x14ac:dyDescent="0.2">
      <c r="A196" s="4" t="s">
        <v>1404</v>
      </c>
      <c r="B196" s="34" t="s">
        <v>217</v>
      </c>
      <c r="C196" s="46" t="s">
        <v>1743</v>
      </c>
      <c r="D196" s="43" t="str">
        <f t="shared" si="36"/>
        <v>N/A</v>
      </c>
      <c r="E196" s="46">
        <v>220276795</v>
      </c>
      <c r="F196" s="43" t="str">
        <f t="shared" si="37"/>
        <v>N/A</v>
      </c>
      <c r="G196" s="46">
        <v>173830400</v>
      </c>
      <c r="H196" s="43" t="str">
        <f t="shared" si="38"/>
        <v>N/A</v>
      </c>
      <c r="I196" s="12" t="s">
        <v>1743</v>
      </c>
      <c r="J196" s="12">
        <v>-21.1</v>
      </c>
      <c r="K196" s="44" t="s">
        <v>732</v>
      </c>
      <c r="L196" s="9" t="str">
        <f t="shared" si="39"/>
        <v>Yes</v>
      </c>
    </row>
    <row r="197" spans="1:12" x14ac:dyDescent="0.2">
      <c r="A197" s="4" t="s">
        <v>1496</v>
      </c>
      <c r="B197" s="34" t="s">
        <v>217</v>
      </c>
      <c r="C197" s="35" t="s">
        <v>1743</v>
      </c>
      <c r="D197" s="43" t="str">
        <f t="shared" si="36"/>
        <v>N/A</v>
      </c>
      <c r="E197" s="35">
        <v>7838</v>
      </c>
      <c r="F197" s="43" t="str">
        <f t="shared" si="37"/>
        <v>N/A</v>
      </c>
      <c r="G197" s="35">
        <v>8508</v>
      </c>
      <c r="H197" s="43" t="str">
        <f t="shared" si="38"/>
        <v>N/A</v>
      </c>
      <c r="I197" s="12" t="s">
        <v>1743</v>
      </c>
      <c r="J197" s="12">
        <v>8.548</v>
      </c>
      <c r="K197" s="44" t="s">
        <v>732</v>
      </c>
      <c r="L197" s="9" t="str">
        <f t="shared" si="39"/>
        <v>Yes</v>
      </c>
    </row>
    <row r="198" spans="1:12" ht="25.5" x14ac:dyDescent="0.2">
      <c r="A198" s="4" t="s">
        <v>1497</v>
      </c>
      <c r="B198" s="34" t="s">
        <v>217</v>
      </c>
      <c r="C198" s="46" t="s">
        <v>1743</v>
      </c>
      <c r="D198" s="43" t="str">
        <f t="shared" si="36"/>
        <v>N/A</v>
      </c>
      <c r="E198" s="46">
        <v>28103.699285999999</v>
      </c>
      <c r="F198" s="43" t="str">
        <f t="shared" si="37"/>
        <v>N/A</v>
      </c>
      <c r="G198" s="46">
        <v>20431.405736000001</v>
      </c>
      <c r="H198" s="43" t="str">
        <f t="shared" si="38"/>
        <v>N/A</v>
      </c>
      <c r="I198" s="12" t="s">
        <v>1743</v>
      </c>
      <c r="J198" s="12">
        <v>-27.3</v>
      </c>
      <c r="K198" s="44" t="s">
        <v>732</v>
      </c>
      <c r="L198" s="9" t="str">
        <f t="shared" si="39"/>
        <v>Yes</v>
      </c>
    </row>
    <row r="199" spans="1:12" ht="25.5" x14ac:dyDescent="0.2">
      <c r="A199" s="4" t="s">
        <v>1498</v>
      </c>
      <c r="B199" s="34" t="s">
        <v>217</v>
      </c>
      <c r="C199" s="46" t="s">
        <v>1743</v>
      </c>
      <c r="D199" s="43" t="str">
        <f t="shared" si="36"/>
        <v>N/A</v>
      </c>
      <c r="E199" s="46">
        <v>16197.277362000001</v>
      </c>
      <c r="F199" s="43" t="str">
        <f t="shared" si="37"/>
        <v>N/A</v>
      </c>
      <c r="G199" s="46">
        <v>12717.755193999999</v>
      </c>
      <c r="H199" s="43" t="str">
        <f t="shared" si="38"/>
        <v>N/A</v>
      </c>
      <c r="I199" s="12" t="s">
        <v>1743</v>
      </c>
      <c r="J199" s="12">
        <v>-21.5</v>
      </c>
      <c r="K199" s="44" t="s">
        <v>732</v>
      </c>
      <c r="L199" s="9" t="str">
        <f t="shared" si="39"/>
        <v>Yes</v>
      </c>
    </row>
    <row r="200" spans="1:12" ht="25.5" x14ac:dyDescent="0.2">
      <c r="A200" s="4" t="s">
        <v>1499</v>
      </c>
      <c r="B200" s="34" t="s">
        <v>217</v>
      </c>
      <c r="C200" s="46" t="s">
        <v>1743</v>
      </c>
      <c r="D200" s="43" t="str">
        <f t="shared" si="36"/>
        <v>N/A</v>
      </c>
      <c r="E200" s="46">
        <v>32589.202598</v>
      </c>
      <c r="F200" s="43" t="str">
        <f t="shared" si="37"/>
        <v>N/A</v>
      </c>
      <c r="G200" s="46">
        <v>24416.633463999999</v>
      </c>
      <c r="H200" s="43" t="str">
        <f t="shared" si="38"/>
        <v>N/A</v>
      </c>
      <c r="I200" s="12" t="s">
        <v>1743</v>
      </c>
      <c r="J200" s="12">
        <v>-25.1</v>
      </c>
      <c r="K200" s="44" t="s">
        <v>732</v>
      </c>
      <c r="L200" s="9" t="str">
        <f t="shared" si="39"/>
        <v>Yes</v>
      </c>
    </row>
    <row r="201" spans="1:12" ht="25.5" x14ac:dyDescent="0.2">
      <c r="A201" s="4" t="s">
        <v>1500</v>
      </c>
      <c r="B201" s="34" t="s">
        <v>217</v>
      </c>
      <c r="C201" s="9">
        <v>0</v>
      </c>
      <c r="D201" s="43" t="str">
        <f t="shared" si="36"/>
        <v>N/A</v>
      </c>
      <c r="E201" s="9">
        <v>6.0102752855999997</v>
      </c>
      <c r="F201" s="43" t="str">
        <f t="shared" si="37"/>
        <v>N/A</v>
      </c>
      <c r="G201" s="9">
        <v>6.2775769201999996</v>
      </c>
      <c r="H201" s="43" t="str">
        <f t="shared" si="38"/>
        <v>N/A</v>
      </c>
      <c r="I201" s="12" t="s">
        <v>1743</v>
      </c>
      <c r="J201" s="12">
        <v>4.4470000000000001</v>
      </c>
      <c r="K201" s="44" t="s">
        <v>732</v>
      </c>
      <c r="L201" s="9" t="str">
        <f t="shared" si="39"/>
        <v>Yes</v>
      </c>
    </row>
    <row r="202" spans="1:12" ht="25.5" x14ac:dyDescent="0.2">
      <c r="A202" s="4" t="s">
        <v>1501</v>
      </c>
      <c r="B202" s="34" t="s">
        <v>217</v>
      </c>
      <c r="C202" s="9">
        <v>0</v>
      </c>
      <c r="D202" s="43" t="str">
        <f t="shared" si="36"/>
        <v>N/A</v>
      </c>
      <c r="E202" s="9">
        <v>3.9343417613999998</v>
      </c>
      <c r="F202" s="43" t="str">
        <f t="shared" si="37"/>
        <v>N/A</v>
      </c>
      <c r="G202" s="9">
        <v>5.0880005637999997</v>
      </c>
      <c r="H202" s="43" t="str">
        <f t="shared" si="38"/>
        <v>N/A</v>
      </c>
      <c r="I202" s="12" t="s">
        <v>1743</v>
      </c>
      <c r="J202" s="12">
        <v>29.32</v>
      </c>
      <c r="K202" s="44" t="s">
        <v>732</v>
      </c>
      <c r="L202" s="9" t="str">
        <f t="shared" si="39"/>
        <v>Yes</v>
      </c>
    </row>
    <row r="203" spans="1:12" ht="25.5" x14ac:dyDescent="0.2">
      <c r="A203" s="4" t="s">
        <v>1502</v>
      </c>
      <c r="B203" s="34" t="s">
        <v>217</v>
      </c>
      <c r="C203" s="9">
        <v>0</v>
      </c>
      <c r="D203" s="43" t="str">
        <f t="shared" si="36"/>
        <v>N/A</v>
      </c>
      <c r="E203" s="9">
        <v>8.0012361460000001</v>
      </c>
      <c r="F203" s="43" t="str">
        <f t="shared" si="37"/>
        <v>N/A</v>
      </c>
      <c r="G203" s="9">
        <v>7.6291462751000001</v>
      </c>
      <c r="H203" s="43" t="str">
        <f t="shared" si="38"/>
        <v>N/A</v>
      </c>
      <c r="I203" s="12" t="s">
        <v>1743</v>
      </c>
      <c r="J203" s="12">
        <v>-4.6500000000000004</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336500</v>
      </c>
      <c r="D6" s="43" t="str">
        <f>IF($B6="N/A","N/A",IF(C6&gt;10,"No",IF(C6&lt;-10,"No","Yes")))</f>
        <v>N/A</v>
      </c>
      <c r="E6" s="35">
        <v>348026</v>
      </c>
      <c r="F6" s="43" t="str">
        <f>IF($B6="N/A","N/A",IF(E6&gt;10,"No",IF(E6&lt;-10,"No","Yes")))</f>
        <v>N/A</v>
      </c>
      <c r="G6" s="35">
        <v>342219</v>
      </c>
      <c r="H6" s="43" t="str">
        <f>IF($B6="N/A","N/A",IF(G6&gt;10,"No",IF(G6&lt;-10,"No","Yes")))</f>
        <v>N/A</v>
      </c>
      <c r="I6" s="12">
        <v>3.4249999999999998</v>
      </c>
      <c r="J6" s="12">
        <v>-1.67</v>
      </c>
      <c r="K6" s="44" t="s">
        <v>732</v>
      </c>
      <c r="L6" s="9" t="str">
        <f t="shared" ref="L6:L46" si="0">IF(J6="Div by 0", "N/A", IF(K6="N/A","N/A", IF(J6&gt;VALUE(MID(K6,1,2)), "No", IF(J6&lt;-1*VALUE(MID(K6,1,2)), "No", "Yes"))))</f>
        <v>Yes</v>
      </c>
    </row>
    <row r="7" spans="1:12" x14ac:dyDescent="0.2">
      <c r="A7" s="45" t="s">
        <v>10</v>
      </c>
      <c r="B7" s="34" t="s">
        <v>217</v>
      </c>
      <c r="C7" s="35">
        <v>278389</v>
      </c>
      <c r="D7" s="43" t="str">
        <f>IF($B7="N/A","N/A",IF(C7&gt;10,"No",IF(C7&lt;-10,"No","Yes")))</f>
        <v>N/A</v>
      </c>
      <c r="E7" s="35">
        <v>282513</v>
      </c>
      <c r="F7" s="43" t="str">
        <f>IF($B7="N/A","N/A",IF(E7&gt;10,"No",IF(E7&lt;-10,"No","Yes")))</f>
        <v>N/A</v>
      </c>
      <c r="G7" s="35">
        <v>285349</v>
      </c>
      <c r="H7" s="43" t="str">
        <f>IF($B7="N/A","N/A",IF(G7&gt;10,"No",IF(G7&lt;-10,"No","Yes")))</f>
        <v>N/A</v>
      </c>
      <c r="I7" s="12">
        <v>1.4810000000000001</v>
      </c>
      <c r="J7" s="12">
        <v>1.004</v>
      </c>
      <c r="K7" s="44" t="s">
        <v>732</v>
      </c>
      <c r="L7" s="9" t="str">
        <f t="shared" si="0"/>
        <v>Yes</v>
      </c>
    </row>
    <row r="8" spans="1:12" x14ac:dyDescent="0.2">
      <c r="A8" s="45" t="s">
        <v>91</v>
      </c>
      <c r="B8" s="9" t="s">
        <v>301</v>
      </c>
      <c r="C8" s="8">
        <v>82.730757800999996</v>
      </c>
      <c r="D8" s="43" t="str">
        <f>IF($B8="N/A","N/A",IF(C8&gt;90,"No",IF(C8&lt;65,"No","Yes")))</f>
        <v>Yes</v>
      </c>
      <c r="E8" s="8">
        <v>81.175831690999999</v>
      </c>
      <c r="F8" s="43" t="str">
        <f>IF($B8="N/A","N/A",IF(E8&gt;90,"No",IF(E8&lt;65,"No","Yes")))</f>
        <v>Yes</v>
      </c>
      <c r="G8" s="8">
        <v>83.381986389000005</v>
      </c>
      <c r="H8" s="43" t="str">
        <f>IF($B8="N/A","N/A",IF(G8&gt;90,"No",IF(G8&lt;65,"No","Yes")))</f>
        <v>Yes</v>
      </c>
      <c r="I8" s="12">
        <v>-1.88</v>
      </c>
      <c r="J8" s="12">
        <v>2.718</v>
      </c>
      <c r="K8" s="44" t="s">
        <v>732</v>
      </c>
      <c r="L8" s="9" t="str">
        <f t="shared" si="0"/>
        <v>Yes</v>
      </c>
    </row>
    <row r="9" spans="1:12" x14ac:dyDescent="0.2">
      <c r="A9" s="45" t="s">
        <v>92</v>
      </c>
      <c r="B9" s="9" t="s">
        <v>302</v>
      </c>
      <c r="C9" s="8">
        <v>93.348891481999999</v>
      </c>
      <c r="D9" s="43" t="str">
        <f>IF($B9="N/A","N/A",IF(C9&gt;100,"No",IF(C9&lt;90,"No","Yes")))</f>
        <v>Yes</v>
      </c>
      <c r="E9" s="8">
        <v>93.567398119000003</v>
      </c>
      <c r="F9" s="43" t="str">
        <f>IF($B9="N/A","N/A",IF(E9&gt;100,"No",IF(E9&lt;90,"No","Yes")))</f>
        <v>Yes</v>
      </c>
      <c r="G9" s="8">
        <v>93.334134038000002</v>
      </c>
      <c r="H9" s="43" t="str">
        <f>IF($B9="N/A","N/A",IF(G9&gt;100,"No",IF(G9&lt;90,"No","Yes")))</f>
        <v>Yes</v>
      </c>
      <c r="I9" s="12">
        <v>0.2341</v>
      </c>
      <c r="J9" s="12">
        <v>-0.249</v>
      </c>
      <c r="K9" s="44" t="s">
        <v>732</v>
      </c>
      <c r="L9" s="9" t="str">
        <f t="shared" si="0"/>
        <v>Yes</v>
      </c>
    </row>
    <row r="10" spans="1:12" x14ac:dyDescent="0.2">
      <c r="A10" s="45" t="s">
        <v>93</v>
      </c>
      <c r="B10" s="9" t="s">
        <v>303</v>
      </c>
      <c r="C10" s="8">
        <v>89.561196314</v>
      </c>
      <c r="D10" s="43" t="str">
        <f>IF($B10="N/A","N/A",IF(C10&gt;100,"No",IF(C10&lt;85,"No","Yes")))</f>
        <v>Yes</v>
      </c>
      <c r="E10" s="8">
        <v>91.197127937000005</v>
      </c>
      <c r="F10" s="43" t="str">
        <f>IF($B10="N/A","N/A",IF(E10&gt;100,"No",IF(E10&lt;85,"No","Yes")))</f>
        <v>Yes</v>
      </c>
      <c r="G10" s="8">
        <v>91.119159999000004</v>
      </c>
      <c r="H10" s="43" t="str">
        <f>IF($B10="N/A","N/A",IF(G10&gt;100,"No",IF(G10&lt;85,"No","Yes")))</f>
        <v>Yes</v>
      </c>
      <c r="I10" s="12">
        <v>1.827</v>
      </c>
      <c r="J10" s="12">
        <v>-8.5000000000000006E-2</v>
      </c>
      <c r="K10" s="44" t="s">
        <v>732</v>
      </c>
      <c r="L10" s="9" t="str">
        <f t="shared" si="0"/>
        <v>Yes</v>
      </c>
    </row>
    <row r="11" spans="1:12" x14ac:dyDescent="0.2">
      <c r="A11" s="45" t="s">
        <v>94</v>
      </c>
      <c r="B11" s="9" t="s">
        <v>304</v>
      </c>
      <c r="C11" s="8">
        <v>71.195001497000007</v>
      </c>
      <c r="D11" s="43" t="str">
        <f>IF($B11="N/A","N/A",IF(C11&gt;100,"No",IF(C11&lt;80,"No","Yes")))</f>
        <v>No</v>
      </c>
      <c r="E11" s="8">
        <v>66.640580772000007</v>
      </c>
      <c r="F11" s="43" t="str">
        <f>IF($B11="N/A","N/A",IF(E11&gt;100,"No",IF(E11&lt;80,"No","Yes")))</f>
        <v>No</v>
      </c>
      <c r="G11" s="8">
        <v>64.590843835000001</v>
      </c>
      <c r="H11" s="43" t="str">
        <f>IF($B11="N/A","N/A",IF(G11&gt;100,"No",IF(G11&lt;80,"No","Yes")))</f>
        <v>No</v>
      </c>
      <c r="I11" s="12">
        <v>-6.4</v>
      </c>
      <c r="J11" s="12">
        <v>-3.08</v>
      </c>
      <c r="K11" s="44" t="s">
        <v>732</v>
      </c>
      <c r="L11" s="9" t="str">
        <f t="shared" si="0"/>
        <v>Yes</v>
      </c>
    </row>
    <row r="12" spans="1:12" x14ac:dyDescent="0.2">
      <c r="A12" s="45" t="s">
        <v>95</v>
      </c>
      <c r="B12" s="9" t="s">
        <v>304</v>
      </c>
      <c r="C12" s="8">
        <v>68.533532824999995</v>
      </c>
      <c r="D12" s="43" t="str">
        <f>IF($B12="N/A","N/A",IF(C12&gt;100,"No",IF(C12&lt;80,"No","Yes")))</f>
        <v>No</v>
      </c>
      <c r="E12" s="8">
        <v>64.023409294999993</v>
      </c>
      <c r="F12" s="43" t="str">
        <f>IF($B12="N/A","N/A",IF(E12&gt;100,"No",IF(E12&lt;80,"No","Yes")))</f>
        <v>No</v>
      </c>
      <c r="G12" s="8">
        <v>73.374647527999997</v>
      </c>
      <c r="H12" s="43" t="str">
        <f>IF($B12="N/A","N/A",IF(G12&gt;100,"No",IF(G12&lt;80,"No","Yes")))</f>
        <v>No</v>
      </c>
      <c r="I12" s="12">
        <v>-6.58</v>
      </c>
      <c r="J12" s="12">
        <v>14.61</v>
      </c>
      <c r="K12" s="44" t="s">
        <v>732</v>
      </c>
      <c r="L12" s="9" t="str">
        <f t="shared" si="0"/>
        <v>Yes</v>
      </c>
    </row>
    <row r="13" spans="1:12" x14ac:dyDescent="0.2">
      <c r="A13" s="3" t="s">
        <v>96</v>
      </c>
      <c r="B13" s="34" t="s">
        <v>217</v>
      </c>
      <c r="C13" s="35">
        <v>258229.99</v>
      </c>
      <c r="D13" s="43" t="str">
        <f t="shared" ref="D13:D44" si="1">IF($B13="N/A","N/A",IF(C13&gt;10,"No",IF(C13&lt;-10,"No","Yes")))</f>
        <v>N/A</v>
      </c>
      <c r="E13" s="35">
        <v>262050.97</v>
      </c>
      <c r="F13" s="43" t="str">
        <f t="shared" ref="F13:F44" si="2">IF($B13="N/A","N/A",IF(E13&gt;10,"No",IF(E13&lt;-10,"No","Yes")))</f>
        <v>N/A</v>
      </c>
      <c r="G13" s="35">
        <v>275749.96000000002</v>
      </c>
      <c r="H13" s="43" t="str">
        <f t="shared" ref="H13:H44" si="3">IF($B13="N/A","N/A",IF(G13&gt;10,"No",IF(G13&lt;-10,"No","Yes")))</f>
        <v>N/A</v>
      </c>
      <c r="I13" s="12">
        <v>1.48</v>
      </c>
      <c r="J13" s="12">
        <v>5.2279999999999998</v>
      </c>
      <c r="K13" s="44" t="s">
        <v>732</v>
      </c>
      <c r="L13" s="9" t="str">
        <f t="shared" si="0"/>
        <v>Yes</v>
      </c>
    </row>
    <row r="14" spans="1:12" x14ac:dyDescent="0.2">
      <c r="A14" s="3" t="s">
        <v>100</v>
      </c>
      <c r="B14" s="34" t="s">
        <v>217</v>
      </c>
      <c r="C14" s="35">
        <v>56562</v>
      </c>
      <c r="D14" s="43" t="str">
        <f t="shared" si="1"/>
        <v>N/A</v>
      </c>
      <c r="E14" s="35">
        <v>55825</v>
      </c>
      <c r="F14" s="43" t="str">
        <f t="shared" si="2"/>
        <v>N/A</v>
      </c>
      <c r="G14" s="35">
        <v>58282</v>
      </c>
      <c r="H14" s="43" t="str">
        <f t="shared" si="3"/>
        <v>N/A</v>
      </c>
      <c r="I14" s="12">
        <v>-1.3</v>
      </c>
      <c r="J14" s="12">
        <v>4.4009999999999998</v>
      </c>
      <c r="K14" s="44" t="s">
        <v>732</v>
      </c>
      <c r="L14" s="9" t="str">
        <f t="shared" si="0"/>
        <v>Yes</v>
      </c>
    </row>
    <row r="15" spans="1:12" x14ac:dyDescent="0.2">
      <c r="A15" s="3" t="s">
        <v>984</v>
      </c>
      <c r="B15" s="34" t="s">
        <v>217</v>
      </c>
      <c r="C15" s="35">
        <v>8998</v>
      </c>
      <c r="D15" s="43" t="str">
        <f t="shared" si="1"/>
        <v>N/A</v>
      </c>
      <c r="E15" s="35">
        <v>7241</v>
      </c>
      <c r="F15" s="43" t="str">
        <f t="shared" si="2"/>
        <v>N/A</v>
      </c>
      <c r="G15" s="35">
        <v>6593</v>
      </c>
      <c r="H15" s="43" t="str">
        <f t="shared" si="3"/>
        <v>N/A</v>
      </c>
      <c r="I15" s="12">
        <v>-19.5</v>
      </c>
      <c r="J15" s="12">
        <v>-8.9499999999999993</v>
      </c>
      <c r="K15" s="44" t="s">
        <v>732</v>
      </c>
      <c r="L15" s="9" t="str">
        <f t="shared" si="0"/>
        <v>Yes</v>
      </c>
    </row>
    <row r="16" spans="1:12" x14ac:dyDescent="0.2">
      <c r="A16" s="3" t="s">
        <v>985</v>
      </c>
      <c r="B16" s="34" t="s">
        <v>217</v>
      </c>
      <c r="C16" s="35">
        <v>3998</v>
      </c>
      <c r="D16" s="43" t="str">
        <f t="shared" si="1"/>
        <v>N/A</v>
      </c>
      <c r="E16" s="35">
        <v>3660</v>
      </c>
      <c r="F16" s="43" t="str">
        <f t="shared" si="2"/>
        <v>N/A</v>
      </c>
      <c r="G16" s="35">
        <v>3695</v>
      </c>
      <c r="H16" s="43" t="str">
        <f t="shared" si="3"/>
        <v>N/A</v>
      </c>
      <c r="I16" s="12">
        <v>-8.4499999999999993</v>
      </c>
      <c r="J16" s="12">
        <v>0.95630000000000004</v>
      </c>
      <c r="K16" s="44" t="s">
        <v>732</v>
      </c>
      <c r="L16" s="9" t="str">
        <f t="shared" si="0"/>
        <v>Yes</v>
      </c>
    </row>
    <row r="17" spans="1:12" x14ac:dyDescent="0.2">
      <c r="A17" s="3" t="s">
        <v>986</v>
      </c>
      <c r="B17" s="34" t="s">
        <v>217</v>
      </c>
      <c r="C17" s="35">
        <v>13836</v>
      </c>
      <c r="D17" s="43" t="str">
        <f t="shared" si="1"/>
        <v>N/A</v>
      </c>
      <c r="E17" s="35">
        <v>19564</v>
      </c>
      <c r="F17" s="43" t="str">
        <f t="shared" si="2"/>
        <v>N/A</v>
      </c>
      <c r="G17" s="35">
        <v>19824</v>
      </c>
      <c r="H17" s="43" t="str">
        <f t="shared" si="3"/>
        <v>N/A</v>
      </c>
      <c r="I17" s="12">
        <v>41.4</v>
      </c>
      <c r="J17" s="12">
        <v>1.329</v>
      </c>
      <c r="K17" s="44" t="s">
        <v>732</v>
      </c>
      <c r="L17" s="9" t="str">
        <f t="shared" si="0"/>
        <v>Yes</v>
      </c>
    </row>
    <row r="18" spans="1:12" x14ac:dyDescent="0.2">
      <c r="A18" s="3" t="s">
        <v>987</v>
      </c>
      <c r="B18" s="34" t="s">
        <v>217</v>
      </c>
      <c r="C18" s="35">
        <v>29515</v>
      </c>
      <c r="D18" s="43" t="str">
        <f t="shared" si="1"/>
        <v>N/A</v>
      </c>
      <c r="E18" s="35">
        <v>25207</v>
      </c>
      <c r="F18" s="43" t="str">
        <f t="shared" si="2"/>
        <v>N/A</v>
      </c>
      <c r="G18" s="35">
        <v>27999</v>
      </c>
      <c r="H18" s="43" t="str">
        <f t="shared" si="3"/>
        <v>N/A</v>
      </c>
      <c r="I18" s="12">
        <v>-14.6</v>
      </c>
      <c r="J18" s="12">
        <v>11.08</v>
      </c>
      <c r="K18" s="44" t="s">
        <v>732</v>
      </c>
      <c r="L18" s="9" t="str">
        <f t="shared" si="0"/>
        <v>Yes</v>
      </c>
    </row>
    <row r="19" spans="1:12" x14ac:dyDescent="0.2">
      <c r="A19" s="3" t="s">
        <v>988</v>
      </c>
      <c r="B19" s="34" t="s">
        <v>217</v>
      </c>
      <c r="C19" s="35">
        <v>215</v>
      </c>
      <c r="D19" s="43" t="str">
        <f t="shared" si="1"/>
        <v>N/A</v>
      </c>
      <c r="E19" s="35">
        <v>153</v>
      </c>
      <c r="F19" s="43" t="str">
        <f t="shared" si="2"/>
        <v>N/A</v>
      </c>
      <c r="G19" s="35">
        <v>171</v>
      </c>
      <c r="H19" s="43" t="str">
        <f t="shared" si="3"/>
        <v>N/A</v>
      </c>
      <c r="I19" s="12">
        <v>-28.8</v>
      </c>
      <c r="J19" s="12">
        <v>11.76</v>
      </c>
      <c r="K19" s="44" t="s">
        <v>732</v>
      </c>
      <c r="L19" s="9" t="str">
        <f t="shared" si="0"/>
        <v>Yes</v>
      </c>
    </row>
    <row r="20" spans="1:12" x14ac:dyDescent="0.2">
      <c r="A20" s="3" t="s">
        <v>101</v>
      </c>
      <c r="B20" s="34" t="s">
        <v>217</v>
      </c>
      <c r="C20" s="35">
        <v>150295</v>
      </c>
      <c r="D20" s="43" t="str">
        <f t="shared" si="1"/>
        <v>N/A</v>
      </c>
      <c r="E20" s="35">
        <v>153200</v>
      </c>
      <c r="F20" s="43" t="str">
        <f t="shared" si="2"/>
        <v>N/A</v>
      </c>
      <c r="G20" s="35">
        <v>158476</v>
      </c>
      <c r="H20" s="43" t="str">
        <f t="shared" si="3"/>
        <v>N/A</v>
      </c>
      <c r="I20" s="12">
        <v>1.9330000000000001</v>
      </c>
      <c r="J20" s="12">
        <v>3.444</v>
      </c>
      <c r="K20" s="44" t="s">
        <v>732</v>
      </c>
      <c r="L20" s="9" t="str">
        <f t="shared" si="0"/>
        <v>Yes</v>
      </c>
    </row>
    <row r="21" spans="1:12" x14ac:dyDescent="0.2">
      <c r="A21" s="3" t="s">
        <v>989</v>
      </c>
      <c r="B21" s="34" t="s">
        <v>217</v>
      </c>
      <c r="C21" s="35">
        <v>99956</v>
      </c>
      <c r="D21" s="43" t="str">
        <f t="shared" si="1"/>
        <v>N/A</v>
      </c>
      <c r="E21" s="35">
        <v>97471</v>
      </c>
      <c r="F21" s="43" t="str">
        <f t="shared" si="2"/>
        <v>N/A</v>
      </c>
      <c r="G21" s="35">
        <v>99432</v>
      </c>
      <c r="H21" s="43" t="str">
        <f t="shared" si="3"/>
        <v>N/A</v>
      </c>
      <c r="I21" s="12">
        <v>-2.4900000000000002</v>
      </c>
      <c r="J21" s="12">
        <v>2.012</v>
      </c>
      <c r="K21" s="44" t="s">
        <v>732</v>
      </c>
      <c r="L21" s="9" t="str">
        <f t="shared" si="0"/>
        <v>Yes</v>
      </c>
    </row>
    <row r="22" spans="1:12" x14ac:dyDescent="0.2">
      <c r="A22" s="3" t="s">
        <v>990</v>
      </c>
      <c r="B22" s="34" t="s">
        <v>217</v>
      </c>
      <c r="C22" s="35">
        <v>2234</v>
      </c>
      <c r="D22" s="43" t="str">
        <f t="shared" si="1"/>
        <v>N/A</v>
      </c>
      <c r="E22" s="35">
        <v>1942</v>
      </c>
      <c r="F22" s="43" t="str">
        <f t="shared" si="2"/>
        <v>N/A</v>
      </c>
      <c r="G22" s="35">
        <v>1764</v>
      </c>
      <c r="H22" s="43" t="str">
        <f t="shared" si="3"/>
        <v>N/A</v>
      </c>
      <c r="I22" s="12">
        <v>-13.1</v>
      </c>
      <c r="J22" s="12">
        <v>-9.17</v>
      </c>
      <c r="K22" s="44" t="s">
        <v>732</v>
      </c>
      <c r="L22" s="9" t="str">
        <f t="shared" si="0"/>
        <v>Yes</v>
      </c>
    </row>
    <row r="23" spans="1:12" x14ac:dyDescent="0.2">
      <c r="A23" s="3" t="s">
        <v>991</v>
      </c>
      <c r="B23" s="34" t="s">
        <v>217</v>
      </c>
      <c r="C23" s="35">
        <v>21204</v>
      </c>
      <c r="D23" s="43" t="str">
        <f t="shared" si="1"/>
        <v>N/A</v>
      </c>
      <c r="E23" s="35">
        <v>25768</v>
      </c>
      <c r="F23" s="43" t="str">
        <f t="shared" si="2"/>
        <v>N/A</v>
      </c>
      <c r="G23" s="35">
        <v>23304</v>
      </c>
      <c r="H23" s="43" t="str">
        <f t="shared" si="3"/>
        <v>N/A</v>
      </c>
      <c r="I23" s="12">
        <v>21.52</v>
      </c>
      <c r="J23" s="12">
        <v>-9.56</v>
      </c>
      <c r="K23" s="44" t="s">
        <v>732</v>
      </c>
      <c r="L23" s="9" t="str">
        <f t="shared" si="0"/>
        <v>Yes</v>
      </c>
    </row>
    <row r="24" spans="1:12" x14ac:dyDescent="0.2">
      <c r="A24" s="3" t="s">
        <v>992</v>
      </c>
      <c r="B24" s="34" t="s">
        <v>217</v>
      </c>
      <c r="C24" s="35">
        <v>26901</v>
      </c>
      <c r="D24" s="43" t="str">
        <f t="shared" si="1"/>
        <v>N/A</v>
      </c>
      <c r="E24" s="35">
        <v>28019</v>
      </c>
      <c r="F24" s="43" t="str">
        <f t="shared" si="2"/>
        <v>N/A</v>
      </c>
      <c r="G24" s="35">
        <v>33976</v>
      </c>
      <c r="H24" s="43" t="str">
        <f t="shared" si="3"/>
        <v>N/A</v>
      </c>
      <c r="I24" s="12">
        <v>4.1559999999999997</v>
      </c>
      <c r="J24" s="12">
        <v>21.26</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80184</v>
      </c>
      <c r="D26" s="43" t="str">
        <f t="shared" si="1"/>
        <v>N/A</v>
      </c>
      <c r="E26" s="35">
        <v>60058</v>
      </c>
      <c r="F26" s="43" t="str">
        <f t="shared" si="2"/>
        <v>N/A</v>
      </c>
      <c r="G26" s="35">
        <v>62690</v>
      </c>
      <c r="H26" s="43" t="str">
        <f t="shared" si="3"/>
        <v>N/A</v>
      </c>
      <c r="I26" s="12">
        <v>-25.1</v>
      </c>
      <c r="J26" s="12">
        <v>4.3819999999999997</v>
      </c>
      <c r="K26" s="44" t="s">
        <v>732</v>
      </c>
      <c r="L26" s="9" t="str">
        <f t="shared" si="0"/>
        <v>Yes</v>
      </c>
    </row>
    <row r="27" spans="1:12" x14ac:dyDescent="0.2">
      <c r="A27" s="3" t="s">
        <v>994</v>
      </c>
      <c r="B27" s="34" t="s">
        <v>217</v>
      </c>
      <c r="C27" s="35">
        <v>31406</v>
      </c>
      <c r="D27" s="43" t="str">
        <f t="shared" si="1"/>
        <v>N/A</v>
      </c>
      <c r="E27" s="35">
        <v>23692</v>
      </c>
      <c r="F27" s="43" t="str">
        <f t="shared" si="2"/>
        <v>N/A</v>
      </c>
      <c r="G27" s="35">
        <v>25296</v>
      </c>
      <c r="H27" s="43" t="str">
        <f t="shared" si="3"/>
        <v>N/A</v>
      </c>
      <c r="I27" s="12">
        <v>-24.6</v>
      </c>
      <c r="J27" s="12">
        <v>6.77</v>
      </c>
      <c r="K27" s="44" t="s">
        <v>732</v>
      </c>
      <c r="L27" s="9" t="str">
        <f t="shared" si="0"/>
        <v>Yes</v>
      </c>
    </row>
    <row r="28" spans="1:12" x14ac:dyDescent="0.2">
      <c r="A28" s="3" t="s">
        <v>995</v>
      </c>
      <c r="B28" s="34" t="s">
        <v>217</v>
      </c>
      <c r="C28" s="35">
        <v>142</v>
      </c>
      <c r="D28" s="43" t="str">
        <f t="shared" si="1"/>
        <v>N/A</v>
      </c>
      <c r="E28" s="35">
        <v>14</v>
      </c>
      <c r="F28" s="43" t="str">
        <f t="shared" si="2"/>
        <v>N/A</v>
      </c>
      <c r="G28" s="35">
        <v>40</v>
      </c>
      <c r="H28" s="43" t="str">
        <f t="shared" si="3"/>
        <v>N/A</v>
      </c>
      <c r="I28" s="12">
        <v>-90.1</v>
      </c>
      <c r="J28" s="12">
        <v>185.7</v>
      </c>
      <c r="K28" s="44" t="s">
        <v>732</v>
      </c>
      <c r="L28" s="9" t="str">
        <f t="shared" si="0"/>
        <v>No</v>
      </c>
    </row>
    <row r="29" spans="1:12" x14ac:dyDescent="0.2">
      <c r="A29" s="3" t="s">
        <v>996</v>
      </c>
      <c r="B29" s="34" t="s">
        <v>217</v>
      </c>
      <c r="C29" s="35">
        <v>580</v>
      </c>
      <c r="D29" s="43" t="str">
        <f t="shared" si="1"/>
        <v>N/A</v>
      </c>
      <c r="E29" s="35">
        <v>35</v>
      </c>
      <c r="F29" s="43" t="str">
        <f t="shared" si="2"/>
        <v>N/A</v>
      </c>
      <c r="G29" s="116">
        <v>32</v>
      </c>
      <c r="H29" s="43" t="str">
        <f t="shared" si="3"/>
        <v>N/A</v>
      </c>
      <c r="I29" s="12">
        <v>-94</v>
      </c>
      <c r="J29" s="12">
        <v>-8.57</v>
      </c>
      <c r="K29" s="44" t="s">
        <v>732</v>
      </c>
      <c r="L29" s="9" t="str">
        <f t="shared" si="0"/>
        <v>Yes</v>
      </c>
    </row>
    <row r="30" spans="1:12" x14ac:dyDescent="0.2">
      <c r="A30" s="3" t="s">
        <v>997</v>
      </c>
      <c r="B30" s="34" t="s">
        <v>217</v>
      </c>
      <c r="C30" s="35">
        <v>19862</v>
      </c>
      <c r="D30" s="43" t="str">
        <f t="shared" si="1"/>
        <v>N/A</v>
      </c>
      <c r="E30" s="35">
        <v>15010</v>
      </c>
      <c r="F30" s="43" t="str">
        <f t="shared" si="2"/>
        <v>N/A</v>
      </c>
      <c r="G30" s="35">
        <v>14695</v>
      </c>
      <c r="H30" s="43" t="str">
        <f t="shared" si="3"/>
        <v>N/A</v>
      </c>
      <c r="I30" s="12">
        <v>-24.4</v>
      </c>
      <c r="J30" s="12">
        <v>-2.1</v>
      </c>
      <c r="K30" s="44" t="s">
        <v>732</v>
      </c>
      <c r="L30" s="9" t="str">
        <f t="shared" si="0"/>
        <v>Yes</v>
      </c>
    </row>
    <row r="31" spans="1:12" x14ac:dyDescent="0.2">
      <c r="A31" s="3" t="s">
        <v>998</v>
      </c>
      <c r="B31" s="34" t="s">
        <v>217</v>
      </c>
      <c r="C31" s="35">
        <v>9496</v>
      </c>
      <c r="D31" s="43" t="str">
        <f t="shared" si="1"/>
        <v>N/A</v>
      </c>
      <c r="E31" s="35">
        <v>5703</v>
      </c>
      <c r="F31" s="43" t="str">
        <f t="shared" si="2"/>
        <v>N/A</v>
      </c>
      <c r="G31" s="35">
        <v>7194</v>
      </c>
      <c r="H31" s="43" t="str">
        <f t="shared" si="3"/>
        <v>N/A</v>
      </c>
      <c r="I31" s="12">
        <v>-39.9</v>
      </c>
      <c r="J31" s="12">
        <v>26.14</v>
      </c>
      <c r="K31" s="44" t="s">
        <v>732</v>
      </c>
      <c r="L31" s="9" t="str">
        <f t="shared" si="0"/>
        <v>Yes</v>
      </c>
    </row>
    <row r="32" spans="1:12" x14ac:dyDescent="0.2">
      <c r="A32" s="3" t="s">
        <v>999</v>
      </c>
      <c r="B32" s="34" t="s">
        <v>217</v>
      </c>
      <c r="C32" s="35">
        <v>15879</v>
      </c>
      <c r="D32" s="43" t="str">
        <f t="shared" si="1"/>
        <v>N/A</v>
      </c>
      <c r="E32" s="35">
        <v>14943</v>
      </c>
      <c r="F32" s="43" t="str">
        <f t="shared" si="2"/>
        <v>N/A</v>
      </c>
      <c r="G32" s="35">
        <v>14748</v>
      </c>
      <c r="H32" s="43" t="str">
        <f t="shared" si="3"/>
        <v>N/A</v>
      </c>
      <c r="I32" s="12">
        <v>-5.89</v>
      </c>
      <c r="J32" s="12">
        <v>-1.3</v>
      </c>
      <c r="K32" s="44" t="s">
        <v>732</v>
      </c>
      <c r="L32" s="9" t="str">
        <f t="shared" si="0"/>
        <v>Yes</v>
      </c>
    </row>
    <row r="33" spans="1:12" x14ac:dyDescent="0.2">
      <c r="A33" s="3" t="s">
        <v>1000</v>
      </c>
      <c r="B33" s="34" t="s">
        <v>217</v>
      </c>
      <c r="C33" s="35">
        <v>2819</v>
      </c>
      <c r="D33" s="43" t="str">
        <f t="shared" si="1"/>
        <v>N/A</v>
      </c>
      <c r="E33" s="35">
        <v>661</v>
      </c>
      <c r="F33" s="43" t="str">
        <f t="shared" si="2"/>
        <v>N/A</v>
      </c>
      <c r="G33" s="35">
        <v>685</v>
      </c>
      <c r="H33" s="43" t="str">
        <f t="shared" si="3"/>
        <v>N/A</v>
      </c>
      <c r="I33" s="12">
        <v>-76.599999999999994</v>
      </c>
      <c r="J33" s="12">
        <v>3.6309999999999998</v>
      </c>
      <c r="K33" s="44" t="s">
        <v>732</v>
      </c>
      <c r="L33" s="9" t="str">
        <f t="shared" si="0"/>
        <v>Yes</v>
      </c>
    </row>
    <row r="34" spans="1:12" x14ac:dyDescent="0.2">
      <c r="A34" s="3" t="s">
        <v>105</v>
      </c>
      <c r="B34" s="34" t="s">
        <v>217</v>
      </c>
      <c r="C34" s="35">
        <v>49459</v>
      </c>
      <c r="D34" s="43" t="str">
        <f t="shared" si="1"/>
        <v>N/A</v>
      </c>
      <c r="E34" s="35">
        <v>78943</v>
      </c>
      <c r="F34" s="43" t="str">
        <f t="shared" si="2"/>
        <v>N/A</v>
      </c>
      <c r="G34" s="35">
        <v>62771</v>
      </c>
      <c r="H34" s="43" t="str">
        <f t="shared" si="3"/>
        <v>N/A</v>
      </c>
      <c r="I34" s="12">
        <v>59.61</v>
      </c>
      <c r="J34" s="12">
        <v>-20.5</v>
      </c>
      <c r="K34" s="44" t="s">
        <v>732</v>
      </c>
      <c r="L34" s="9" t="str">
        <f t="shared" si="0"/>
        <v>Yes</v>
      </c>
    </row>
    <row r="35" spans="1:12" x14ac:dyDescent="0.2">
      <c r="A35" s="3" t="s">
        <v>1001</v>
      </c>
      <c r="B35" s="34" t="s">
        <v>217</v>
      </c>
      <c r="C35" s="35">
        <v>22597</v>
      </c>
      <c r="D35" s="43" t="str">
        <f t="shared" si="1"/>
        <v>N/A</v>
      </c>
      <c r="E35" s="35">
        <v>18876</v>
      </c>
      <c r="F35" s="43" t="str">
        <f t="shared" si="2"/>
        <v>N/A</v>
      </c>
      <c r="G35" s="35">
        <v>21158</v>
      </c>
      <c r="H35" s="43" t="str">
        <f t="shared" si="3"/>
        <v>N/A</v>
      </c>
      <c r="I35" s="12">
        <v>-16.5</v>
      </c>
      <c r="J35" s="12">
        <v>12.09</v>
      </c>
      <c r="K35" s="44" t="s">
        <v>732</v>
      </c>
      <c r="L35" s="9" t="str">
        <f t="shared" si="0"/>
        <v>Yes</v>
      </c>
    </row>
    <row r="36" spans="1:12" x14ac:dyDescent="0.2">
      <c r="A36" s="3" t="s">
        <v>1002</v>
      </c>
      <c r="B36" s="34" t="s">
        <v>217</v>
      </c>
      <c r="C36" s="35">
        <v>181</v>
      </c>
      <c r="D36" s="43" t="str">
        <f t="shared" si="1"/>
        <v>N/A</v>
      </c>
      <c r="E36" s="35">
        <v>13</v>
      </c>
      <c r="F36" s="43" t="str">
        <f t="shared" si="2"/>
        <v>N/A</v>
      </c>
      <c r="G36" s="35">
        <v>11</v>
      </c>
      <c r="H36" s="43" t="str">
        <f t="shared" si="3"/>
        <v>N/A</v>
      </c>
      <c r="I36" s="12">
        <v>-92.8</v>
      </c>
      <c r="J36" s="12">
        <v>-23.1</v>
      </c>
      <c r="K36" s="44" t="s">
        <v>732</v>
      </c>
      <c r="L36" s="9" t="str">
        <f t="shared" si="0"/>
        <v>Yes</v>
      </c>
    </row>
    <row r="37" spans="1:12" x14ac:dyDescent="0.2">
      <c r="A37" s="3" t="s">
        <v>1003</v>
      </c>
      <c r="B37" s="34" t="s">
        <v>217</v>
      </c>
      <c r="C37" s="35">
        <v>23</v>
      </c>
      <c r="D37" s="43" t="str">
        <f t="shared" si="1"/>
        <v>N/A</v>
      </c>
      <c r="E37" s="35">
        <v>11</v>
      </c>
      <c r="F37" s="43" t="str">
        <f t="shared" si="2"/>
        <v>N/A</v>
      </c>
      <c r="G37" s="35">
        <v>0</v>
      </c>
      <c r="H37" s="43" t="str">
        <f t="shared" si="3"/>
        <v>N/A</v>
      </c>
      <c r="I37" s="12">
        <v>-95.7</v>
      </c>
      <c r="J37" s="12">
        <v>-100</v>
      </c>
      <c r="K37" s="44" t="s">
        <v>732</v>
      </c>
      <c r="L37" s="9" t="str">
        <f t="shared" si="0"/>
        <v>No</v>
      </c>
    </row>
    <row r="38" spans="1:12" x14ac:dyDescent="0.2">
      <c r="A38" s="3" t="s">
        <v>1004</v>
      </c>
      <c r="B38" s="34" t="s">
        <v>217</v>
      </c>
      <c r="C38" s="35">
        <v>20428</v>
      </c>
      <c r="D38" s="43" t="str">
        <f t="shared" si="1"/>
        <v>N/A</v>
      </c>
      <c r="E38" s="35">
        <v>17057</v>
      </c>
      <c r="F38" s="43" t="str">
        <f t="shared" si="2"/>
        <v>N/A</v>
      </c>
      <c r="G38" s="35">
        <v>17665</v>
      </c>
      <c r="H38" s="43" t="str">
        <f t="shared" si="3"/>
        <v>N/A</v>
      </c>
      <c r="I38" s="12">
        <v>-16.5</v>
      </c>
      <c r="J38" s="12">
        <v>3.5649999999999999</v>
      </c>
      <c r="K38" s="44" t="s">
        <v>732</v>
      </c>
      <c r="L38" s="9" t="str">
        <f t="shared" si="0"/>
        <v>Yes</v>
      </c>
    </row>
    <row r="39" spans="1:12" x14ac:dyDescent="0.2">
      <c r="A39" s="3" t="s">
        <v>1005</v>
      </c>
      <c r="B39" s="34" t="s">
        <v>217</v>
      </c>
      <c r="C39" s="35">
        <v>4312</v>
      </c>
      <c r="D39" s="43" t="str">
        <f t="shared" si="1"/>
        <v>N/A</v>
      </c>
      <c r="E39" s="35">
        <v>3221</v>
      </c>
      <c r="F39" s="43" t="str">
        <f t="shared" si="2"/>
        <v>N/A</v>
      </c>
      <c r="G39" s="35">
        <v>3699</v>
      </c>
      <c r="H39" s="43" t="str">
        <f t="shared" si="3"/>
        <v>N/A</v>
      </c>
      <c r="I39" s="12">
        <v>-25.3</v>
      </c>
      <c r="J39" s="12">
        <v>14.84</v>
      </c>
      <c r="K39" s="44" t="s">
        <v>732</v>
      </c>
      <c r="L39" s="9" t="str">
        <f t="shared" si="0"/>
        <v>Yes</v>
      </c>
    </row>
    <row r="40" spans="1:12" x14ac:dyDescent="0.2">
      <c r="A40" s="3" t="s">
        <v>1006</v>
      </c>
      <c r="B40" s="34" t="s">
        <v>217</v>
      </c>
      <c r="C40" s="35">
        <v>1918</v>
      </c>
      <c r="D40" s="43" t="str">
        <f t="shared" si="1"/>
        <v>N/A</v>
      </c>
      <c r="E40" s="35">
        <v>39775</v>
      </c>
      <c r="F40" s="43" t="str">
        <f t="shared" si="2"/>
        <v>N/A</v>
      </c>
      <c r="G40" s="35">
        <v>20239</v>
      </c>
      <c r="H40" s="43" t="str">
        <f t="shared" si="3"/>
        <v>N/A</v>
      </c>
      <c r="I40" s="12">
        <v>1974</v>
      </c>
      <c r="J40" s="12">
        <v>-49.1</v>
      </c>
      <c r="K40" s="44" t="s">
        <v>732</v>
      </c>
      <c r="L40" s="9" t="str">
        <f t="shared" si="0"/>
        <v>No</v>
      </c>
    </row>
    <row r="41" spans="1:12" x14ac:dyDescent="0.2">
      <c r="A41" s="45" t="s">
        <v>84</v>
      </c>
      <c r="B41" s="34" t="s">
        <v>217</v>
      </c>
      <c r="C41" s="46">
        <v>2502125524</v>
      </c>
      <c r="D41" s="43" t="str">
        <f t="shared" si="1"/>
        <v>N/A</v>
      </c>
      <c r="E41" s="46">
        <v>2592126217</v>
      </c>
      <c r="F41" s="43" t="str">
        <f t="shared" si="2"/>
        <v>N/A</v>
      </c>
      <c r="G41" s="46">
        <v>2428973167</v>
      </c>
      <c r="H41" s="43" t="str">
        <f t="shared" si="3"/>
        <v>N/A</v>
      </c>
      <c r="I41" s="12">
        <v>3.597</v>
      </c>
      <c r="J41" s="12">
        <v>-6.29</v>
      </c>
      <c r="K41" s="44" t="s">
        <v>732</v>
      </c>
      <c r="L41" s="9" t="str">
        <f t="shared" si="0"/>
        <v>Yes</v>
      </c>
    </row>
    <row r="42" spans="1:12" x14ac:dyDescent="0.2">
      <c r="A42" s="45" t="s">
        <v>1503</v>
      </c>
      <c r="B42" s="34" t="s">
        <v>217</v>
      </c>
      <c r="C42" s="46">
        <v>7435.7370698000004</v>
      </c>
      <c r="D42" s="43" t="str">
        <f t="shared" si="1"/>
        <v>N/A</v>
      </c>
      <c r="E42" s="46">
        <v>7448.0820887</v>
      </c>
      <c r="F42" s="43" t="str">
        <f t="shared" si="2"/>
        <v>N/A</v>
      </c>
      <c r="G42" s="46">
        <v>7097.7156937999998</v>
      </c>
      <c r="H42" s="43" t="str">
        <f t="shared" si="3"/>
        <v>N/A</v>
      </c>
      <c r="I42" s="12">
        <v>0.16600000000000001</v>
      </c>
      <c r="J42" s="12">
        <v>-4.7</v>
      </c>
      <c r="K42" s="44" t="s">
        <v>732</v>
      </c>
      <c r="L42" s="9" t="str">
        <f t="shared" si="0"/>
        <v>Yes</v>
      </c>
    </row>
    <row r="43" spans="1:12" x14ac:dyDescent="0.2">
      <c r="A43" s="45" t="s">
        <v>1504</v>
      </c>
      <c r="B43" s="34" t="s">
        <v>217</v>
      </c>
      <c r="C43" s="46">
        <v>8987.8749662999999</v>
      </c>
      <c r="D43" s="43" t="str">
        <f t="shared" si="1"/>
        <v>N/A</v>
      </c>
      <c r="E43" s="46">
        <v>9175.2458010999999</v>
      </c>
      <c r="F43" s="43" t="str">
        <f t="shared" si="2"/>
        <v>N/A</v>
      </c>
      <c r="G43" s="46">
        <v>8512.2890459999999</v>
      </c>
      <c r="H43" s="43" t="str">
        <f t="shared" si="3"/>
        <v>N/A</v>
      </c>
      <c r="I43" s="12">
        <v>2.085</v>
      </c>
      <c r="J43" s="12">
        <v>-7.23</v>
      </c>
      <c r="K43" s="44" t="s">
        <v>732</v>
      </c>
      <c r="L43" s="9" t="str">
        <f t="shared" si="0"/>
        <v>Yes</v>
      </c>
    </row>
    <row r="44" spans="1:12" x14ac:dyDescent="0.2">
      <c r="A44" s="4" t="s">
        <v>107</v>
      </c>
      <c r="B44" s="34" t="s">
        <v>217</v>
      </c>
      <c r="C44" s="46">
        <v>603707617</v>
      </c>
      <c r="D44" s="43" t="str">
        <f t="shared" si="1"/>
        <v>N/A</v>
      </c>
      <c r="E44" s="46">
        <v>1019164613</v>
      </c>
      <c r="F44" s="43" t="str">
        <f t="shared" si="2"/>
        <v>N/A</v>
      </c>
      <c r="G44" s="46">
        <v>1246141826</v>
      </c>
      <c r="H44" s="43" t="str">
        <f t="shared" si="3"/>
        <v>N/A</v>
      </c>
      <c r="I44" s="12">
        <v>68.819999999999993</v>
      </c>
      <c r="J44" s="12">
        <v>22.27</v>
      </c>
      <c r="K44" s="44" t="s">
        <v>732</v>
      </c>
      <c r="L44" s="9" t="str">
        <f t="shared" si="0"/>
        <v>Yes</v>
      </c>
    </row>
    <row r="45" spans="1:12" x14ac:dyDescent="0.2">
      <c r="A45" s="45" t="s">
        <v>162</v>
      </c>
      <c r="B45" s="47" t="s">
        <v>221</v>
      </c>
      <c r="C45" s="1">
        <v>38967</v>
      </c>
      <c r="D45" s="43" t="str">
        <f>IF($B45="N/A","N/A",IF(C45&gt;0,"No",IF(C45&lt;0,"No","Yes")))</f>
        <v>No</v>
      </c>
      <c r="E45" s="1">
        <v>38182</v>
      </c>
      <c r="F45" s="43" t="str">
        <f>IF($B45="N/A","N/A",IF(E45&gt;0,"No",IF(E45&lt;0,"No","Yes")))</f>
        <v>No</v>
      </c>
      <c r="G45" s="1">
        <v>5277</v>
      </c>
      <c r="H45" s="43" t="str">
        <f>IF($B45="N/A","N/A",IF(G45&gt;0,"No",IF(G45&lt;0,"No","Yes")))</f>
        <v>No</v>
      </c>
      <c r="I45" s="12">
        <v>-2.0099999999999998</v>
      </c>
      <c r="J45" s="12">
        <v>-86.2</v>
      </c>
      <c r="K45" s="44" t="s">
        <v>732</v>
      </c>
      <c r="L45" s="9" t="str">
        <f t="shared" si="0"/>
        <v>No</v>
      </c>
    </row>
    <row r="46" spans="1:12" x14ac:dyDescent="0.2">
      <c r="A46" s="45" t="s">
        <v>160</v>
      </c>
      <c r="B46" s="34" t="s">
        <v>217</v>
      </c>
      <c r="C46" s="46">
        <v>197305152</v>
      </c>
      <c r="D46" s="43" t="str">
        <f t="shared" ref="D46:D47" si="4">IF($B46="N/A","N/A",IF(C46&gt;10,"No",IF(C46&lt;-10,"No","Yes")))</f>
        <v>N/A</v>
      </c>
      <c r="E46" s="46">
        <v>161279563</v>
      </c>
      <c r="F46" s="43" t="str">
        <f t="shared" ref="F46:F47" si="5">IF($B46="N/A","N/A",IF(E46&gt;10,"No",IF(E46&lt;-10,"No","Yes")))</f>
        <v>N/A</v>
      </c>
      <c r="G46" s="46">
        <v>2220050</v>
      </c>
      <c r="H46" s="43" t="str">
        <f t="shared" ref="H46:H47" si="6">IF($B46="N/A","N/A",IF(G46&gt;10,"No",IF(G46&lt;-10,"No","Yes")))</f>
        <v>N/A</v>
      </c>
      <c r="I46" s="12">
        <v>-18.3</v>
      </c>
      <c r="J46" s="12">
        <v>-98.6</v>
      </c>
      <c r="K46" s="44" t="s">
        <v>732</v>
      </c>
      <c r="L46" s="9" t="str">
        <f t="shared" si="0"/>
        <v>No</v>
      </c>
    </row>
    <row r="47" spans="1:12" x14ac:dyDescent="0.2">
      <c r="A47" s="45" t="s">
        <v>1290</v>
      </c>
      <c r="B47" s="34" t="s">
        <v>217</v>
      </c>
      <c r="C47" s="46">
        <v>5063.3908692000005</v>
      </c>
      <c r="D47" s="43" t="str">
        <f t="shared" si="4"/>
        <v>N/A</v>
      </c>
      <c r="E47" s="46">
        <v>4223.9684405999997</v>
      </c>
      <c r="F47" s="43" t="str">
        <f t="shared" si="5"/>
        <v>N/A</v>
      </c>
      <c r="G47" s="46">
        <v>420.70305098</v>
      </c>
      <c r="H47" s="43" t="str">
        <f t="shared" si="6"/>
        <v>N/A</v>
      </c>
      <c r="I47" s="12">
        <v>-16.600000000000001</v>
      </c>
      <c r="J47" s="12">
        <v>-90</v>
      </c>
      <c r="K47" s="44" t="s">
        <v>732</v>
      </c>
      <c r="L47" s="9" t="str">
        <f>IF(J47="Div by 0", "N/A", IF(OR(J47="N/A",K47="N/A"),"N/A", IF(J47&gt;VALUE(MID(K47,1,2)), "No", IF(J47&lt;-1*VALUE(MID(K47,1,2)), "No", "Yes"))))</f>
        <v>No</v>
      </c>
    </row>
    <row r="48" spans="1:12" x14ac:dyDescent="0.2">
      <c r="A48" s="45" t="s">
        <v>1505</v>
      </c>
      <c r="B48" s="34" t="s">
        <v>217</v>
      </c>
      <c r="C48" s="46">
        <v>16695.434230999999</v>
      </c>
      <c r="D48" s="43" t="str">
        <f t="shared" ref="D48:D74" si="7">IF($B48="N/A","N/A",IF(C48&gt;10,"No",IF(C48&lt;-10,"No","Yes")))</f>
        <v>N/A</v>
      </c>
      <c r="E48" s="46">
        <v>15183.667407000001</v>
      </c>
      <c r="F48" s="43" t="str">
        <f t="shared" ref="F48:F74" si="8">IF($B48="N/A","N/A",IF(E48&gt;10,"No",IF(E48&lt;-10,"No","Yes")))</f>
        <v>N/A</v>
      </c>
      <c r="G48" s="46">
        <v>14622.083508</v>
      </c>
      <c r="H48" s="43" t="str">
        <f t="shared" ref="H48:H74" si="9">IF($B48="N/A","N/A",IF(G48&gt;10,"No",IF(G48&lt;-10,"No","Yes")))</f>
        <v>N/A</v>
      </c>
      <c r="I48" s="12">
        <v>-9.0500000000000007</v>
      </c>
      <c r="J48" s="12">
        <v>-3.7</v>
      </c>
      <c r="K48" s="44" t="s">
        <v>732</v>
      </c>
      <c r="L48" s="9" t="str">
        <f t="shared" ref="L48:L74" si="10">IF(J48="Div by 0", "N/A", IF(K48="N/A","N/A", IF(J48&gt;VALUE(MID(K48,1,2)), "No", IF(J48&lt;-1*VALUE(MID(K48,1,2)), "No", "Yes"))))</f>
        <v>Yes</v>
      </c>
    </row>
    <row r="49" spans="1:12" x14ac:dyDescent="0.2">
      <c r="A49" s="45" t="s">
        <v>1506</v>
      </c>
      <c r="B49" s="34" t="s">
        <v>217</v>
      </c>
      <c r="C49" s="46">
        <v>3292.4188709</v>
      </c>
      <c r="D49" s="43" t="str">
        <f t="shared" si="7"/>
        <v>N/A</v>
      </c>
      <c r="E49" s="46">
        <v>2969.3623809000001</v>
      </c>
      <c r="F49" s="43" t="str">
        <f t="shared" si="8"/>
        <v>N/A</v>
      </c>
      <c r="G49" s="46">
        <v>2921.7479145000002</v>
      </c>
      <c r="H49" s="43" t="str">
        <f t="shared" si="9"/>
        <v>N/A</v>
      </c>
      <c r="I49" s="12">
        <v>-9.81</v>
      </c>
      <c r="J49" s="12">
        <v>-1.6</v>
      </c>
      <c r="K49" s="44" t="s">
        <v>732</v>
      </c>
      <c r="L49" s="9" t="str">
        <f t="shared" si="10"/>
        <v>Yes</v>
      </c>
    </row>
    <row r="50" spans="1:12" x14ac:dyDescent="0.2">
      <c r="A50" s="45" t="s">
        <v>1507</v>
      </c>
      <c r="B50" s="34" t="s">
        <v>217</v>
      </c>
      <c r="C50" s="46">
        <v>20978.72061</v>
      </c>
      <c r="D50" s="43" t="str">
        <f t="shared" si="7"/>
        <v>N/A</v>
      </c>
      <c r="E50" s="46">
        <v>19276.992076999999</v>
      </c>
      <c r="F50" s="43" t="str">
        <f t="shared" si="8"/>
        <v>N/A</v>
      </c>
      <c r="G50" s="46">
        <v>19216.385386000002</v>
      </c>
      <c r="H50" s="43" t="str">
        <f t="shared" si="9"/>
        <v>N/A</v>
      </c>
      <c r="I50" s="12">
        <v>-8.11</v>
      </c>
      <c r="J50" s="12">
        <v>-0.314</v>
      </c>
      <c r="K50" s="44" t="s">
        <v>732</v>
      </c>
      <c r="L50" s="9" t="str">
        <f t="shared" si="10"/>
        <v>Yes</v>
      </c>
    </row>
    <row r="51" spans="1:12" x14ac:dyDescent="0.2">
      <c r="A51" s="45" t="s">
        <v>1508</v>
      </c>
      <c r="B51" s="34" t="s">
        <v>217</v>
      </c>
      <c r="C51" s="46">
        <v>15420.462272000001</v>
      </c>
      <c r="D51" s="43" t="str">
        <f t="shared" si="7"/>
        <v>N/A</v>
      </c>
      <c r="E51" s="46">
        <v>11076.523104</v>
      </c>
      <c r="F51" s="43" t="str">
        <f t="shared" si="8"/>
        <v>N/A</v>
      </c>
      <c r="G51" s="46">
        <v>11452.130297</v>
      </c>
      <c r="H51" s="43" t="str">
        <f t="shared" si="9"/>
        <v>N/A</v>
      </c>
      <c r="I51" s="12">
        <v>-28.2</v>
      </c>
      <c r="J51" s="12">
        <v>3.391</v>
      </c>
      <c r="K51" s="44" t="s">
        <v>732</v>
      </c>
      <c r="L51" s="9" t="str">
        <f t="shared" si="10"/>
        <v>Yes</v>
      </c>
    </row>
    <row r="52" spans="1:12" x14ac:dyDescent="0.2">
      <c r="A52" s="45" t="s">
        <v>1509</v>
      </c>
      <c r="B52" s="34" t="s">
        <v>217</v>
      </c>
      <c r="C52" s="46">
        <v>20876.224461999998</v>
      </c>
      <c r="D52" s="43" t="str">
        <f t="shared" si="7"/>
        <v>N/A</v>
      </c>
      <c r="E52" s="46">
        <v>21344.668544</v>
      </c>
      <c r="F52" s="43" t="str">
        <f t="shared" si="8"/>
        <v>N/A</v>
      </c>
      <c r="G52" s="46">
        <v>19059.311153999999</v>
      </c>
      <c r="H52" s="43" t="str">
        <f t="shared" si="9"/>
        <v>N/A</v>
      </c>
      <c r="I52" s="12">
        <v>2.2440000000000002</v>
      </c>
      <c r="J52" s="12">
        <v>-10.7</v>
      </c>
      <c r="K52" s="44" t="s">
        <v>732</v>
      </c>
      <c r="L52" s="9" t="str">
        <f t="shared" si="10"/>
        <v>Yes</v>
      </c>
    </row>
    <row r="53" spans="1:12" x14ac:dyDescent="0.2">
      <c r="A53" s="45" t="s">
        <v>1510</v>
      </c>
      <c r="B53" s="34" t="s">
        <v>217</v>
      </c>
      <c r="C53" s="46">
        <v>6091.9069767000001</v>
      </c>
      <c r="D53" s="43" t="str">
        <f t="shared" si="7"/>
        <v>N/A</v>
      </c>
      <c r="E53" s="46">
        <v>5471.4444444000001</v>
      </c>
      <c r="F53" s="43" t="str">
        <f t="shared" si="8"/>
        <v>N/A</v>
      </c>
      <c r="G53" s="46">
        <v>7414.9649122999999</v>
      </c>
      <c r="H53" s="43" t="str">
        <f t="shared" si="9"/>
        <v>N/A</v>
      </c>
      <c r="I53" s="12">
        <v>-10.199999999999999</v>
      </c>
      <c r="J53" s="12">
        <v>35.520000000000003</v>
      </c>
      <c r="K53" s="44" t="s">
        <v>732</v>
      </c>
      <c r="L53" s="9" t="str">
        <f t="shared" si="10"/>
        <v>No</v>
      </c>
    </row>
    <row r="54" spans="1:12" x14ac:dyDescent="0.2">
      <c r="A54" s="45" t="s">
        <v>1511</v>
      </c>
      <c r="B54" s="34" t="s">
        <v>217</v>
      </c>
      <c r="C54" s="46">
        <v>8628.6720117000004</v>
      </c>
      <c r="D54" s="43" t="str">
        <f t="shared" si="7"/>
        <v>N/A</v>
      </c>
      <c r="E54" s="46">
        <v>9521.6315665999991</v>
      </c>
      <c r="F54" s="43" t="str">
        <f t="shared" si="8"/>
        <v>N/A</v>
      </c>
      <c r="G54" s="46">
        <v>8195.5399302999995</v>
      </c>
      <c r="H54" s="43" t="str">
        <f t="shared" si="9"/>
        <v>N/A</v>
      </c>
      <c r="I54" s="12">
        <v>10.35</v>
      </c>
      <c r="J54" s="12">
        <v>-13.9</v>
      </c>
      <c r="K54" s="44" t="s">
        <v>732</v>
      </c>
      <c r="L54" s="9" t="str">
        <f t="shared" si="10"/>
        <v>Yes</v>
      </c>
    </row>
    <row r="55" spans="1:12" x14ac:dyDescent="0.2">
      <c r="A55" s="45" t="s">
        <v>1512</v>
      </c>
      <c r="B55" s="34" t="s">
        <v>217</v>
      </c>
      <c r="C55" s="46">
        <v>7842.6220236999998</v>
      </c>
      <c r="D55" s="43" t="str">
        <f t="shared" si="7"/>
        <v>N/A</v>
      </c>
      <c r="E55" s="46">
        <v>9044.3114874999992</v>
      </c>
      <c r="F55" s="43" t="str">
        <f t="shared" si="8"/>
        <v>N/A</v>
      </c>
      <c r="G55" s="46">
        <v>7746.7143072999997</v>
      </c>
      <c r="H55" s="43" t="str">
        <f t="shared" si="9"/>
        <v>N/A</v>
      </c>
      <c r="I55" s="12">
        <v>15.32</v>
      </c>
      <c r="J55" s="12">
        <v>-14.3</v>
      </c>
      <c r="K55" s="44" t="s">
        <v>732</v>
      </c>
      <c r="L55" s="9" t="str">
        <f t="shared" si="10"/>
        <v>Yes</v>
      </c>
    </row>
    <row r="56" spans="1:12" ht="25.5" x14ac:dyDescent="0.2">
      <c r="A56" s="45" t="s">
        <v>1513</v>
      </c>
      <c r="B56" s="34" t="s">
        <v>217</v>
      </c>
      <c r="C56" s="46">
        <v>14768.788272</v>
      </c>
      <c r="D56" s="43" t="str">
        <f t="shared" si="7"/>
        <v>N/A</v>
      </c>
      <c r="E56" s="46">
        <v>19078.107105999999</v>
      </c>
      <c r="F56" s="43" t="str">
        <f t="shared" si="8"/>
        <v>N/A</v>
      </c>
      <c r="G56" s="46">
        <v>16697.748298999999</v>
      </c>
      <c r="H56" s="43" t="str">
        <f t="shared" si="9"/>
        <v>N/A</v>
      </c>
      <c r="I56" s="12">
        <v>29.18</v>
      </c>
      <c r="J56" s="12">
        <v>-12.5</v>
      </c>
      <c r="K56" s="44" t="s">
        <v>732</v>
      </c>
      <c r="L56" s="9" t="str">
        <f t="shared" si="10"/>
        <v>Yes</v>
      </c>
    </row>
    <row r="57" spans="1:12" x14ac:dyDescent="0.2">
      <c r="A57" s="45" t="s">
        <v>1514</v>
      </c>
      <c r="B57" s="34" t="s">
        <v>217</v>
      </c>
      <c r="C57" s="46">
        <v>8511.6413412999991</v>
      </c>
      <c r="D57" s="43" t="str">
        <f t="shared" si="7"/>
        <v>N/A</v>
      </c>
      <c r="E57" s="46">
        <v>8198.1735874000005</v>
      </c>
      <c r="F57" s="43" t="str">
        <f t="shared" si="8"/>
        <v>N/A</v>
      </c>
      <c r="G57" s="46">
        <v>7980.4211293999997</v>
      </c>
      <c r="H57" s="43" t="str">
        <f t="shared" si="9"/>
        <v>N/A</v>
      </c>
      <c r="I57" s="12">
        <v>-3.68</v>
      </c>
      <c r="J57" s="12">
        <v>-2.66</v>
      </c>
      <c r="K57" s="44" t="s">
        <v>732</v>
      </c>
      <c r="L57" s="9" t="str">
        <f t="shared" si="10"/>
        <v>Yes</v>
      </c>
    </row>
    <row r="58" spans="1:12" x14ac:dyDescent="0.2">
      <c r="A58" s="45" t="s">
        <v>1515</v>
      </c>
      <c r="B58" s="34" t="s">
        <v>217</v>
      </c>
      <c r="C58" s="46">
        <v>11131.735511999999</v>
      </c>
      <c r="D58" s="43" t="str">
        <f t="shared" si="7"/>
        <v>N/A</v>
      </c>
      <c r="E58" s="46">
        <v>11736.880331</v>
      </c>
      <c r="F58" s="43" t="str">
        <f t="shared" si="8"/>
        <v>N/A</v>
      </c>
      <c r="G58" s="46">
        <v>9215.1673828999992</v>
      </c>
      <c r="H58" s="43" t="str">
        <f t="shared" si="9"/>
        <v>N/A</v>
      </c>
      <c r="I58" s="12">
        <v>5.4359999999999999</v>
      </c>
      <c r="J58" s="12">
        <v>-21.5</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2019.6970593000001</v>
      </c>
      <c r="D60" s="43" t="str">
        <f t="shared" si="7"/>
        <v>N/A</v>
      </c>
      <c r="E60" s="46">
        <v>2591.8775684000002</v>
      </c>
      <c r="F60" s="43" t="str">
        <f t="shared" si="8"/>
        <v>N/A</v>
      </c>
      <c r="G60" s="46">
        <v>2196.1137183000001</v>
      </c>
      <c r="H60" s="43" t="str">
        <f t="shared" si="9"/>
        <v>N/A</v>
      </c>
      <c r="I60" s="12">
        <v>28.33</v>
      </c>
      <c r="J60" s="12">
        <v>-15.3</v>
      </c>
      <c r="K60" s="44" t="s">
        <v>732</v>
      </c>
      <c r="L60" s="9" t="str">
        <f t="shared" si="10"/>
        <v>Yes</v>
      </c>
    </row>
    <row r="61" spans="1:12" x14ac:dyDescent="0.2">
      <c r="A61" s="45" t="s">
        <v>1518</v>
      </c>
      <c r="B61" s="34" t="s">
        <v>217</v>
      </c>
      <c r="C61" s="46">
        <v>1316.8340126000001</v>
      </c>
      <c r="D61" s="43" t="str">
        <f t="shared" si="7"/>
        <v>N/A</v>
      </c>
      <c r="E61" s="46">
        <v>1737.3540014</v>
      </c>
      <c r="F61" s="43" t="str">
        <f t="shared" si="8"/>
        <v>N/A</v>
      </c>
      <c r="G61" s="46">
        <v>1525.8346773999999</v>
      </c>
      <c r="H61" s="43" t="str">
        <f t="shared" si="9"/>
        <v>N/A</v>
      </c>
      <c r="I61" s="12">
        <v>31.93</v>
      </c>
      <c r="J61" s="12">
        <v>-12.2</v>
      </c>
      <c r="K61" s="44" t="s">
        <v>732</v>
      </c>
      <c r="L61" s="9" t="str">
        <f t="shared" si="10"/>
        <v>Yes</v>
      </c>
    </row>
    <row r="62" spans="1:12" x14ac:dyDescent="0.2">
      <c r="A62" s="45" t="s">
        <v>1519</v>
      </c>
      <c r="B62" s="34" t="s">
        <v>217</v>
      </c>
      <c r="C62" s="46">
        <v>3853.8309859000001</v>
      </c>
      <c r="D62" s="43" t="str">
        <f t="shared" si="7"/>
        <v>N/A</v>
      </c>
      <c r="E62" s="46">
        <v>1147.5714286</v>
      </c>
      <c r="F62" s="43" t="str">
        <f t="shared" si="8"/>
        <v>N/A</v>
      </c>
      <c r="G62" s="46">
        <v>7513.875</v>
      </c>
      <c r="H62" s="43" t="str">
        <f t="shared" si="9"/>
        <v>N/A</v>
      </c>
      <c r="I62" s="12">
        <v>-70.2</v>
      </c>
      <c r="J62" s="12">
        <v>554.79999999999995</v>
      </c>
      <c r="K62" s="44" t="s">
        <v>732</v>
      </c>
      <c r="L62" s="9" t="str">
        <f t="shared" si="10"/>
        <v>No</v>
      </c>
    </row>
    <row r="63" spans="1:12" ht="25.5" x14ac:dyDescent="0.2">
      <c r="A63" s="45" t="s">
        <v>1520</v>
      </c>
      <c r="B63" s="34" t="s">
        <v>217</v>
      </c>
      <c r="C63" s="46">
        <v>596.1</v>
      </c>
      <c r="D63" s="43" t="str">
        <f t="shared" si="7"/>
        <v>N/A</v>
      </c>
      <c r="E63" s="46">
        <v>1440.1142857</v>
      </c>
      <c r="F63" s="43" t="str">
        <f t="shared" si="8"/>
        <v>N/A</v>
      </c>
      <c r="G63" s="46">
        <v>1136.8125</v>
      </c>
      <c r="H63" s="43" t="str">
        <f t="shared" si="9"/>
        <v>N/A</v>
      </c>
      <c r="I63" s="12">
        <v>141.6</v>
      </c>
      <c r="J63" s="12">
        <v>-21.1</v>
      </c>
      <c r="K63" s="44" t="s">
        <v>732</v>
      </c>
      <c r="L63" s="9" t="str">
        <f t="shared" si="10"/>
        <v>Yes</v>
      </c>
    </row>
    <row r="64" spans="1:12" x14ac:dyDescent="0.2">
      <c r="A64" s="45" t="s">
        <v>1521</v>
      </c>
      <c r="B64" s="34" t="s">
        <v>217</v>
      </c>
      <c r="C64" s="46">
        <v>820.89104823000002</v>
      </c>
      <c r="D64" s="43" t="str">
        <f t="shared" si="7"/>
        <v>N/A</v>
      </c>
      <c r="E64" s="46">
        <v>776.36029313999995</v>
      </c>
      <c r="F64" s="43" t="str">
        <f t="shared" si="8"/>
        <v>N/A</v>
      </c>
      <c r="G64" s="46">
        <v>506.40183736</v>
      </c>
      <c r="H64" s="43" t="str">
        <f t="shared" si="9"/>
        <v>N/A</v>
      </c>
      <c r="I64" s="12">
        <v>-5.42</v>
      </c>
      <c r="J64" s="12">
        <v>-34.799999999999997</v>
      </c>
      <c r="K64" s="44" t="s">
        <v>732</v>
      </c>
      <c r="L64" s="9" t="str">
        <f t="shared" si="10"/>
        <v>No</v>
      </c>
    </row>
    <row r="65" spans="1:12" x14ac:dyDescent="0.2">
      <c r="A65" s="45" t="s">
        <v>1522</v>
      </c>
      <c r="B65" s="34" t="s">
        <v>217</v>
      </c>
      <c r="C65" s="46">
        <v>3278.7328348999999</v>
      </c>
      <c r="D65" s="43" t="str">
        <f t="shared" si="7"/>
        <v>N/A</v>
      </c>
      <c r="E65" s="46">
        <v>5831.4967561000003</v>
      </c>
      <c r="F65" s="43" t="str">
        <f t="shared" si="8"/>
        <v>N/A</v>
      </c>
      <c r="G65" s="46">
        <v>4872.8356964000004</v>
      </c>
      <c r="H65" s="43" t="str">
        <f t="shared" si="9"/>
        <v>N/A</v>
      </c>
      <c r="I65" s="12">
        <v>77.86</v>
      </c>
      <c r="J65" s="12">
        <v>-16.399999999999999</v>
      </c>
      <c r="K65" s="44" t="s">
        <v>732</v>
      </c>
      <c r="L65" s="9" t="str">
        <f t="shared" si="10"/>
        <v>Yes</v>
      </c>
    </row>
    <row r="66" spans="1:12" x14ac:dyDescent="0.2">
      <c r="A66" s="45" t="s">
        <v>1523</v>
      </c>
      <c r="B66" s="34" t="s">
        <v>217</v>
      </c>
      <c r="C66" s="46">
        <v>4349.3965614999997</v>
      </c>
      <c r="D66" s="43" t="str">
        <f t="shared" si="7"/>
        <v>N/A</v>
      </c>
      <c r="E66" s="46">
        <v>4562.9997322999998</v>
      </c>
      <c r="F66" s="43" t="str">
        <f t="shared" si="8"/>
        <v>N/A</v>
      </c>
      <c r="G66" s="46">
        <v>3744.1831434999999</v>
      </c>
      <c r="H66" s="43" t="str">
        <f t="shared" si="9"/>
        <v>N/A</v>
      </c>
      <c r="I66" s="12">
        <v>4.9109999999999996</v>
      </c>
      <c r="J66" s="12">
        <v>-17.899999999999999</v>
      </c>
      <c r="K66" s="44" t="s">
        <v>732</v>
      </c>
      <c r="L66" s="9" t="str">
        <f t="shared" si="10"/>
        <v>Yes</v>
      </c>
    </row>
    <row r="67" spans="1:12" x14ac:dyDescent="0.2">
      <c r="A67" s="45" t="s">
        <v>1524</v>
      </c>
      <c r="B67" s="34" t="s">
        <v>217</v>
      </c>
      <c r="C67" s="46">
        <v>1133.1908478</v>
      </c>
      <c r="D67" s="43" t="str">
        <f t="shared" si="7"/>
        <v>N/A</v>
      </c>
      <c r="E67" s="46">
        <v>2027.2662631999999</v>
      </c>
      <c r="F67" s="43" t="str">
        <f t="shared" si="8"/>
        <v>N/A</v>
      </c>
      <c r="G67" s="46">
        <v>1494.8233577000001</v>
      </c>
      <c r="H67" s="43" t="str">
        <f t="shared" si="9"/>
        <v>N/A</v>
      </c>
      <c r="I67" s="12">
        <v>78.900000000000006</v>
      </c>
      <c r="J67" s="12">
        <v>-26.3</v>
      </c>
      <c r="K67" s="44" t="s">
        <v>732</v>
      </c>
      <c r="L67" s="9" t="str">
        <f t="shared" si="10"/>
        <v>Yes</v>
      </c>
    </row>
    <row r="68" spans="1:12" x14ac:dyDescent="0.2">
      <c r="A68" s="45" t="s">
        <v>1525</v>
      </c>
      <c r="B68" s="34" t="s">
        <v>217</v>
      </c>
      <c r="C68" s="46">
        <v>2001.7534524</v>
      </c>
      <c r="D68" s="43" t="str">
        <f t="shared" si="7"/>
        <v>N/A</v>
      </c>
      <c r="E68" s="46">
        <v>1648.2911088000001</v>
      </c>
      <c r="F68" s="43" t="str">
        <f t="shared" si="8"/>
        <v>N/A</v>
      </c>
      <c r="G68" s="46">
        <v>2235.0789537000001</v>
      </c>
      <c r="H68" s="43" t="str">
        <f t="shared" si="9"/>
        <v>N/A</v>
      </c>
      <c r="I68" s="12">
        <v>-17.7</v>
      </c>
      <c r="J68" s="12">
        <v>35.6</v>
      </c>
      <c r="K68" s="44" t="s">
        <v>732</v>
      </c>
      <c r="L68" s="9" t="str">
        <f t="shared" si="10"/>
        <v>No</v>
      </c>
    </row>
    <row r="69" spans="1:12" x14ac:dyDescent="0.2">
      <c r="A69" s="45" t="s">
        <v>1526</v>
      </c>
      <c r="B69" s="34" t="s">
        <v>217</v>
      </c>
      <c r="C69" s="46">
        <v>2637.8343584999998</v>
      </c>
      <c r="D69" s="43" t="str">
        <f t="shared" si="7"/>
        <v>N/A</v>
      </c>
      <c r="E69" s="46">
        <v>2890.8644840000002</v>
      </c>
      <c r="F69" s="43" t="str">
        <f t="shared" si="8"/>
        <v>N/A</v>
      </c>
      <c r="G69" s="46">
        <v>2595.2104641000001</v>
      </c>
      <c r="H69" s="43" t="str">
        <f t="shared" si="9"/>
        <v>N/A</v>
      </c>
      <c r="I69" s="12">
        <v>9.5920000000000005</v>
      </c>
      <c r="J69" s="12">
        <v>-10.199999999999999</v>
      </c>
      <c r="K69" s="44" t="s">
        <v>732</v>
      </c>
      <c r="L69" s="9" t="str">
        <f t="shared" si="10"/>
        <v>Yes</v>
      </c>
    </row>
    <row r="70" spans="1:12" x14ac:dyDescent="0.2">
      <c r="A70" s="45" t="s">
        <v>1527</v>
      </c>
      <c r="B70" s="34" t="s">
        <v>217</v>
      </c>
      <c r="C70" s="46">
        <v>2347.9005524999998</v>
      </c>
      <c r="D70" s="43" t="str">
        <f t="shared" si="7"/>
        <v>N/A</v>
      </c>
      <c r="E70" s="46">
        <v>91910.769230999998</v>
      </c>
      <c r="F70" s="43" t="str">
        <f t="shared" si="8"/>
        <v>N/A</v>
      </c>
      <c r="G70" s="46">
        <v>124699.8</v>
      </c>
      <c r="H70" s="43" t="str">
        <f t="shared" si="9"/>
        <v>N/A</v>
      </c>
      <c r="I70" s="12">
        <v>3815</v>
      </c>
      <c r="J70" s="12">
        <v>35.67</v>
      </c>
      <c r="K70" s="44" t="s">
        <v>732</v>
      </c>
      <c r="L70" s="9" t="str">
        <f t="shared" si="10"/>
        <v>No</v>
      </c>
    </row>
    <row r="71" spans="1:12" ht="25.5" x14ac:dyDescent="0.2">
      <c r="A71" s="45" t="s">
        <v>1528</v>
      </c>
      <c r="B71" s="34" t="s">
        <v>217</v>
      </c>
      <c r="C71" s="46">
        <v>156.60869564999999</v>
      </c>
      <c r="D71" s="43" t="str">
        <f t="shared" si="7"/>
        <v>N/A</v>
      </c>
      <c r="E71" s="46">
        <v>1111</v>
      </c>
      <c r="F71" s="43" t="str">
        <f t="shared" si="8"/>
        <v>N/A</v>
      </c>
      <c r="G71" s="46" t="s">
        <v>1743</v>
      </c>
      <c r="H71" s="43" t="str">
        <f t="shared" si="9"/>
        <v>N/A</v>
      </c>
      <c r="I71" s="12">
        <v>609.4</v>
      </c>
      <c r="J71" s="12" t="s">
        <v>1743</v>
      </c>
      <c r="K71" s="44" t="s">
        <v>732</v>
      </c>
      <c r="L71" s="9" t="str">
        <f t="shared" si="10"/>
        <v>N/A</v>
      </c>
    </row>
    <row r="72" spans="1:12" x14ac:dyDescent="0.2">
      <c r="A72" s="45" t="s">
        <v>1529</v>
      </c>
      <c r="B72" s="34" t="s">
        <v>217</v>
      </c>
      <c r="C72" s="46">
        <v>1383.061729</v>
      </c>
      <c r="D72" s="43" t="str">
        <f t="shared" si="7"/>
        <v>N/A</v>
      </c>
      <c r="E72" s="46">
        <v>1434.1361904</v>
      </c>
      <c r="F72" s="43" t="str">
        <f t="shared" si="8"/>
        <v>N/A</v>
      </c>
      <c r="G72" s="46">
        <v>1462.6727993</v>
      </c>
      <c r="H72" s="43" t="str">
        <f t="shared" si="9"/>
        <v>N/A</v>
      </c>
      <c r="I72" s="12">
        <v>3.6930000000000001</v>
      </c>
      <c r="J72" s="12">
        <v>1.99</v>
      </c>
      <c r="K72" s="44" t="s">
        <v>732</v>
      </c>
      <c r="L72" s="9" t="str">
        <f t="shared" si="10"/>
        <v>Yes</v>
      </c>
    </row>
    <row r="73" spans="1:12" x14ac:dyDescent="0.2">
      <c r="A73" s="45" t="s">
        <v>1530</v>
      </c>
      <c r="B73" s="34" t="s">
        <v>217</v>
      </c>
      <c r="C73" s="46">
        <v>1816.6815862999999</v>
      </c>
      <c r="D73" s="43" t="str">
        <f t="shared" si="7"/>
        <v>N/A</v>
      </c>
      <c r="E73" s="46">
        <v>2189.7252405999998</v>
      </c>
      <c r="F73" s="43" t="str">
        <f t="shared" si="8"/>
        <v>N/A</v>
      </c>
      <c r="G73" s="46">
        <v>2139.7783184999998</v>
      </c>
      <c r="H73" s="43" t="str">
        <f t="shared" si="9"/>
        <v>N/A</v>
      </c>
      <c r="I73" s="12">
        <v>20.53</v>
      </c>
      <c r="J73" s="12">
        <v>-2.2799999999999998</v>
      </c>
      <c r="K73" s="44" t="s">
        <v>732</v>
      </c>
      <c r="L73" s="9" t="str">
        <f t="shared" si="10"/>
        <v>Yes</v>
      </c>
    </row>
    <row r="74" spans="1:12" x14ac:dyDescent="0.2">
      <c r="A74" s="45" t="s">
        <v>1531</v>
      </c>
      <c r="B74" s="34" t="s">
        <v>217</v>
      </c>
      <c r="C74" s="46">
        <v>1502.7596455</v>
      </c>
      <c r="D74" s="43" t="str">
        <f t="shared" si="7"/>
        <v>N/A</v>
      </c>
      <c r="E74" s="46">
        <v>1077.1079824000001</v>
      </c>
      <c r="F74" s="43" t="str">
        <f t="shared" si="8"/>
        <v>N/A</v>
      </c>
      <c r="G74" s="46">
        <v>2489.6746380999998</v>
      </c>
      <c r="H74" s="43" t="str">
        <f t="shared" si="9"/>
        <v>N/A</v>
      </c>
      <c r="I74" s="12">
        <v>-28.3</v>
      </c>
      <c r="J74" s="12">
        <v>131.1</v>
      </c>
      <c r="K74" s="44" t="s">
        <v>732</v>
      </c>
      <c r="L74" s="9" t="str">
        <f t="shared" si="10"/>
        <v>No</v>
      </c>
    </row>
    <row r="75" spans="1:12" x14ac:dyDescent="0.2">
      <c r="A75" s="45" t="s">
        <v>1613</v>
      </c>
      <c r="B75" s="34" t="s">
        <v>217</v>
      </c>
      <c r="C75" s="46">
        <v>347380911</v>
      </c>
      <c r="D75" s="43" t="str">
        <f t="shared" ref="D75:D144" si="11">IF($B75="N/A","N/A",IF(C75&gt;10,"No",IF(C75&lt;-10,"No","Yes")))</f>
        <v>N/A</v>
      </c>
      <c r="E75" s="46">
        <v>362803961</v>
      </c>
      <c r="F75" s="43" t="str">
        <f t="shared" ref="F75:F144" si="12">IF($B75="N/A","N/A",IF(E75&gt;10,"No",IF(E75&lt;-10,"No","Yes")))</f>
        <v>N/A</v>
      </c>
      <c r="G75" s="46">
        <v>350304048</v>
      </c>
      <c r="H75" s="43" t="str">
        <f t="shared" ref="H75:H144" si="13">IF($B75="N/A","N/A",IF(G75&gt;10,"No",IF(G75&lt;-10,"No","Yes")))</f>
        <v>N/A</v>
      </c>
      <c r="I75" s="12">
        <v>4.4400000000000004</v>
      </c>
      <c r="J75" s="12">
        <v>-3.45</v>
      </c>
      <c r="K75" s="44" t="s">
        <v>732</v>
      </c>
      <c r="L75" s="9" t="str">
        <f t="shared" ref="L75:L135" si="14">IF(J75="Div by 0", "N/A", IF(K75="N/A","N/A", IF(J75&gt;VALUE(MID(K75,1,2)), "No", IF(J75&lt;-1*VALUE(MID(K75,1,2)), "No", "Yes"))))</f>
        <v>Yes</v>
      </c>
    </row>
    <row r="76" spans="1:12" x14ac:dyDescent="0.2">
      <c r="A76" s="45" t="s">
        <v>598</v>
      </c>
      <c r="B76" s="34" t="s">
        <v>217</v>
      </c>
      <c r="C76" s="35">
        <v>41202</v>
      </c>
      <c r="D76" s="43" t="str">
        <f t="shared" si="11"/>
        <v>N/A</v>
      </c>
      <c r="E76" s="35">
        <v>40387</v>
      </c>
      <c r="F76" s="43" t="str">
        <f t="shared" si="12"/>
        <v>N/A</v>
      </c>
      <c r="G76" s="35">
        <v>40922</v>
      </c>
      <c r="H76" s="43" t="str">
        <f t="shared" si="13"/>
        <v>N/A</v>
      </c>
      <c r="I76" s="12">
        <v>-1.98</v>
      </c>
      <c r="J76" s="12">
        <v>1.325</v>
      </c>
      <c r="K76" s="44" t="s">
        <v>732</v>
      </c>
      <c r="L76" s="9" t="str">
        <f t="shared" si="14"/>
        <v>Yes</v>
      </c>
    </row>
    <row r="77" spans="1:12" x14ac:dyDescent="0.2">
      <c r="A77" s="45" t="s">
        <v>1440</v>
      </c>
      <c r="B77" s="34" t="s">
        <v>217</v>
      </c>
      <c r="C77" s="46">
        <v>8431.1662297999992</v>
      </c>
      <c r="D77" s="43" t="str">
        <f t="shared" si="11"/>
        <v>N/A</v>
      </c>
      <c r="E77" s="46">
        <v>8983.1866936999995</v>
      </c>
      <c r="F77" s="43" t="str">
        <f t="shared" si="12"/>
        <v>N/A</v>
      </c>
      <c r="G77" s="46">
        <v>8560.2865939999992</v>
      </c>
      <c r="H77" s="43" t="str">
        <f t="shared" si="13"/>
        <v>N/A</v>
      </c>
      <c r="I77" s="12">
        <v>6.5469999999999997</v>
      </c>
      <c r="J77" s="12">
        <v>-4.71</v>
      </c>
      <c r="K77" s="44" t="s">
        <v>732</v>
      </c>
      <c r="L77" s="9" t="str">
        <f t="shared" si="14"/>
        <v>Yes</v>
      </c>
    </row>
    <row r="78" spans="1:12" x14ac:dyDescent="0.2">
      <c r="A78" s="45" t="s">
        <v>1441</v>
      </c>
      <c r="B78" s="34" t="s">
        <v>217</v>
      </c>
      <c r="C78" s="35">
        <v>4.6904276491000001</v>
      </c>
      <c r="D78" s="43" t="str">
        <f t="shared" si="11"/>
        <v>N/A</v>
      </c>
      <c r="E78" s="35">
        <v>4.1523757645000003</v>
      </c>
      <c r="F78" s="43" t="str">
        <f t="shared" si="12"/>
        <v>N/A</v>
      </c>
      <c r="G78" s="35">
        <v>4.0207467866000002</v>
      </c>
      <c r="H78" s="43" t="str">
        <f t="shared" si="13"/>
        <v>N/A</v>
      </c>
      <c r="I78" s="12">
        <v>-11.5</v>
      </c>
      <c r="J78" s="12">
        <v>-3.17</v>
      </c>
      <c r="K78" s="44" t="s">
        <v>732</v>
      </c>
      <c r="L78" s="9" t="str">
        <f t="shared" si="14"/>
        <v>Yes</v>
      </c>
    </row>
    <row r="79" spans="1:12" ht="25.5" x14ac:dyDescent="0.2">
      <c r="A79" s="45" t="s">
        <v>599</v>
      </c>
      <c r="B79" s="34" t="s">
        <v>217</v>
      </c>
      <c r="C79" s="46">
        <v>4131381</v>
      </c>
      <c r="D79" s="43" t="str">
        <f t="shared" si="11"/>
        <v>N/A</v>
      </c>
      <c r="E79" s="46">
        <v>3584064</v>
      </c>
      <c r="F79" s="43" t="str">
        <f t="shared" si="12"/>
        <v>N/A</v>
      </c>
      <c r="G79" s="46">
        <v>2673447</v>
      </c>
      <c r="H79" s="43" t="str">
        <f t="shared" si="13"/>
        <v>N/A</v>
      </c>
      <c r="I79" s="12">
        <v>-13.2</v>
      </c>
      <c r="J79" s="12">
        <v>-25.4</v>
      </c>
      <c r="K79" s="44" t="s">
        <v>732</v>
      </c>
      <c r="L79" s="9" t="str">
        <f t="shared" si="14"/>
        <v>Yes</v>
      </c>
    </row>
    <row r="80" spans="1:12" x14ac:dyDescent="0.2">
      <c r="A80" s="45" t="s">
        <v>600</v>
      </c>
      <c r="B80" s="34" t="s">
        <v>217</v>
      </c>
      <c r="C80" s="35">
        <v>164</v>
      </c>
      <c r="D80" s="43" t="str">
        <f t="shared" si="11"/>
        <v>N/A</v>
      </c>
      <c r="E80" s="35">
        <v>250</v>
      </c>
      <c r="F80" s="43" t="str">
        <f t="shared" si="12"/>
        <v>N/A</v>
      </c>
      <c r="G80" s="35">
        <v>233</v>
      </c>
      <c r="H80" s="43" t="str">
        <f t="shared" si="13"/>
        <v>N/A</v>
      </c>
      <c r="I80" s="12">
        <v>52.44</v>
      </c>
      <c r="J80" s="12">
        <v>-6.8</v>
      </c>
      <c r="K80" s="44" t="s">
        <v>732</v>
      </c>
      <c r="L80" s="9" t="str">
        <f t="shared" si="14"/>
        <v>Yes</v>
      </c>
    </row>
    <row r="81" spans="1:12" x14ac:dyDescent="0.2">
      <c r="A81" s="45" t="s">
        <v>1442</v>
      </c>
      <c r="B81" s="34" t="s">
        <v>217</v>
      </c>
      <c r="C81" s="46">
        <v>25191.347560999999</v>
      </c>
      <c r="D81" s="43" t="str">
        <f t="shared" si="11"/>
        <v>N/A</v>
      </c>
      <c r="E81" s="46">
        <v>14336.255999999999</v>
      </c>
      <c r="F81" s="43" t="str">
        <f t="shared" si="12"/>
        <v>N/A</v>
      </c>
      <c r="G81" s="46">
        <v>11474.021459</v>
      </c>
      <c r="H81" s="43" t="str">
        <f t="shared" si="13"/>
        <v>N/A</v>
      </c>
      <c r="I81" s="12">
        <v>-43.1</v>
      </c>
      <c r="J81" s="12">
        <v>-20</v>
      </c>
      <c r="K81" s="44" t="s">
        <v>732</v>
      </c>
      <c r="L81" s="9" t="str">
        <f t="shared" si="14"/>
        <v>Yes</v>
      </c>
    </row>
    <row r="82" spans="1:12" ht="25.5" x14ac:dyDescent="0.2">
      <c r="A82" s="45" t="s">
        <v>601</v>
      </c>
      <c r="B82" s="34" t="s">
        <v>217</v>
      </c>
      <c r="C82" s="46">
        <v>24492277</v>
      </c>
      <c r="D82" s="43" t="str">
        <f t="shared" si="11"/>
        <v>N/A</v>
      </c>
      <c r="E82" s="46">
        <v>23272321</v>
      </c>
      <c r="F82" s="43" t="str">
        <f t="shared" si="12"/>
        <v>N/A</v>
      </c>
      <c r="G82" s="46">
        <v>12460810</v>
      </c>
      <c r="H82" s="43" t="str">
        <f t="shared" si="13"/>
        <v>N/A</v>
      </c>
      <c r="I82" s="12">
        <v>-4.9800000000000004</v>
      </c>
      <c r="J82" s="12">
        <v>-46.5</v>
      </c>
      <c r="K82" s="44" t="s">
        <v>732</v>
      </c>
      <c r="L82" s="9" t="str">
        <f t="shared" si="14"/>
        <v>No</v>
      </c>
    </row>
    <row r="83" spans="1:12" x14ac:dyDescent="0.2">
      <c r="A83" s="45" t="s">
        <v>602</v>
      </c>
      <c r="B83" s="34" t="s">
        <v>217</v>
      </c>
      <c r="C83" s="35">
        <v>1650</v>
      </c>
      <c r="D83" s="43" t="str">
        <f t="shared" si="11"/>
        <v>N/A</v>
      </c>
      <c r="E83" s="35">
        <v>1508</v>
      </c>
      <c r="F83" s="43" t="str">
        <f t="shared" si="12"/>
        <v>N/A</v>
      </c>
      <c r="G83" s="35">
        <v>1276</v>
      </c>
      <c r="H83" s="43" t="str">
        <f t="shared" si="13"/>
        <v>N/A</v>
      </c>
      <c r="I83" s="12">
        <v>-8.61</v>
      </c>
      <c r="J83" s="12">
        <v>-15.4</v>
      </c>
      <c r="K83" s="44" t="s">
        <v>732</v>
      </c>
      <c r="L83" s="9" t="str">
        <f t="shared" si="14"/>
        <v>Yes</v>
      </c>
    </row>
    <row r="84" spans="1:12" ht="25.5" x14ac:dyDescent="0.2">
      <c r="A84" s="4" t="s">
        <v>1443</v>
      </c>
      <c r="B84" s="34" t="s">
        <v>217</v>
      </c>
      <c r="C84" s="46">
        <v>14843.804242</v>
      </c>
      <c r="D84" s="43" t="str">
        <f t="shared" si="11"/>
        <v>N/A</v>
      </c>
      <c r="E84" s="46">
        <v>15432.573607</v>
      </c>
      <c r="F84" s="43" t="str">
        <f t="shared" si="12"/>
        <v>N/A</v>
      </c>
      <c r="G84" s="46">
        <v>9765.5250784</v>
      </c>
      <c r="H84" s="43" t="str">
        <f t="shared" si="13"/>
        <v>N/A</v>
      </c>
      <c r="I84" s="12">
        <v>3.9660000000000002</v>
      </c>
      <c r="J84" s="12">
        <v>-36.700000000000003</v>
      </c>
      <c r="K84" s="44" t="s">
        <v>732</v>
      </c>
      <c r="L84" s="9" t="str">
        <f t="shared" si="14"/>
        <v>No</v>
      </c>
    </row>
    <row r="85" spans="1:12" x14ac:dyDescent="0.2">
      <c r="A85" s="4" t="s">
        <v>603</v>
      </c>
      <c r="B85" s="34" t="s">
        <v>217</v>
      </c>
      <c r="C85" s="46">
        <v>199799476</v>
      </c>
      <c r="D85" s="43" t="str">
        <f t="shared" si="11"/>
        <v>N/A</v>
      </c>
      <c r="E85" s="46">
        <v>143439767</v>
      </c>
      <c r="F85" s="43" t="str">
        <f t="shared" si="12"/>
        <v>N/A</v>
      </c>
      <c r="G85" s="46">
        <v>139956554</v>
      </c>
      <c r="H85" s="43" t="str">
        <f t="shared" si="13"/>
        <v>N/A</v>
      </c>
      <c r="I85" s="12">
        <v>-28.2</v>
      </c>
      <c r="J85" s="12">
        <v>-2.4300000000000002</v>
      </c>
      <c r="K85" s="44" t="s">
        <v>732</v>
      </c>
      <c r="L85" s="9" t="str">
        <f t="shared" si="14"/>
        <v>Yes</v>
      </c>
    </row>
    <row r="86" spans="1:12" x14ac:dyDescent="0.2">
      <c r="A86" s="4" t="s">
        <v>604</v>
      </c>
      <c r="B86" s="34" t="s">
        <v>217</v>
      </c>
      <c r="C86" s="35">
        <v>1225</v>
      </c>
      <c r="D86" s="43" t="str">
        <f t="shared" si="11"/>
        <v>N/A</v>
      </c>
      <c r="E86" s="35">
        <v>1063</v>
      </c>
      <c r="F86" s="43" t="str">
        <f t="shared" si="12"/>
        <v>N/A</v>
      </c>
      <c r="G86" s="35">
        <v>978</v>
      </c>
      <c r="H86" s="43" t="str">
        <f t="shared" si="13"/>
        <v>N/A</v>
      </c>
      <c r="I86" s="12">
        <v>-13.2</v>
      </c>
      <c r="J86" s="12">
        <v>-8</v>
      </c>
      <c r="K86" s="44" t="s">
        <v>732</v>
      </c>
      <c r="L86" s="9" t="str">
        <f t="shared" si="14"/>
        <v>Yes</v>
      </c>
    </row>
    <row r="87" spans="1:12" x14ac:dyDescent="0.2">
      <c r="A87" s="4" t="s">
        <v>1444</v>
      </c>
      <c r="B87" s="34" t="s">
        <v>217</v>
      </c>
      <c r="C87" s="46">
        <v>163101.61306</v>
      </c>
      <c r="D87" s="43" t="str">
        <f t="shared" si="11"/>
        <v>N/A</v>
      </c>
      <c r="E87" s="46">
        <v>134938.63311</v>
      </c>
      <c r="F87" s="43" t="str">
        <f t="shared" si="12"/>
        <v>N/A</v>
      </c>
      <c r="G87" s="46">
        <v>143104.86094000001</v>
      </c>
      <c r="H87" s="43" t="str">
        <f t="shared" si="13"/>
        <v>N/A</v>
      </c>
      <c r="I87" s="12">
        <v>-17.3</v>
      </c>
      <c r="J87" s="12">
        <v>6.0519999999999996</v>
      </c>
      <c r="K87" s="44" t="s">
        <v>732</v>
      </c>
      <c r="L87" s="9" t="str">
        <f t="shared" si="14"/>
        <v>Yes</v>
      </c>
    </row>
    <row r="88" spans="1:12" x14ac:dyDescent="0.2">
      <c r="A88" s="45" t="s">
        <v>605</v>
      </c>
      <c r="B88" s="34" t="s">
        <v>217</v>
      </c>
      <c r="C88" s="46">
        <v>935481557</v>
      </c>
      <c r="D88" s="43" t="str">
        <f t="shared" si="11"/>
        <v>N/A</v>
      </c>
      <c r="E88" s="46">
        <v>803654523</v>
      </c>
      <c r="F88" s="43" t="str">
        <f t="shared" si="12"/>
        <v>N/A</v>
      </c>
      <c r="G88" s="46">
        <v>795817016</v>
      </c>
      <c r="H88" s="43" t="str">
        <f t="shared" si="13"/>
        <v>N/A</v>
      </c>
      <c r="I88" s="12">
        <v>-14.1</v>
      </c>
      <c r="J88" s="12">
        <v>-0.97499999999999998</v>
      </c>
      <c r="K88" s="44" t="s">
        <v>732</v>
      </c>
      <c r="L88" s="9" t="str">
        <f t="shared" si="14"/>
        <v>Yes</v>
      </c>
    </row>
    <row r="89" spans="1:12" x14ac:dyDescent="0.2">
      <c r="A89" s="48" t="s">
        <v>606</v>
      </c>
      <c r="B89" s="35" t="s">
        <v>217</v>
      </c>
      <c r="C89" s="35">
        <v>29545</v>
      </c>
      <c r="D89" s="43" t="str">
        <f t="shared" si="11"/>
        <v>N/A</v>
      </c>
      <c r="E89" s="35">
        <v>28408</v>
      </c>
      <c r="F89" s="43" t="str">
        <f t="shared" si="12"/>
        <v>N/A</v>
      </c>
      <c r="G89" s="35">
        <v>27057</v>
      </c>
      <c r="H89" s="43" t="str">
        <f t="shared" si="13"/>
        <v>N/A</v>
      </c>
      <c r="I89" s="12">
        <v>-3.85</v>
      </c>
      <c r="J89" s="12">
        <v>-4.76</v>
      </c>
      <c r="K89" s="49" t="s">
        <v>732</v>
      </c>
      <c r="L89" s="9" t="str">
        <f t="shared" si="14"/>
        <v>Yes</v>
      </c>
    </row>
    <row r="90" spans="1:12" x14ac:dyDescent="0.2">
      <c r="A90" s="45" t="s">
        <v>1445</v>
      </c>
      <c r="B90" s="34" t="s">
        <v>217</v>
      </c>
      <c r="C90" s="46">
        <v>31662.939821</v>
      </c>
      <c r="D90" s="43" t="str">
        <f t="shared" si="11"/>
        <v>N/A</v>
      </c>
      <c r="E90" s="46">
        <v>28289.725535000001</v>
      </c>
      <c r="F90" s="43" t="str">
        <f t="shared" si="12"/>
        <v>N/A</v>
      </c>
      <c r="G90" s="46">
        <v>29412.611005999999</v>
      </c>
      <c r="H90" s="43" t="str">
        <f t="shared" si="13"/>
        <v>N/A</v>
      </c>
      <c r="I90" s="12">
        <v>-10.7</v>
      </c>
      <c r="J90" s="12">
        <v>3.9689999999999999</v>
      </c>
      <c r="K90" s="44" t="s">
        <v>732</v>
      </c>
      <c r="L90" s="9" t="str">
        <f t="shared" si="14"/>
        <v>Yes</v>
      </c>
    </row>
    <row r="91" spans="1:12" ht="25.5" x14ac:dyDescent="0.2">
      <c r="A91" s="45" t="s">
        <v>607</v>
      </c>
      <c r="B91" s="34" t="s">
        <v>217</v>
      </c>
      <c r="C91" s="46">
        <v>32317993</v>
      </c>
      <c r="D91" s="43" t="str">
        <f t="shared" si="11"/>
        <v>N/A</v>
      </c>
      <c r="E91" s="46">
        <v>43143035</v>
      </c>
      <c r="F91" s="43" t="str">
        <f t="shared" si="12"/>
        <v>N/A</v>
      </c>
      <c r="G91" s="46">
        <v>57167870</v>
      </c>
      <c r="H91" s="43" t="str">
        <f t="shared" si="13"/>
        <v>N/A</v>
      </c>
      <c r="I91" s="12">
        <v>33.5</v>
      </c>
      <c r="J91" s="12">
        <v>32.51</v>
      </c>
      <c r="K91" s="44" t="s">
        <v>732</v>
      </c>
      <c r="L91" s="9" t="str">
        <f t="shared" si="14"/>
        <v>No</v>
      </c>
    </row>
    <row r="92" spans="1:12" x14ac:dyDescent="0.2">
      <c r="A92" s="45" t="s">
        <v>608</v>
      </c>
      <c r="B92" s="34" t="s">
        <v>217</v>
      </c>
      <c r="C92" s="35">
        <v>108559</v>
      </c>
      <c r="D92" s="43" t="str">
        <f t="shared" si="11"/>
        <v>N/A</v>
      </c>
      <c r="E92" s="35">
        <v>131298</v>
      </c>
      <c r="F92" s="43" t="str">
        <f t="shared" si="12"/>
        <v>N/A</v>
      </c>
      <c r="G92" s="35">
        <v>135911</v>
      </c>
      <c r="H92" s="43" t="str">
        <f t="shared" si="13"/>
        <v>N/A</v>
      </c>
      <c r="I92" s="12">
        <v>20.95</v>
      </c>
      <c r="J92" s="12">
        <v>3.5129999999999999</v>
      </c>
      <c r="K92" s="44" t="s">
        <v>732</v>
      </c>
      <c r="L92" s="9" t="str">
        <f t="shared" si="14"/>
        <v>Yes</v>
      </c>
    </row>
    <row r="93" spans="1:12" x14ac:dyDescent="0.2">
      <c r="A93" s="45" t="s">
        <v>1446</v>
      </c>
      <c r="B93" s="34" t="s">
        <v>217</v>
      </c>
      <c r="C93" s="46">
        <v>297.69980378999998</v>
      </c>
      <c r="D93" s="43" t="str">
        <f t="shared" si="11"/>
        <v>N/A</v>
      </c>
      <c r="E93" s="46">
        <v>328.58866853000001</v>
      </c>
      <c r="F93" s="43" t="str">
        <f t="shared" si="12"/>
        <v>N/A</v>
      </c>
      <c r="G93" s="46">
        <v>420.62724871</v>
      </c>
      <c r="H93" s="43" t="str">
        <f t="shared" si="13"/>
        <v>N/A</v>
      </c>
      <c r="I93" s="12">
        <v>10.38</v>
      </c>
      <c r="J93" s="12">
        <v>28.01</v>
      </c>
      <c r="K93" s="44" t="s">
        <v>732</v>
      </c>
      <c r="L93" s="9" t="str">
        <f t="shared" si="14"/>
        <v>Yes</v>
      </c>
    </row>
    <row r="94" spans="1:12" x14ac:dyDescent="0.2">
      <c r="A94" s="45" t="s">
        <v>609</v>
      </c>
      <c r="B94" s="34" t="s">
        <v>217</v>
      </c>
      <c r="C94" s="46">
        <v>17895017</v>
      </c>
      <c r="D94" s="43" t="str">
        <f t="shared" si="11"/>
        <v>N/A</v>
      </c>
      <c r="E94" s="46">
        <v>17950705</v>
      </c>
      <c r="F94" s="43" t="str">
        <f t="shared" si="12"/>
        <v>N/A</v>
      </c>
      <c r="G94" s="46">
        <v>19490626</v>
      </c>
      <c r="H94" s="43" t="str">
        <f t="shared" si="13"/>
        <v>N/A</v>
      </c>
      <c r="I94" s="12">
        <v>0.31119999999999998</v>
      </c>
      <c r="J94" s="12">
        <v>8.5790000000000006</v>
      </c>
      <c r="K94" s="44" t="s">
        <v>732</v>
      </c>
      <c r="L94" s="9" t="str">
        <f t="shared" si="14"/>
        <v>Yes</v>
      </c>
    </row>
    <row r="95" spans="1:12" x14ac:dyDescent="0.2">
      <c r="A95" s="45" t="s">
        <v>610</v>
      </c>
      <c r="B95" s="34" t="s">
        <v>217</v>
      </c>
      <c r="C95" s="35">
        <v>76617</v>
      </c>
      <c r="D95" s="43" t="str">
        <f t="shared" si="11"/>
        <v>N/A</v>
      </c>
      <c r="E95" s="35">
        <v>75904</v>
      </c>
      <c r="F95" s="43" t="str">
        <f t="shared" si="12"/>
        <v>N/A</v>
      </c>
      <c r="G95" s="35">
        <v>80080</v>
      </c>
      <c r="H95" s="43" t="str">
        <f t="shared" si="13"/>
        <v>N/A</v>
      </c>
      <c r="I95" s="12">
        <v>-0.93100000000000005</v>
      </c>
      <c r="J95" s="12">
        <v>5.5019999999999998</v>
      </c>
      <c r="K95" s="44" t="s">
        <v>732</v>
      </c>
      <c r="L95" s="9" t="str">
        <f t="shared" si="14"/>
        <v>Yes</v>
      </c>
    </row>
    <row r="96" spans="1:12" x14ac:dyDescent="0.2">
      <c r="A96" s="45" t="s">
        <v>1447</v>
      </c>
      <c r="B96" s="34" t="s">
        <v>217</v>
      </c>
      <c r="C96" s="46">
        <v>233.56457444</v>
      </c>
      <c r="D96" s="43" t="str">
        <f t="shared" si="11"/>
        <v>N/A</v>
      </c>
      <c r="E96" s="46">
        <v>236.49221385000001</v>
      </c>
      <c r="F96" s="43" t="str">
        <f t="shared" si="12"/>
        <v>N/A</v>
      </c>
      <c r="G96" s="46">
        <v>243.38943556000001</v>
      </c>
      <c r="H96" s="43" t="str">
        <f t="shared" si="13"/>
        <v>N/A</v>
      </c>
      <c r="I96" s="12">
        <v>1.2529999999999999</v>
      </c>
      <c r="J96" s="12">
        <v>2.9159999999999999</v>
      </c>
      <c r="K96" s="44" t="s">
        <v>732</v>
      </c>
      <c r="L96" s="9" t="str">
        <f t="shared" si="14"/>
        <v>Yes</v>
      </c>
    </row>
    <row r="97" spans="1:12" ht="25.5" x14ac:dyDescent="0.2">
      <c r="A97" s="45" t="s">
        <v>611</v>
      </c>
      <c r="B97" s="34" t="s">
        <v>217</v>
      </c>
      <c r="C97" s="46">
        <v>6703356</v>
      </c>
      <c r="D97" s="43" t="str">
        <f t="shared" si="11"/>
        <v>N/A</v>
      </c>
      <c r="E97" s="46">
        <v>6863440</v>
      </c>
      <c r="F97" s="43" t="str">
        <f t="shared" si="12"/>
        <v>N/A</v>
      </c>
      <c r="G97" s="46">
        <v>7218977</v>
      </c>
      <c r="H97" s="43" t="str">
        <f t="shared" si="13"/>
        <v>N/A</v>
      </c>
      <c r="I97" s="12">
        <v>2.3879999999999999</v>
      </c>
      <c r="J97" s="12">
        <v>5.18</v>
      </c>
      <c r="K97" s="44" t="s">
        <v>732</v>
      </c>
      <c r="L97" s="9" t="str">
        <f t="shared" si="14"/>
        <v>Yes</v>
      </c>
    </row>
    <row r="98" spans="1:12" x14ac:dyDescent="0.2">
      <c r="A98" s="45" t="s">
        <v>612</v>
      </c>
      <c r="B98" s="34" t="s">
        <v>217</v>
      </c>
      <c r="C98" s="35">
        <v>65224</v>
      </c>
      <c r="D98" s="43" t="str">
        <f t="shared" si="11"/>
        <v>N/A</v>
      </c>
      <c r="E98" s="35">
        <v>64807</v>
      </c>
      <c r="F98" s="43" t="str">
        <f t="shared" si="12"/>
        <v>N/A</v>
      </c>
      <c r="G98" s="35">
        <v>67067</v>
      </c>
      <c r="H98" s="43" t="str">
        <f t="shared" si="13"/>
        <v>N/A</v>
      </c>
      <c r="I98" s="12">
        <v>-0.63900000000000001</v>
      </c>
      <c r="J98" s="12">
        <v>3.4870000000000001</v>
      </c>
      <c r="K98" s="44" t="s">
        <v>732</v>
      </c>
      <c r="L98" s="9" t="str">
        <f t="shared" si="14"/>
        <v>Yes</v>
      </c>
    </row>
    <row r="99" spans="1:12" ht="25.5" x14ac:dyDescent="0.2">
      <c r="A99" s="45" t="s">
        <v>1448</v>
      </c>
      <c r="B99" s="34" t="s">
        <v>217</v>
      </c>
      <c r="C99" s="46">
        <v>102.77437753</v>
      </c>
      <c r="D99" s="43" t="str">
        <f t="shared" si="11"/>
        <v>N/A</v>
      </c>
      <c r="E99" s="46">
        <v>105.9058435</v>
      </c>
      <c r="F99" s="43" t="str">
        <f t="shared" si="12"/>
        <v>N/A</v>
      </c>
      <c r="G99" s="46">
        <v>107.63828709000001</v>
      </c>
      <c r="H99" s="43" t="str">
        <f t="shared" si="13"/>
        <v>N/A</v>
      </c>
      <c r="I99" s="12">
        <v>3.0470000000000002</v>
      </c>
      <c r="J99" s="12">
        <v>1.6359999999999999</v>
      </c>
      <c r="K99" s="44" t="s">
        <v>732</v>
      </c>
      <c r="L99" s="9" t="str">
        <f t="shared" si="14"/>
        <v>Yes</v>
      </c>
    </row>
    <row r="100" spans="1:12" ht="25.5" x14ac:dyDescent="0.2">
      <c r="A100" s="45" t="s">
        <v>613</v>
      </c>
      <c r="B100" s="34" t="s">
        <v>217</v>
      </c>
      <c r="C100" s="46">
        <v>89061179</v>
      </c>
      <c r="D100" s="43" t="str">
        <f t="shared" si="11"/>
        <v>N/A</v>
      </c>
      <c r="E100" s="46">
        <v>116759424</v>
      </c>
      <c r="F100" s="43" t="str">
        <f t="shared" si="12"/>
        <v>N/A</v>
      </c>
      <c r="G100" s="46">
        <v>75611952</v>
      </c>
      <c r="H100" s="43" t="str">
        <f t="shared" si="13"/>
        <v>N/A</v>
      </c>
      <c r="I100" s="12">
        <v>31.1</v>
      </c>
      <c r="J100" s="12">
        <v>-35.200000000000003</v>
      </c>
      <c r="K100" s="44" t="s">
        <v>732</v>
      </c>
      <c r="L100" s="9" t="str">
        <f t="shared" si="14"/>
        <v>No</v>
      </c>
    </row>
    <row r="101" spans="1:12" x14ac:dyDescent="0.2">
      <c r="A101" s="45" t="s">
        <v>614</v>
      </c>
      <c r="B101" s="34" t="s">
        <v>217</v>
      </c>
      <c r="C101" s="35">
        <v>125862</v>
      </c>
      <c r="D101" s="43" t="str">
        <f t="shared" si="11"/>
        <v>N/A</v>
      </c>
      <c r="E101" s="35">
        <v>109063</v>
      </c>
      <c r="F101" s="43" t="str">
        <f t="shared" si="12"/>
        <v>N/A</v>
      </c>
      <c r="G101" s="35">
        <v>106789</v>
      </c>
      <c r="H101" s="43" t="str">
        <f t="shared" si="13"/>
        <v>N/A</v>
      </c>
      <c r="I101" s="12">
        <v>-13.3</v>
      </c>
      <c r="J101" s="12">
        <v>-2.09</v>
      </c>
      <c r="K101" s="44" t="s">
        <v>732</v>
      </c>
      <c r="L101" s="9" t="str">
        <f t="shared" si="14"/>
        <v>Yes</v>
      </c>
    </row>
    <row r="102" spans="1:12" x14ac:dyDescent="0.2">
      <c r="A102" s="45" t="s">
        <v>1449</v>
      </c>
      <c r="B102" s="34" t="s">
        <v>217</v>
      </c>
      <c r="C102" s="46">
        <v>707.60975513000005</v>
      </c>
      <c r="D102" s="43" t="str">
        <f t="shared" si="11"/>
        <v>N/A</v>
      </c>
      <c r="E102" s="46">
        <v>1070.5686071</v>
      </c>
      <c r="F102" s="43" t="str">
        <f t="shared" si="12"/>
        <v>N/A</v>
      </c>
      <c r="G102" s="46">
        <v>708.05000514999995</v>
      </c>
      <c r="H102" s="43" t="str">
        <f t="shared" si="13"/>
        <v>N/A</v>
      </c>
      <c r="I102" s="12">
        <v>51.29</v>
      </c>
      <c r="J102" s="12">
        <v>-33.9</v>
      </c>
      <c r="K102" s="44" t="s">
        <v>732</v>
      </c>
      <c r="L102" s="9" t="str">
        <f t="shared" si="14"/>
        <v>No</v>
      </c>
    </row>
    <row r="103" spans="1:12" x14ac:dyDescent="0.2">
      <c r="A103" s="45" t="s">
        <v>615</v>
      </c>
      <c r="B103" s="34" t="s">
        <v>217</v>
      </c>
      <c r="C103" s="46">
        <v>72474188</v>
      </c>
      <c r="D103" s="43" t="str">
        <f t="shared" si="11"/>
        <v>N/A</v>
      </c>
      <c r="E103" s="46">
        <v>76581279</v>
      </c>
      <c r="F103" s="43" t="str">
        <f t="shared" si="12"/>
        <v>N/A</v>
      </c>
      <c r="G103" s="46">
        <v>80614627</v>
      </c>
      <c r="H103" s="43" t="str">
        <f t="shared" si="13"/>
        <v>N/A</v>
      </c>
      <c r="I103" s="12">
        <v>5.6669999999999998</v>
      </c>
      <c r="J103" s="12">
        <v>5.2670000000000003</v>
      </c>
      <c r="K103" s="44" t="s">
        <v>732</v>
      </c>
      <c r="L103" s="9" t="str">
        <f t="shared" si="14"/>
        <v>Yes</v>
      </c>
    </row>
    <row r="104" spans="1:12" x14ac:dyDescent="0.2">
      <c r="A104" s="45" t="s">
        <v>616</v>
      </c>
      <c r="B104" s="34" t="s">
        <v>217</v>
      </c>
      <c r="C104" s="35">
        <v>182514</v>
      </c>
      <c r="D104" s="43" t="str">
        <f t="shared" si="11"/>
        <v>N/A</v>
      </c>
      <c r="E104" s="35">
        <v>183266</v>
      </c>
      <c r="F104" s="43" t="str">
        <f t="shared" si="12"/>
        <v>N/A</v>
      </c>
      <c r="G104" s="35">
        <v>186957</v>
      </c>
      <c r="H104" s="43" t="str">
        <f t="shared" si="13"/>
        <v>N/A</v>
      </c>
      <c r="I104" s="12">
        <v>0.41199999999999998</v>
      </c>
      <c r="J104" s="12">
        <v>2.0139999999999998</v>
      </c>
      <c r="K104" s="44" t="s">
        <v>732</v>
      </c>
      <c r="L104" s="9" t="str">
        <f t="shared" si="14"/>
        <v>Yes</v>
      </c>
    </row>
    <row r="105" spans="1:12" x14ac:dyDescent="0.2">
      <c r="A105" s="45" t="s">
        <v>1450</v>
      </c>
      <c r="B105" s="34" t="s">
        <v>217</v>
      </c>
      <c r="C105" s="46">
        <v>397.08837677999998</v>
      </c>
      <c r="D105" s="43" t="str">
        <f t="shared" si="11"/>
        <v>N/A</v>
      </c>
      <c r="E105" s="46">
        <v>417.86953935999998</v>
      </c>
      <c r="F105" s="43" t="str">
        <f t="shared" si="12"/>
        <v>N/A</v>
      </c>
      <c r="G105" s="46">
        <v>431.19341345999999</v>
      </c>
      <c r="H105" s="43" t="str">
        <f t="shared" si="13"/>
        <v>N/A</v>
      </c>
      <c r="I105" s="12">
        <v>5.2329999999999997</v>
      </c>
      <c r="J105" s="12">
        <v>3.1890000000000001</v>
      </c>
      <c r="K105" s="44" t="s">
        <v>732</v>
      </c>
      <c r="L105" s="9" t="str">
        <f t="shared" si="14"/>
        <v>Yes</v>
      </c>
    </row>
    <row r="106" spans="1:12" ht="25.5" x14ac:dyDescent="0.2">
      <c r="A106" s="45" t="s">
        <v>617</v>
      </c>
      <c r="B106" s="34" t="s">
        <v>217</v>
      </c>
      <c r="C106" s="46">
        <v>14446760</v>
      </c>
      <c r="D106" s="43" t="str">
        <f t="shared" si="11"/>
        <v>N/A</v>
      </c>
      <c r="E106" s="46">
        <v>2934199</v>
      </c>
      <c r="F106" s="43" t="str">
        <f t="shared" si="12"/>
        <v>N/A</v>
      </c>
      <c r="G106" s="46">
        <v>3873882</v>
      </c>
      <c r="H106" s="43" t="str">
        <f t="shared" si="13"/>
        <v>N/A</v>
      </c>
      <c r="I106" s="12">
        <v>-79.7</v>
      </c>
      <c r="J106" s="12">
        <v>32.03</v>
      </c>
      <c r="K106" s="44" t="s">
        <v>732</v>
      </c>
      <c r="L106" s="9" t="str">
        <f t="shared" si="14"/>
        <v>No</v>
      </c>
    </row>
    <row r="107" spans="1:12" x14ac:dyDescent="0.2">
      <c r="A107" s="45" t="s">
        <v>618</v>
      </c>
      <c r="B107" s="34" t="s">
        <v>217</v>
      </c>
      <c r="C107" s="35">
        <v>3298</v>
      </c>
      <c r="D107" s="43" t="str">
        <f t="shared" si="11"/>
        <v>N/A</v>
      </c>
      <c r="E107" s="35">
        <v>449</v>
      </c>
      <c r="F107" s="43" t="str">
        <f t="shared" si="12"/>
        <v>N/A</v>
      </c>
      <c r="G107" s="35">
        <v>432</v>
      </c>
      <c r="H107" s="43" t="str">
        <f t="shared" si="13"/>
        <v>N/A</v>
      </c>
      <c r="I107" s="12">
        <v>-86.4</v>
      </c>
      <c r="J107" s="12">
        <v>-3.79</v>
      </c>
      <c r="K107" s="44" t="s">
        <v>732</v>
      </c>
      <c r="L107" s="9" t="str">
        <f t="shared" si="14"/>
        <v>Yes</v>
      </c>
    </row>
    <row r="108" spans="1:12" ht="25.5" x14ac:dyDescent="0.2">
      <c r="A108" s="45" t="s">
        <v>1451</v>
      </c>
      <c r="B108" s="34" t="s">
        <v>217</v>
      </c>
      <c r="C108" s="46">
        <v>4380.4608853999998</v>
      </c>
      <c r="D108" s="43" t="str">
        <f t="shared" si="11"/>
        <v>N/A</v>
      </c>
      <c r="E108" s="46">
        <v>6534.9643653000003</v>
      </c>
      <c r="F108" s="43" t="str">
        <f t="shared" si="12"/>
        <v>N/A</v>
      </c>
      <c r="G108" s="46">
        <v>8967.3194444000001</v>
      </c>
      <c r="H108" s="43" t="str">
        <f t="shared" si="13"/>
        <v>N/A</v>
      </c>
      <c r="I108" s="12">
        <v>49.18</v>
      </c>
      <c r="J108" s="12">
        <v>37.22</v>
      </c>
      <c r="K108" s="44" t="s">
        <v>732</v>
      </c>
      <c r="L108" s="9" t="str">
        <f t="shared" si="14"/>
        <v>No</v>
      </c>
    </row>
    <row r="109" spans="1:12" ht="25.5" x14ac:dyDescent="0.2">
      <c r="A109" s="45" t="s">
        <v>619</v>
      </c>
      <c r="B109" s="34" t="s">
        <v>217</v>
      </c>
      <c r="C109" s="46">
        <v>59960857</v>
      </c>
      <c r="D109" s="43" t="str">
        <f t="shared" si="11"/>
        <v>N/A</v>
      </c>
      <c r="E109" s="46">
        <v>122096152</v>
      </c>
      <c r="F109" s="43" t="str">
        <f t="shared" si="12"/>
        <v>N/A</v>
      </c>
      <c r="G109" s="46">
        <v>79094176</v>
      </c>
      <c r="H109" s="43" t="str">
        <f t="shared" si="13"/>
        <v>N/A</v>
      </c>
      <c r="I109" s="12">
        <v>103.6</v>
      </c>
      <c r="J109" s="12">
        <v>-35.200000000000003</v>
      </c>
      <c r="K109" s="44" t="s">
        <v>732</v>
      </c>
      <c r="L109" s="9" t="str">
        <f t="shared" si="14"/>
        <v>No</v>
      </c>
    </row>
    <row r="110" spans="1:12" x14ac:dyDescent="0.2">
      <c r="A110" s="45" t="s">
        <v>620</v>
      </c>
      <c r="B110" s="34" t="s">
        <v>217</v>
      </c>
      <c r="C110" s="35">
        <v>158333</v>
      </c>
      <c r="D110" s="43" t="str">
        <f t="shared" si="11"/>
        <v>N/A</v>
      </c>
      <c r="E110" s="35">
        <v>171751</v>
      </c>
      <c r="F110" s="43" t="str">
        <f t="shared" si="12"/>
        <v>N/A</v>
      </c>
      <c r="G110" s="35">
        <v>173134</v>
      </c>
      <c r="H110" s="43" t="str">
        <f t="shared" si="13"/>
        <v>N/A</v>
      </c>
      <c r="I110" s="12">
        <v>8.4749999999999996</v>
      </c>
      <c r="J110" s="12">
        <v>0.80520000000000003</v>
      </c>
      <c r="K110" s="44" t="s">
        <v>732</v>
      </c>
      <c r="L110" s="9" t="str">
        <f t="shared" si="14"/>
        <v>Yes</v>
      </c>
    </row>
    <row r="111" spans="1:12" x14ac:dyDescent="0.2">
      <c r="A111" s="45" t="s">
        <v>1452</v>
      </c>
      <c r="B111" s="34" t="s">
        <v>217</v>
      </c>
      <c r="C111" s="46">
        <v>378.70094674000001</v>
      </c>
      <c r="D111" s="43" t="str">
        <f t="shared" si="11"/>
        <v>N/A</v>
      </c>
      <c r="E111" s="46">
        <v>710.89048680999997</v>
      </c>
      <c r="F111" s="43" t="str">
        <f t="shared" si="12"/>
        <v>N/A</v>
      </c>
      <c r="G111" s="46">
        <v>456.83791745000002</v>
      </c>
      <c r="H111" s="43" t="str">
        <f t="shared" si="13"/>
        <v>N/A</v>
      </c>
      <c r="I111" s="12">
        <v>87.72</v>
      </c>
      <c r="J111" s="12">
        <v>-35.700000000000003</v>
      </c>
      <c r="K111" s="44" t="s">
        <v>732</v>
      </c>
      <c r="L111" s="9" t="str">
        <f t="shared" si="14"/>
        <v>No</v>
      </c>
    </row>
    <row r="112" spans="1:12" x14ac:dyDescent="0.2">
      <c r="A112" s="45" t="s">
        <v>621</v>
      </c>
      <c r="B112" s="34" t="s">
        <v>217</v>
      </c>
      <c r="C112" s="46">
        <v>285963639</v>
      </c>
      <c r="D112" s="43" t="str">
        <f t="shared" si="11"/>
        <v>N/A</v>
      </c>
      <c r="E112" s="46">
        <v>285191668</v>
      </c>
      <c r="F112" s="43" t="str">
        <f t="shared" si="12"/>
        <v>N/A</v>
      </c>
      <c r="G112" s="46">
        <v>287287380</v>
      </c>
      <c r="H112" s="43" t="str">
        <f t="shared" si="13"/>
        <v>N/A</v>
      </c>
      <c r="I112" s="12">
        <v>-0.27</v>
      </c>
      <c r="J112" s="12">
        <v>0.73480000000000001</v>
      </c>
      <c r="K112" s="44" t="s">
        <v>732</v>
      </c>
      <c r="L112" s="9" t="str">
        <f t="shared" si="14"/>
        <v>Yes</v>
      </c>
    </row>
    <row r="113" spans="1:12" x14ac:dyDescent="0.2">
      <c r="A113" s="45" t="s">
        <v>622</v>
      </c>
      <c r="B113" s="34" t="s">
        <v>217</v>
      </c>
      <c r="C113" s="35">
        <v>199192</v>
      </c>
      <c r="D113" s="43" t="str">
        <f t="shared" si="11"/>
        <v>N/A</v>
      </c>
      <c r="E113" s="35">
        <v>195901</v>
      </c>
      <c r="F113" s="43" t="str">
        <f t="shared" si="12"/>
        <v>N/A</v>
      </c>
      <c r="G113" s="35">
        <v>198721</v>
      </c>
      <c r="H113" s="43" t="str">
        <f t="shared" si="13"/>
        <v>N/A</v>
      </c>
      <c r="I113" s="12">
        <v>-1.65</v>
      </c>
      <c r="J113" s="12">
        <v>1.44</v>
      </c>
      <c r="K113" s="44" t="s">
        <v>732</v>
      </c>
      <c r="L113" s="9" t="str">
        <f t="shared" si="14"/>
        <v>Yes</v>
      </c>
    </row>
    <row r="114" spans="1:12" x14ac:dyDescent="0.2">
      <c r="A114" s="45" t="s">
        <v>1453</v>
      </c>
      <c r="B114" s="34" t="s">
        <v>217</v>
      </c>
      <c r="C114" s="46">
        <v>1435.6180921</v>
      </c>
      <c r="D114" s="43" t="str">
        <f t="shared" si="11"/>
        <v>N/A</v>
      </c>
      <c r="E114" s="46">
        <v>1455.7948555999999</v>
      </c>
      <c r="F114" s="43" t="str">
        <f t="shared" si="12"/>
        <v>N/A</v>
      </c>
      <c r="G114" s="46">
        <v>1445.6820365999999</v>
      </c>
      <c r="H114" s="43" t="str">
        <f t="shared" si="13"/>
        <v>N/A</v>
      </c>
      <c r="I114" s="12">
        <v>1.405</v>
      </c>
      <c r="J114" s="12">
        <v>-0.69499999999999995</v>
      </c>
      <c r="K114" s="44" t="s">
        <v>732</v>
      </c>
      <c r="L114" s="9" t="str">
        <f t="shared" si="14"/>
        <v>Yes</v>
      </c>
    </row>
    <row r="115" spans="1:12" ht="25.5" x14ac:dyDescent="0.2">
      <c r="A115" s="45" t="s">
        <v>623</v>
      </c>
      <c r="B115" s="34" t="s">
        <v>217</v>
      </c>
      <c r="C115" s="46">
        <v>43514594</v>
      </c>
      <c r="D115" s="43" t="str">
        <f t="shared" si="11"/>
        <v>N/A</v>
      </c>
      <c r="E115" s="46">
        <v>212978218</v>
      </c>
      <c r="F115" s="43" t="str">
        <f t="shared" si="12"/>
        <v>N/A</v>
      </c>
      <c r="G115" s="46">
        <v>188088145</v>
      </c>
      <c r="H115" s="43" t="str">
        <f t="shared" si="13"/>
        <v>N/A</v>
      </c>
      <c r="I115" s="12">
        <v>389.4</v>
      </c>
      <c r="J115" s="12">
        <v>-11.7</v>
      </c>
      <c r="K115" s="44" t="s">
        <v>732</v>
      </c>
      <c r="L115" s="9" t="str">
        <f t="shared" si="14"/>
        <v>Yes</v>
      </c>
    </row>
    <row r="116" spans="1:12" x14ac:dyDescent="0.2">
      <c r="A116" s="48" t="s">
        <v>624</v>
      </c>
      <c r="B116" s="35" t="s">
        <v>217</v>
      </c>
      <c r="C116" s="35">
        <v>73497</v>
      </c>
      <c r="D116" s="43" t="str">
        <f t="shared" si="11"/>
        <v>N/A</v>
      </c>
      <c r="E116" s="35">
        <v>65947</v>
      </c>
      <c r="F116" s="43" t="str">
        <f t="shared" si="12"/>
        <v>N/A</v>
      </c>
      <c r="G116" s="35">
        <v>71901</v>
      </c>
      <c r="H116" s="43" t="str">
        <f t="shared" si="13"/>
        <v>N/A</v>
      </c>
      <c r="I116" s="12">
        <v>-10.3</v>
      </c>
      <c r="J116" s="12">
        <v>9.0280000000000005</v>
      </c>
      <c r="K116" s="49" t="s">
        <v>732</v>
      </c>
      <c r="L116" s="9" t="str">
        <f t="shared" si="14"/>
        <v>Yes</v>
      </c>
    </row>
    <row r="117" spans="1:12" ht="25.5" x14ac:dyDescent="0.2">
      <c r="A117" s="45" t="s">
        <v>1454</v>
      </c>
      <c r="B117" s="34" t="s">
        <v>217</v>
      </c>
      <c r="C117" s="46">
        <v>592.05945821</v>
      </c>
      <c r="D117" s="43" t="str">
        <f t="shared" si="11"/>
        <v>N/A</v>
      </c>
      <c r="E117" s="46">
        <v>3229.5361122999998</v>
      </c>
      <c r="F117" s="43" t="str">
        <f t="shared" si="12"/>
        <v>N/A</v>
      </c>
      <c r="G117" s="46">
        <v>2615.9322541000001</v>
      </c>
      <c r="H117" s="43" t="str">
        <f t="shared" si="13"/>
        <v>N/A</v>
      </c>
      <c r="I117" s="12">
        <v>445.5</v>
      </c>
      <c r="J117" s="12">
        <v>-19</v>
      </c>
      <c r="K117" s="44" t="s">
        <v>732</v>
      </c>
      <c r="L117" s="9" t="str">
        <f t="shared" si="14"/>
        <v>Yes</v>
      </c>
    </row>
    <row r="118" spans="1:12" ht="25.5" x14ac:dyDescent="0.2">
      <c r="A118" s="45" t="s">
        <v>625</v>
      </c>
      <c r="B118" s="34" t="s">
        <v>217</v>
      </c>
      <c r="C118" s="46">
        <v>22596373</v>
      </c>
      <c r="D118" s="43" t="str">
        <f t="shared" si="11"/>
        <v>N/A</v>
      </c>
      <c r="E118" s="46">
        <v>20898435</v>
      </c>
      <c r="F118" s="43" t="str">
        <f t="shared" si="12"/>
        <v>N/A</v>
      </c>
      <c r="G118" s="46">
        <v>18436540</v>
      </c>
      <c r="H118" s="43" t="str">
        <f t="shared" si="13"/>
        <v>N/A</v>
      </c>
      <c r="I118" s="12">
        <v>-7.51</v>
      </c>
      <c r="J118" s="12">
        <v>-11.8</v>
      </c>
      <c r="K118" s="44" t="s">
        <v>732</v>
      </c>
      <c r="L118" s="9" t="str">
        <f t="shared" si="14"/>
        <v>Yes</v>
      </c>
    </row>
    <row r="119" spans="1:12" x14ac:dyDescent="0.2">
      <c r="A119" s="45" t="s">
        <v>626</v>
      </c>
      <c r="B119" s="34" t="s">
        <v>217</v>
      </c>
      <c r="C119" s="35">
        <v>39940</v>
      </c>
      <c r="D119" s="43" t="str">
        <f t="shared" si="11"/>
        <v>N/A</v>
      </c>
      <c r="E119" s="35">
        <v>32926</v>
      </c>
      <c r="F119" s="43" t="str">
        <f t="shared" si="12"/>
        <v>N/A</v>
      </c>
      <c r="G119" s="35">
        <v>34388</v>
      </c>
      <c r="H119" s="43" t="str">
        <f t="shared" si="13"/>
        <v>N/A</v>
      </c>
      <c r="I119" s="12">
        <v>-17.600000000000001</v>
      </c>
      <c r="J119" s="12">
        <v>4.4400000000000004</v>
      </c>
      <c r="K119" s="44" t="s">
        <v>732</v>
      </c>
      <c r="L119" s="9" t="str">
        <f t="shared" si="14"/>
        <v>Yes</v>
      </c>
    </row>
    <row r="120" spans="1:12" ht="25.5" x14ac:dyDescent="0.2">
      <c r="A120" s="45" t="s">
        <v>1455</v>
      </c>
      <c r="B120" s="34" t="s">
        <v>217</v>
      </c>
      <c r="C120" s="46">
        <v>565.75796193999997</v>
      </c>
      <c r="D120" s="43" t="str">
        <f t="shared" si="11"/>
        <v>N/A</v>
      </c>
      <c r="E120" s="46">
        <v>634.70919637999998</v>
      </c>
      <c r="F120" s="43" t="str">
        <f t="shared" si="12"/>
        <v>N/A</v>
      </c>
      <c r="G120" s="46">
        <v>536.13295335999999</v>
      </c>
      <c r="H120" s="43" t="str">
        <f t="shared" si="13"/>
        <v>N/A</v>
      </c>
      <c r="I120" s="12">
        <v>12.19</v>
      </c>
      <c r="J120" s="12">
        <v>-15.5</v>
      </c>
      <c r="K120" s="44" t="s">
        <v>732</v>
      </c>
      <c r="L120" s="9" t="str">
        <f t="shared" si="14"/>
        <v>Yes</v>
      </c>
    </row>
    <row r="121" spans="1:12" ht="25.5" x14ac:dyDescent="0.2">
      <c r="A121" s="45" t="s">
        <v>627</v>
      </c>
      <c r="B121" s="34" t="s">
        <v>217</v>
      </c>
      <c r="C121" s="46">
        <v>117040934</v>
      </c>
      <c r="D121" s="43" t="str">
        <f t="shared" si="11"/>
        <v>N/A</v>
      </c>
      <c r="E121" s="46">
        <v>7034565</v>
      </c>
      <c r="F121" s="43" t="str">
        <f t="shared" si="12"/>
        <v>N/A</v>
      </c>
      <c r="G121" s="46">
        <v>7486364</v>
      </c>
      <c r="H121" s="43" t="str">
        <f t="shared" si="13"/>
        <v>N/A</v>
      </c>
      <c r="I121" s="12">
        <v>-94</v>
      </c>
      <c r="J121" s="12">
        <v>6.423</v>
      </c>
      <c r="K121" s="44" t="s">
        <v>732</v>
      </c>
      <c r="L121" s="9" t="str">
        <f t="shared" si="14"/>
        <v>Yes</v>
      </c>
    </row>
    <row r="122" spans="1:12" x14ac:dyDescent="0.2">
      <c r="A122" s="45" t="s">
        <v>628</v>
      </c>
      <c r="B122" s="34" t="s">
        <v>217</v>
      </c>
      <c r="C122" s="35">
        <v>11940</v>
      </c>
      <c r="D122" s="43" t="str">
        <f t="shared" si="11"/>
        <v>N/A</v>
      </c>
      <c r="E122" s="35">
        <v>588</v>
      </c>
      <c r="F122" s="43" t="str">
        <f t="shared" si="12"/>
        <v>N/A</v>
      </c>
      <c r="G122" s="35">
        <v>748</v>
      </c>
      <c r="H122" s="43" t="str">
        <f t="shared" si="13"/>
        <v>N/A</v>
      </c>
      <c r="I122" s="12">
        <v>-95.1</v>
      </c>
      <c r="J122" s="12">
        <v>27.21</v>
      </c>
      <c r="K122" s="44" t="s">
        <v>732</v>
      </c>
      <c r="L122" s="9" t="str">
        <f t="shared" si="14"/>
        <v>Yes</v>
      </c>
    </row>
    <row r="123" spans="1:12" ht="25.5" x14ac:dyDescent="0.2">
      <c r="A123" s="45" t="s">
        <v>1456</v>
      </c>
      <c r="B123" s="34" t="s">
        <v>217</v>
      </c>
      <c r="C123" s="46">
        <v>9802.4232831000008</v>
      </c>
      <c r="D123" s="43" t="str">
        <f t="shared" si="11"/>
        <v>N/A</v>
      </c>
      <c r="E123" s="46">
        <v>11963.545918</v>
      </c>
      <c r="F123" s="43" t="str">
        <f t="shared" si="12"/>
        <v>N/A</v>
      </c>
      <c r="G123" s="46">
        <v>10008.508021</v>
      </c>
      <c r="H123" s="43" t="str">
        <f t="shared" si="13"/>
        <v>N/A</v>
      </c>
      <c r="I123" s="12">
        <v>22.05</v>
      </c>
      <c r="J123" s="12">
        <v>-16.3</v>
      </c>
      <c r="K123" s="44" t="s">
        <v>732</v>
      </c>
      <c r="L123" s="9" t="str">
        <f t="shared" si="14"/>
        <v>Yes</v>
      </c>
    </row>
    <row r="124" spans="1:12" ht="25.5" x14ac:dyDescent="0.2">
      <c r="A124" s="45" t="s">
        <v>629</v>
      </c>
      <c r="B124" s="34" t="s">
        <v>217</v>
      </c>
      <c r="C124" s="46">
        <v>22258762</v>
      </c>
      <c r="D124" s="43" t="str">
        <f t="shared" si="11"/>
        <v>N/A</v>
      </c>
      <c r="E124" s="46">
        <v>19919237</v>
      </c>
      <c r="F124" s="43" t="str">
        <f t="shared" si="12"/>
        <v>N/A</v>
      </c>
      <c r="G124" s="46">
        <v>15435382</v>
      </c>
      <c r="H124" s="43" t="str">
        <f t="shared" si="13"/>
        <v>N/A</v>
      </c>
      <c r="I124" s="12">
        <v>-10.5</v>
      </c>
      <c r="J124" s="12">
        <v>-22.5</v>
      </c>
      <c r="K124" s="44" t="s">
        <v>732</v>
      </c>
      <c r="L124" s="9" t="str">
        <f t="shared" si="14"/>
        <v>Yes</v>
      </c>
    </row>
    <row r="125" spans="1:12" ht="25.5" x14ac:dyDescent="0.2">
      <c r="A125" s="45" t="s">
        <v>630</v>
      </c>
      <c r="B125" s="34" t="s">
        <v>217</v>
      </c>
      <c r="C125" s="35">
        <v>17912</v>
      </c>
      <c r="D125" s="43" t="str">
        <f t="shared" si="11"/>
        <v>N/A</v>
      </c>
      <c r="E125" s="35">
        <v>15942</v>
      </c>
      <c r="F125" s="43" t="str">
        <f t="shared" si="12"/>
        <v>N/A</v>
      </c>
      <c r="G125" s="35">
        <v>14766</v>
      </c>
      <c r="H125" s="43" t="str">
        <f t="shared" si="13"/>
        <v>N/A</v>
      </c>
      <c r="I125" s="12">
        <v>-11</v>
      </c>
      <c r="J125" s="12">
        <v>-7.38</v>
      </c>
      <c r="K125" s="44" t="s">
        <v>732</v>
      </c>
      <c r="L125" s="9" t="str">
        <f t="shared" si="14"/>
        <v>Yes</v>
      </c>
    </row>
    <row r="126" spans="1:12" ht="25.5" x14ac:dyDescent="0.2">
      <c r="A126" s="45" t="s">
        <v>1457</v>
      </c>
      <c r="B126" s="34" t="s">
        <v>217</v>
      </c>
      <c r="C126" s="46">
        <v>1242.67318</v>
      </c>
      <c r="D126" s="43" t="str">
        <f t="shared" si="11"/>
        <v>N/A</v>
      </c>
      <c r="E126" s="46">
        <v>1249.4816836</v>
      </c>
      <c r="F126" s="43" t="str">
        <f t="shared" si="12"/>
        <v>N/A</v>
      </c>
      <c r="G126" s="46">
        <v>1045.3326560999999</v>
      </c>
      <c r="H126" s="43" t="str">
        <f t="shared" si="13"/>
        <v>N/A</v>
      </c>
      <c r="I126" s="12">
        <v>0.54790000000000005</v>
      </c>
      <c r="J126" s="12">
        <v>-16.3</v>
      </c>
      <c r="K126" s="44" t="s">
        <v>732</v>
      </c>
      <c r="L126" s="9" t="str">
        <f t="shared" si="14"/>
        <v>Yes</v>
      </c>
    </row>
    <row r="127" spans="1:12" ht="25.5" x14ac:dyDescent="0.2">
      <c r="A127" s="45" t="s">
        <v>631</v>
      </c>
      <c r="B127" s="34" t="s">
        <v>217</v>
      </c>
      <c r="C127" s="46">
        <v>5529751</v>
      </c>
      <c r="D127" s="43" t="str">
        <f t="shared" si="11"/>
        <v>N/A</v>
      </c>
      <c r="E127" s="46">
        <v>1903819</v>
      </c>
      <c r="F127" s="43" t="str">
        <f t="shared" si="12"/>
        <v>N/A</v>
      </c>
      <c r="G127" s="46">
        <v>2166124</v>
      </c>
      <c r="H127" s="43" t="str">
        <f t="shared" si="13"/>
        <v>N/A</v>
      </c>
      <c r="I127" s="12">
        <v>-65.599999999999994</v>
      </c>
      <c r="J127" s="12">
        <v>13.78</v>
      </c>
      <c r="K127" s="44" t="s">
        <v>732</v>
      </c>
      <c r="L127" s="9" t="str">
        <f t="shared" si="14"/>
        <v>Yes</v>
      </c>
    </row>
    <row r="128" spans="1:12" x14ac:dyDescent="0.2">
      <c r="A128" s="45" t="s">
        <v>632</v>
      </c>
      <c r="B128" s="34" t="s">
        <v>217</v>
      </c>
      <c r="C128" s="35">
        <v>4478</v>
      </c>
      <c r="D128" s="43" t="str">
        <f t="shared" si="11"/>
        <v>N/A</v>
      </c>
      <c r="E128" s="35">
        <v>3417</v>
      </c>
      <c r="F128" s="43" t="str">
        <f t="shared" si="12"/>
        <v>N/A</v>
      </c>
      <c r="G128" s="35">
        <v>3578</v>
      </c>
      <c r="H128" s="43" t="str">
        <f t="shared" si="13"/>
        <v>N/A</v>
      </c>
      <c r="I128" s="12">
        <v>-23.7</v>
      </c>
      <c r="J128" s="12">
        <v>4.7119999999999997</v>
      </c>
      <c r="K128" s="44" t="s">
        <v>732</v>
      </c>
      <c r="L128" s="9" t="str">
        <f t="shared" si="14"/>
        <v>Yes</v>
      </c>
    </row>
    <row r="129" spans="1:12" ht="25.5" x14ac:dyDescent="0.2">
      <c r="A129" s="45" t="s">
        <v>1458</v>
      </c>
      <c r="B129" s="34" t="s">
        <v>217</v>
      </c>
      <c r="C129" s="46">
        <v>1234.8707012</v>
      </c>
      <c r="D129" s="43" t="str">
        <f t="shared" si="11"/>
        <v>N/A</v>
      </c>
      <c r="E129" s="46">
        <v>557.16095990999997</v>
      </c>
      <c r="F129" s="43" t="str">
        <f t="shared" si="12"/>
        <v>N/A</v>
      </c>
      <c r="G129" s="46">
        <v>605.40078256000004</v>
      </c>
      <c r="H129" s="43" t="str">
        <f t="shared" si="13"/>
        <v>N/A</v>
      </c>
      <c r="I129" s="12">
        <v>-54.9</v>
      </c>
      <c r="J129" s="12">
        <v>8.6579999999999995</v>
      </c>
      <c r="K129" s="44" t="s">
        <v>732</v>
      </c>
      <c r="L129" s="9" t="str">
        <f t="shared" si="14"/>
        <v>Yes</v>
      </c>
    </row>
    <row r="130" spans="1:12" ht="25.5" x14ac:dyDescent="0.2">
      <c r="A130" s="45" t="s">
        <v>633</v>
      </c>
      <c r="B130" s="34" t="s">
        <v>217</v>
      </c>
      <c r="C130" s="46">
        <v>6810916</v>
      </c>
      <c r="D130" s="43" t="str">
        <f t="shared" si="11"/>
        <v>N/A</v>
      </c>
      <c r="E130" s="46">
        <v>11544134</v>
      </c>
      <c r="F130" s="43" t="str">
        <f t="shared" si="12"/>
        <v>N/A</v>
      </c>
      <c r="G130" s="46">
        <v>11970922</v>
      </c>
      <c r="H130" s="43" t="str">
        <f t="shared" si="13"/>
        <v>N/A</v>
      </c>
      <c r="I130" s="12">
        <v>69.489999999999995</v>
      </c>
      <c r="J130" s="12">
        <v>3.6970000000000001</v>
      </c>
      <c r="K130" s="44" t="s">
        <v>732</v>
      </c>
      <c r="L130" s="9" t="str">
        <f t="shared" si="14"/>
        <v>Yes</v>
      </c>
    </row>
    <row r="131" spans="1:12" x14ac:dyDescent="0.2">
      <c r="A131" s="45" t="s">
        <v>634</v>
      </c>
      <c r="B131" s="34" t="s">
        <v>217</v>
      </c>
      <c r="C131" s="35">
        <v>12789</v>
      </c>
      <c r="D131" s="43" t="str">
        <f t="shared" si="11"/>
        <v>N/A</v>
      </c>
      <c r="E131" s="35">
        <v>14158</v>
      </c>
      <c r="F131" s="43" t="str">
        <f t="shared" si="12"/>
        <v>N/A</v>
      </c>
      <c r="G131" s="35">
        <v>15246</v>
      </c>
      <c r="H131" s="43" t="str">
        <f t="shared" si="13"/>
        <v>N/A</v>
      </c>
      <c r="I131" s="12">
        <v>10.7</v>
      </c>
      <c r="J131" s="12">
        <v>7.6849999999999996</v>
      </c>
      <c r="K131" s="44" t="s">
        <v>732</v>
      </c>
      <c r="L131" s="9" t="str">
        <f t="shared" si="14"/>
        <v>Yes</v>
      </c>
    </row>
    <row r="132" spans="1:12" ht="25.5" x14ac:dyDescent="0.2">
      <c r="A132" s="45" t="s">
        <v>1459</v>
      </c>
      <c r="B132" s="34" t="s">
        <v>217</v>
      </c>
      <c r="C132" s="46">
        <v>532.56048166000005</v>
      </c>
      <c r="D132" s="43" t="str">
        <f t="shared" si="11"/>
        <v>N/A</v>
      </c>
      <c r="E132" s="46">
        <v>815.37886706999996</v>
      </c>
      <c r="F132" s="43" t="str">
        <f t="shared" si="12"/>
        <v>N/A</v>
      </c>
      <c r="G132" s="46">
        <v>785.18444181999996</v>
      </c>
      <c r="H132" s="43" t="str">
        <f t="shared" si="13"/>
        <v>N/A</v>
      </c>
      <c r="I132" s="12">
        <v>53.11</v>
      </c>
      <c r="J132" s="12">
        <v>-3.7</v>
      </c>
      <c r="K132" s="44" t="s">
        <v>732</v>
      </c>
      <c r="L132" s="9" t="str">
        <f t="shared" si="14"/>
        <v>Yes</v>
      </c>
    </row>
    <row r="133" spans="1:12" ht="25.5" x14ac:dyDescent="0.2">
      <c r="A133" s="45" t="s">
        <v>635</v>
      </c>
      <c r="B133" s="34" t="s">
        <v>217</v>
      </c>
      <c r="C133" s="46">
        <v>32176117</v>
      </c>
      <c r="D133" s="43" t="str">
        <f t="shared" si="11"/>
        <v>N/A</v>
      </c>
      <c r="E133" s="46">
        <v>35976795</v>
      </c>
      <c r="F133" s="43" t="str">
        <f t="shared" si="12"/>
        <v>N/A</v>
      </c>
      <c r="G133" s="46">
        <v>38656115</v>
      </c>
      <c r="H133" s="43" t="str">
        <f t="shared" si="13"/>
        <v>N/A</v>
      </c>
      <c r="I133" s="12">
        <v>11.81</v>
      </c>
      <c r="J133" s="12">
        <v>7.4470000000000001</v>
      </c>
      <c r="K133" s="44" t="s">
        <v>732</v>
      </c>
      <c r="L133" s="9" t="str">
        <f t="shared" si="14"/>
        <v>Yes</v>
      </c>
    </row>
    <row r="134" spans="1:12" x14ac:dyDescent="0.2">
      <c r="A134" s="45" t="s">
        <v>636</v>
      </c>
      <c r="B134" s="34" t="s">
        <v>217</v>
      </c>
      <c r="C134" s="35">
        <v>3316</v>
      </c>
      <c r="D134" s="43" t="str">
        <f t="shared" si="11"/>
        <v>N/A</v>
      </c>
      <c r="E134" s="35">
        <v>3303</v>
      </c>
      <c r="F134" s="43" t="str">
        <f t="shared" si="12"/>
        <v>N/A</v>
      </c>
      <c r="G134" s="35">
        <v>3439</v>
      </c>
      <c r="H134" s="43" t="str">
        <f t="shared" si="13"/>
        <v>N/A</v>
      </c>
      <c r="I134" s="12">
        <v>-0.39200000000000002</v>
      </c>
      <c r="J134" s="12">
        <v>4.117</v>
      </c>
      <c r="K134" s="44" t="s">
        <v>732</v>
      </c>
      <c r="L134" s="9" t="str">
        <f t="shared" si="14"/>
        <v>Yes</v>
      </c>
    </row>
    <row r="135" spans="1:12" x14ac:dyDescent="0.2">
      <c r="A135" s="45" t="s">
        <v>1460</v>
      </c>
      <c r="B135" s="34" t="s">
        <v>217</v>
      </c>
      <c r="C135" s="46">
        <v>9703.2922194999992</v>
      </c>
      <c r="D135" s="43" t="str">
        <f t="shared" si="11"/>
        <v>N/A</v>
      </c>
      <c r="E135" s="46">
        <v>10892.15713</v>
      </c>
      <c r="F135" s="43" t="str">
        <f t="shared" si="12"/>
        <v>N/A</v>
      </c>
      <c r="G135" s="46">
        <v>11240.510323</v>
      </c>
      <c r="H135" s="43" t="str">
        <f t="shared" si="13"/>
        <v>N/A</v>
      </c>
      <c r="I135" s="12">
        <v>12.25</v>
      </c>
      <c r="J135" s="12">
        <v>3.198</v>
      </c>
      <c r="K135" s="44" t="s">
        <v>732</v>
      </c>
      <c r="L135" s="9" t="str">
        <f t="shared" si="14"/>
        <v>Yes</v>
      </c>
    </row>
    <row r="136" spans="1:12" ht="25.5" x14ac:dyDescent="0.2">
      <c r="A136" s="45" t="s">
        <v>637</v>
      </c>
      <c r="B136" s="34" t="s">
        <v>217</v>
      </c>
      <c r="C136" s="46">
        <v>333832</v>
      </c>
      <c r="D136" s="43" t="str">
        <f t="shared" si="11"/>
        <v>N/A</v>
      </c>
      <c r="E136" s="46">
        <v>646945</v>
      </c>
      <c r="F136" s="43" t="str">
        <f t="shared" si="12"/>
        <v>N/A</v>
      </c>
      <c r="G136" s="46">
        <v>758875</v>
      </c>
      <c r="H136" s="43" t="str">
        <f t="shared" si="13"/>
        <v>N/A</v>
      </c>
      <c r="I136" s="12">
        <v>93.79</v>
      </c>
      <c r="J136" s="12">
        <v>17.3</v>
      </c>
      <c r="K136" s="44" t="s">
        <v>732</v>
      </c>
      <c r="L136" s="9" t="str">
        <f>IF(J136="Div by 0", "N/A", IF(OR(J136="N/A",K136="N/A"),"N/A", IF(J136&gt;VALUE(MID(K136,1,2)), "No", IF(J136&lt;-1*VALUE(MID(K136,1,2)), "No", "Yes"))))</f>
        <v>Yes</v>
      </c>
    </row>
    <row r="137" spans="1:12" x14ac:dyDescent="0.2">
      <c r="A137" s="45" t="s">
        <v>638</v>
      </c>
      <c r="B137" s="34" t="s">
        <v>217</v>
      </c>
      <c r="C137" s="35">
        <v>4700</v>
      </c>
      <c r="D137" s="43" t="str">
        <f t="shared" si="11"/>
        <v>N/A</v>
      </c>
      <c r="E137" s="35">
        <v>8235</v>
      </c>
      <c r="F137" s="43" t="str">
        <f t="shared" si="12"/>
        <v>N/A</v>
      </c>
      <c r="G137" s="35">
        <v>8697</v>
      </c>
      <c r="H137" s="43" t="str">
        <f t="shared" si="13"/>
        <v>N/A</v>
      </c>
      <c r="I137" s="12">
        <v>75.209999999999994</v>
      </c>
      <c r="J137" s="12">
        <v>5.61</v>
      </c>
      <c r="K137" s="44" t="s">
        <v>732</v>
      </c>
      <c r="L137" s="9" t="str">
        <f t="shared" ref="L137:L141" si="15">IF(J137="Div by 0", "N/A", IF(OR(J137="N/A",K137="N/A"),"N/A", IF(J137&gt;VALUE(MID(K137,1,2)), "No", IF(J137&lt;-1*VALUE(MID(K137,1,2)), "No", "Yes"))))</f>
        <v>Yes</v>
      </c>
    </row>
    <row r="138" spans="1:12" ht="25.5" x14ac:dyDescent="0.2">
      <c r="A138" s="45" t="s">
        <v>1461</v>
      </c>
      <c r="B138" s="34" t="s">
        <v>217</v>
      </c>
      <c r="C138" s="46">
        <v>71.028085106000006</v>
      </c>
      <c r="D138" s="43" t="str">
        <f t="shared" si="11"/>
        <v>N/A</v>
      </c>
      <c r="E138" s="46">
        <v>78.560412872000001</v>
      </c>
      <c r="F138" s="43" t="str">
        <f t="shared" si="12"/>
        <v>N/A</v>
      </c>
      <c r="G138" s="46">
        <v>87.257100148999996</v>
      </c>
      <c r="H138" s="43" t="str">
        <f t="shared" si="13"/>
        <v>N/A</v>
      </c>
      <c r="I138" s="12">
        <v>10.6</v>
      </c>
      <c r="J138" s="12">
        <v>11.07</v>
      </c>
      <c r="K138" s="44" t="s">
        <v>732</v>
      </c>
      <c r="L138" s="9" t="str">
        <f t="shared" si="15"/>
        <v>Yes</v>
      </c>
    </row>
    <row r="139" spans="1:12" ht="25.5" x14ac:dyDescent="0.2">
      <c r="A139" s="45" t="s">
        <v>639</v>
      </c>
      <c r="B139" s="34" t="s">
        <v>217</v>
      </c>
      <c r="C139" s="46">
        <v>29347333</v>
      </c>
      <c r="D139" s="43" t="str">
        <f t="shared" si="11"/>
        <v>N/A</v>
      </c>
      <c r="E139" s="46">
        <v>2639834</v>
      </c>
      <c r="F139" s="43" t="str">
        <f t="shared" si="12"/>
        <v>N/A</v>
      </c>
      <c r="G139" s="46">
        <v>2682424</v>
      </c>
      <c r="H139" s="43" t="str">
        <f t="shared" si="13"/>
        <v>N/A</v>
      </c>
      <c r="I139" s="12">
        <v>-91</v>
      </c>
      <c r="J139" s="12">
        <v>1.613</v>
      </c>
      <c r="K139" s="44" t="s">
        <v>732</v>
      </c>
      <c r="L139" s="9" t="str">
        <f t="shared" si="15"/>
        <v>Yes</v>
      </c>
    </row>
    <row r="140" spans="1:12" x14ac:dyDescent="0.2">
      <c r="A140" s="45" t="s">
        <v>640</v>
      </c>
      <c r="B140" s="34" t="s">
        <v>217</v>
      </c>
      <c r="C140" s="35">
        <v>384</v>
      </c>
      <c r="D140" s="43" t="str">
        <f t="shared" si="11"/>
        <v>N/A</v>
      </c>
      <c r="E140" s="35">
        <v>89</v>
      </c>
      <c r="F140" s="43" t="str">
        <f t="shared" si="12"/>
        <v>N/A</v>
      </c>
      <c r="G140" s="35">
        <v>97</v>
      </c>
      <c r="H140" s="43" t="str">
        <f t="shared" si="13"/>
        <v>N/A</v>
      </c>
      <c r="I140" s="12">
        <v>-76.8</v>
      </c>
      <c r="J140" s="12">
        <v>8.9890000000000008</v>
      </c>
      <c r="K140" s="44" t="s">
        <v>732</v>
      </c>
      <c r="L140" s="9" t="str">
        <f t="shared" si="15"/>
        <v>Yes</v>
      </c>
    </row>
    <row r="141" spans="1:12" ht="25.5" x14ac:dyDescent="0.2">
      <c r="A141" s="45" t="s">
        <v>1462</v>
      </c>
      <c r="B141" s="34" t="s">
        <v>217</v>
      </c>
      <c r="C141" s="46">
        <v>76425.346353999994</v>
      </c>
      <c r="D141" s="43" t="str">
        <f t="shared" si="11"/>
        <v>N/A</v>
      </c>
      <c r="E141" s="46">
        <v>29661.05618</v>
      </c>
      <c r="F141" s="43" t="str">
        <f t="shared" si="12"/>
        <v>N/A</v>
      </c>
      <c r="G141" s="46">
        <v>27653.855670000001</v>
      </c>
      <c r="H141" s="43" t="str">
        <f t="shared" si="13"/>
        <v>N/A</v>
      </c>
      <c r="I141" s="12">
        <v>-61.2</v>
      </c>
      <c r="J141" s="12">
        <v>-6.77</v>
      </c>
      <c r="K141" s="44" t="s">
        <v>732</v>
      </c>
      <c r="L141" s="9" t="str">
        <f t="shared" si="15"/>
        <v>Yes</v>
      </c>
    </row>
    <row r="142" spans="1:12" ht="25.5" x14ac:dyDescent="0.2">
      <c r="A142" s="45" t="s">
        <v>641</v>
      </c>
      <c r="B142" s="34" t="s">
        <v>217</v>
      </c>
      <c r="C142" s="46">
        <v>42705205</v>
      </c>
      <c r="D142" s="43" t="str">
        <f t="shared" si="11"/>
        <v>N/A</v>
      </c>
      <c r="E142" s="46">
        <v>61191708</v>
      </c>
      <c r="F142" s="43" t="str">
        <f t="shared" si="12"/>
        <v>N/A</v>
      </c>
      <c r="G142" s="46">
        <v>57347930</v>
      </c>
      <c r="H142" s="43" t="str">
        <f t="shared" si="13"/>
        <v>N/A</v>
      </c>
      <c r="I142" s="12">
        <v>43.29</v>
      </c>
      <c r="J142" s="12">
        <v>-6.28</v>
      </c>
      <c r="K142" s="44" t="s">
        <v>732</v>
      </c>
      <c r="L142" s="9" t="str">
        <f t="shared" ref="L142:L153" si="16">IF(J142="Div by 0", "N/A", IF(K142="N/A","N/A", IF(J142&gt;VALUE(MID(K142,1,2)), "No", IF(J142&lt;-1*VALUE(MID(K142,1,2)), "No", "Yes"))))</f>
        <v>Yes</v>
      </c>
    </row>
    <row r="143" spans="1:12" ht="25.5" x14ac:dyDescent="0.2">
      <c r="A143" s="45" t="s">
        <v>642</v>
      </c>
      <c r="B143" s="34" t="s">
        <v>217</v>
      </c>
      <c r="C143" s="35">
        <v>98616</v>
      </c>
      <c r="D143" s="43" t="str">
        <f t="shared" si="11"/>
        <v>N/A</v>
      </c>
      <c r="E143" s="35">
        <v>107364</v>
      </c>
      <c r="F143" s="43" t="str">
        <f t="shared" si="12"/>
        <v>N/A</v>
      </c>
      <c r="G143" s="35">
        <v>106604</v>
      </c>
      <c r="H143" s="43" t="str">
        <f t="shared" si="13"/>
        <v>N/A</v>
      </c>
      <c r="I143" s="12">
        <v>8.8710000000000004</v>
      </c>
      <c r="J143" s="12">
        <v>-0.70799999999999996</v>
      </c>
      <c r="K143" s="44" t="s">
        <v>732</v>
      </c>
      <c r="L143" s="9" t="str">
        <f t="shared" si="16"/>
        <v>Yes</v>
      </c>
    </row>
    <row r="144" spans="1:12" ht="25.5" x14ac:dyDescent="0.2">
      <c r="A144" s="45" t="s">
        <v>1463</v>
      </c>
      <c r="B144" s="34" t="s">
        <v>217</v>
      </c>
      <c r="C144" s="46">
        <v>433.04539831</v>
      </c>
      <c r="D144" s="43" t="str">
        <f t="shared" si="11"/>
        <v>N/A</v>
      </c>
      <c r="E144" s="46">
        <v>569.94623895999996</v>
      </c>
      <c r="F144" s="43" t="str">
        <f t="shared" si="12"/>
        <v>N/A</v>
      </c>
      <c r="G144" s="46">
        <v>537.95289106999996</v>
      </c>
      <c r="H144" s="43" t="str">
        <f t="shared" si="13"/>
        <v>N/A</v>
      </c>
      <c r="I144" s="12">
        <v>31.61</v>
      </c>
      <c r="J144" s="12">
        <v>-5.61</v>
      </c>
      <c r="K144" s="44" t="s">
        <v>732</v>
      </c>
      <c r="L144" s="9" t="str">
        <f t="shared" si="16"/>
        <v>Yes</v>
      </c>
    </row>
    <row r="145" spans="1:12" ht="25.5" x14ac:dyDescent="0.2">
      <c r="A145" s="45" t="s">
        <v>643</v>
      </c>
      <c r="B145" s="34" t="s">
        <v>217</v>
      </c>
      <c r="C145" s="46">
        <v>83898</v>
      </c>
      <c r="D145" s="43" t="str">
        <f t="shared" ref="D145:D153" si="17">IF($B145="N/A","N/A",IF(C145&gt;10,"No",IF(C145&lt;-10,"No","Yes")))</f>
        <v>N/A</v>
      </c>
      <c r="E145" s="46">
        <v>92031662</v>
      </c>
      <c r="F145" s="43" t="str">
        <f t="shared" ref="F145:F153" si="18">IF($B145="N/A","N/A",IF(E145&gt;10,"No",IF(E145&lt;-10,"No","Yes")))</f>
        <v>N/A</v>
      </c>
      <c r="G145" s="46">
        <v>65868167</v>
      </c>
      <c r="H145" s="43" t="str">
        <f t="shared" ref="H145:H153" si="19">IF($B145="N/A","N/A",IF(G145&gt;10,"No",IF(G145&lt;-10,"No","Yes")))</f>
        <v>N/A</v>
      </c>
      <c r="I145" s="12">
        <v>110000</v>
      </c>
      <c r="J145" s="12">
        <v>-28.4</v>
      </c>
      <c r="K145" s="44" t="s">
        <v>732</v>
      </c>
      <c r="L145" s="9" t="str">
        <f t="shared" si="16"/>
        <v>Yes</v>
      </c>
    </row>
    <row r="146" spans="1:12" x14ac:dyDescent="0.2">
      <c r="A146" s="45" t="s">
        <v>644</v>
      </c>
      <c r="B146" s="34" t="s">
        <v>217</v>
      </c>
      <c r="C146" s="35">
        <v>1432</v>
      </c>
      <c r="D146" s="43" t="str">
        <f t="shared" si="17"/>
        <v>N/A</v>
      </c>
      <c r="E146" s="35">
        <v>5720</v>
      </c>
      <c r="F146" s="43" t="str">
        <f t="shared" si="18"/>
        <v>N/A</v>
      </c>
      <c r="G146" s="35">
        <v>6147</v>
      </c>
      <c r="H146" s="43" t="str">
        <f t="shared" si="19"/>
        <v>N/A</v>
      </c>
      <c r="I146" s="12">
        <v>299.39999999999998</v>
      </c>
      <c r="J146" s="12">
        <v>7.4649999999999999</v>
      </c>
      <c r="K146" s="44" t="s">
        <v>732</v>
      </c>
      <c r="L146" s="9" t="str">
        <f t="shared" si="16"/>
        <v>Yes</v>
      </c>
    </row>
    <row r="147" spans="1:12" ht="25.5" x14ac:dyDescent="0.2">
      <c r="A147" s="45" t="s">
        <v>1464</v>
      </c>
      <c r="B147" s="34" t="s">
        <v>217</v>
      </c>
      <c r="C147" s="46">
        <v>58.587988826999997</v>
      </c>
      <c r="D147" s="43" t="str">
        <f t="shared" si="17"/>
        <v>N/A</v>
      </c>
      <c r="E147" s="46">
        <v>16089.451399</v>
      </c>
      <c r="F147" s="43" t="str">
        <f t="shared" si="18"/>
        <v>N/A</v>
      </c>
      <c r="G147" s="46">
        <v>10715.498129</v>
      </c>
      <c r="H147" s="43" t="str">
        <f t="shared" si="19"/>
        <v>N/A</v>
      </c>
      <c r="I147" s="12">
        <v>27362</v>
      </c>
      <c r="J147" s="12">
        <v>-33.4</v>
      </c>
      <c r="K147" s="44" t="s">
        <v>732</v>
      </c>
      <c r="L147" s="9" t="str">
        <f t="shared" si="16"/>
        <v>No</v>
      </c>
    </row>
    <row r="148" spans="1:12" ht="25.5" x14ac:dyDescent="0.2">
      <c r="A148" s="45" t="s">
        <v>645</v>
      </c>
      <c r="B148" s="34" t="s">
        <v>217</v>
      </c>
      <c r="C148" s="46">
        <v>89070392</v>
      </c>
      <c r="D148" s="43" t="str">
        <f t="shared" si="17"/>
        <v>N/A</v>
      </c>
      <c r="E148" s="46">
        <v>95907604</v>
      </c>
      <c r="F148" s="43" t="str">
        <f t="shared" si="18"/>
        <v>N/A</v>
      </c>
      <c r="G148" s="46">
        <v>95215513</v>
      </c>
      <c r="H148" s="43" t="str">
        <f t="shared" si="19"/>
        <v>N/A</v>
      </c>
      <c r="I148" s="12">
        <v>7.6760000000000002</v>
      </c>
      <c r="J148" s="12">
        <v>-0.72199999999999998</v>
      </c>
      <c r="K148" s="44" t="s">
        <v>732</v>
      </c>
      <c r="L148" s="9" t="str">
        <f t="shared" si="16"/>
        <v>Yes</v>
      </c>
    </row>
    <row r="149" spans="1:12" x14ac:dyDescent="0.2">
      <c r="A149" s="45" t="s">
        <v>646</v>
      </c>
      <c r="B149" s="34" t="s">
        <v>217</v>
      </c>
      <c r="C149" s="35">
        <v>57336</v>
      </c>
      <c r="D149" s="43" t="str">
        <f t="shared" si="17"/>
        <v>N/A</v>
      </c>
      <c r="E149" s="35">
        <v>64568</v>
      </c>
      <c r="F149" s="43" t="str">
        <f t="shared" si="18"/>
        <v>N/A</v>
      </c>
      <c r="G149" s="35">
        <v>58139</v>
      </c>
      <c r="H149" s="43" t="str">
        <f t="shared" si="19"/>
        <v>N/A</v>
      </c>
      <c r="I149" s="12">
        <v>12.61</v>
      </c>
      <c r="J149" s="12">
        <v>-9.9600000000000009</v>
      </c>
      <c r="K149" s="44" t="s">
        <v>732</v>
      </c>
      <c r="L149" s="9" t="str">
        <f t="shared" si="16"/>
        <v>Yes</v>
      </c>
    </row>
    <row r="150" spans="1:12" ht="25.5" x14ac:dyDescent="0.2">
      <c r="A150" s="45" t="s">
        <v>1465</v>
      </c>
      <c r="B150" s="34" t="s">
        <v>217</v>
      </c>
      <c r="C150" s="46">
        <v>1553.4810938999999</v>
      </c>
      <c r="D150" s="43" t="str">
        <f t="shared" si="17"/>
        <v>N/A</v>
      </c>
      <c r="E150" s="46">
        <v>1485.3736216</v>
      </c>
      <c r="F150" s="43" t="str">
        <f t="shared" si="18"/>
        <v>N/A</v>
      </c>
      <c r="G150" s="46">
        <v>1637.7218906000001</v>
      </c>
      <c r="H150" s="43" t="str">
        <f t="shared" si="19"/>
        <v>N/A</v>
      </c>
      <c r="I150" s="12">
        <v>-4.38</v>
      </c>
      <c r="J150" s="12">
        <v>10.26</v>
      </c>
      <c r="K150" s="44" t="s">
        <v>732</v>
      </c>
      <c r="L150" s="9" t="str">
        <f t="shared" si="16"/>
        <v>Yes</v>
      </c>
    </row>
    <row r="151" spans="1:12" ht="25.5" x14ac:dyDescent="0.2">
      <c r="A151" s="45" t="s">
        <v>647</v>
      </c>
      <c r="B151" s="34" t="s">
        <v>217</v>
      </c>
      <c r="C151" s="46">
        <v>0</v>
      </c>
      <c r="D151" s="43" t="str">
        <f t="shared" si="17"/>
        <v>N/A</v>
      </c>
      <c r="E151" s="46">
        <v>20639089</v>
      </c>
      <c r="F151" s="43" t="str">
        <f t="shared" si="18"/>
        <v>N/A</v>
      </c>
      <c r="G151" s="46">
        <v>12834908</v>
      </c>
      <c r="H151" s="43" t="str">
        <f t="shared" si="19"/>
        <v>N/A</v>
      </c>
      <c r="I151" s="12" t="s">
        <v>1743</v>
      </c>
      <c r="J151" s="12">
        <v>-37.799999999999997</v>
      </c>
      <c r="K151" s="44" t="s">
        <v>732</v>
      </c>
      <c r="L151" s="9" t="str">
        <f t="shared" si="16"/>
        <v>No</v>
      </c>
    </row>
    <row r="152" spans="1:12" x14ac:dyDescent="0.2">
      <c r="A152" s="45" t="s">
        <v>648</v>
      </c>
      <c r="B152" s="34" t="s">
        <v>217</v>
      </c>
      <c r="C152" s="35">
        <v>0</v>
      </c>
      <c r="D152" s="43" t="str">
        <f t="shared" si="17"/>
        <v>N/A</v>
      </c>
      <c r="E152" s="35">
        <v>1951</v>
      </c>
      <c r="F152" s="43" t="str">
        <f t="shared" si="18"/>
        <v>N/A</v>
      </c>
      <c r="G152" s="35">
        <v>1902</v>
      </c>
      <c r="H152" s="43" t="str">
        <f t="shared" si="19"/>
        <v>N/A</v>
      </c>
      <c r="I152" s="12" t="s">
        <v>1743</v>
      </c>
      <c r="J152" s="12">
        <v>-2.5099999999999998</v>
      </c>
      <c r="K152" s="44" t="s">
        <v>732</v>
      </c>
      <c r="L152" s="9" t="str">
        <f t="shared" si="16"/>
        <v>Yes</v>
      </c>
    </row>
    <row r="153" spans="1:12" ht="25.5" x14ac:dyDescent="0.2">
      <c r="A153" s="45" t="s">
        <v>1466</v>
      </c>
      <c r="B153" s="34" t="s">
        <v>217</v>
      </c>
      <c r="C153" s="46" t="s">
        <v>1743</v>
      </c>
      <c r="D153" s="43" t="str">
        <f t="shared" si="17"/>
        <v>N/A</v>
      </c>
      <c r="E153" s="46">
        <v>10578.723219</v>
      </c>
      <c r="F153" s="43" t="str">
        <f t="shared" si="18"/>
        <v>N/A</v>
      </c>
      <c r="G153" s="46">
        <v>6748.1114616000004</v>
      </c>
      <c r="H153" s="43" t="str">
        <f t="shared" si="19"/>
        <v>N/A</v>
      </c>
      <c r="I153" s="12" t="s">
        <v>1743</v>
      </c>
      <c r="J153" s="12">
        <v>-36.200000000000003</v>
      </c>
      <c r="K153" s="44" t="s">
        <v>732</v>
      </c>
      <c r="L153" s="9" t="str">
        <f t="shared" si="16"/>
        <v>No</v>
      </c>
    </row>
    <row r="154" spans="1:12" x14ac:dyDescent="0.2">
      <c r="A154" s="45" t="s">
        <v>1532</v>
      </c>
      <c r="B154" s="34" t="s">
        <v>217</v>
      </c>
      <c r="C154" s="46">
        <v>1032.3355452999999</v>
      </c>
      <c r="D154" s="43" t="str">
        <f t="shared" ref="D154:D173" si="20">IF($B154="N/A","N/A",IF(C154&gt;10,"No",IF(C154&lt;-10,"No","Yes")))</f>
        <v>N/A</v>
      </c>
      <c r="E154" s="46">
        <v>1042.4622327</v>
      </c>
      <c r="F154" s="43" t="str">
        <f t="shared" ref="F154:F173" si="21">IF($B154="N/A","N/A",IF(E154&gt;10,"No",IF(E154&lt;-10,"No","Yes")))</f>
        <v>N/A</v>
      </c>
      <c r="G154" s="46">
        <v>1023.6253627</v>
      </c>
      <c r="H154" s="43" t="str">
        <f t="shared" ref="H154:H173" si="22">IF($B154="N/A","N/A",IF(G154&gt;10,"No",IF(G154&lt;-10,"No","Yes")))</f>
        <v>N/A</v>
      </c>
      <c r="I154" s="12">
        <v>0.98089999999999999</v>
      </c>
      <c r="J154" s="12">
        <v>-1.81</v>
      </c>
      <c r="K154" s="44" t="s">
        <v>732</v>
      </c>
      <c r="L154" s="9" t="str">
        <f t="shared" ref="L154:L173" si="23">IF(J154="Div by 0", "N/A", IF(K154="N/A","N/A", IF(J154&gt;VALUE(MID(K154,1,2)), "No", IF(J154&lt;-1*VALUE(MID(K154,1,2)), "No", "Yes"))))</f>
        <v>Yes</v>
      </c>
    </row>
    <row r="155" spans="1:12" x14ac:dyDescent="0.2">
      <c r="A155" s="50" t="s">
        <v>1533</v>
      </c>
      <c r="B155" s="34" t="s">
        <v>217</v>
      </c>
      <c r="C155" s="46">
        <v>330.55116508999998</v>
      </c>
      <c r="D155" s="43" t="str">
        <f t="shared" si="20"/>
        <v>N/A</v>
      </c>
      <c r="E155" s="46">
        <v>326.81296909999998</v>
      </c>
      <c r="F155" s="43" t="str">
        <f t="shared" si="21"/>
        <v>N/A</v>
      </c>
      <c r="G155" s="46">
        <v>323.68117086000001</v>
      </c>
      <c r="H155" s="43" t="str">
        <f t="shared" si="22"/>
        <v>N/A</v>
      </c>
      <c r="I155" s="12">
        <v>-1.1299999999999999</v>
      </c>
      <c r="J155" s="12">
        <v>-0.95799999999999996</v>
      </c>
      <c r="K155" s="44" t="s">
        <v>732</v>
      </c>
      <c r="L155" s="9" t="str">
        <f t="shared" si="23"/>
        <v>Yes</v>
      </c>
    </row>
    <row r="156" spans="1:12" ht="25.5" x14ac:dyDescent="0.2">
      <c r="A156" s="50" t="s">
        <v>1534</v>
      </c>
      <c r="B156" s="34" t="s">
        <v>217</v>
      </c>
      <c r="C156" s="46">
        <v>1787.1739912</v>
      </c>
      <c r="D156" s="43" t="str">
        <f t="shared" si="20"/>
        <v>N/A</v>
      </c>
      <c r="E156" s="46">
        <v>1781.5549413000001</v>
      </c>
      <c r="F156" s="43" t="str">
        <f t="shared" si="21"/>
        <v>N/A</v>
      </c>
      <c r="G156" s="46">
        <v>1582.1862994999999</v>
      </c>
      <c r="H156" s="43" t="str">
        <f t="shared" si="22"/>
        <v>N/A</v>
      </c>
      <c r="I156" s="12">
        <v>-0.314</v>
      </c>
      <c r="J156" s="12">
        <v>-11.2</v>
      </c>
      <c r="K156" s="44" t="s">
        <v>732</v>
      </c>
      <c r="L156" s="9" t="str">
        <f t="shared" si="23"/>
        <v>Yes</v>
      </c>
    </row>
    <row r="157" spans="1:12" x14ac:dyDescent="0.2">
      <c r="A157" s="50" t="s">
        <v>1535</v>
      </c>
      <c r="B157" s="34" t="s">
        <v>217</v>
      </c>
      <c r="C157" s="46">
        <v>438.92088196999998</v>
      </c>
      <c r="D157" s="43" t="str">
        <f t="shared" si="20"/>
        <v>N/A</v>
      </c>
      <c r="E157" s="46">
        <v>616.84946219000005</v>
      </c>
      <c r="F157" s="43" t="str">
        <f t="shared" si="21"/>
        <v>N/A</v>
      </c>
      <c r="G157" s="46">
        <v>677.48392088000003</v>
      </c>
      <c r="H157" s="43" t="str">
        <f t="shared" si="22"/>
        <v>N/A</v>
      </c>
      <c r="I157" s="12">
        <v>40.54</v>
      </c>
      <c r="J157" s="12">
        <v>9.83</v>
      </c>
      <c r="K157" s="44" t="s">
        <v>732</v>
      </c>
      <c r="L157" s="9" t="str">
        <f t="shared" si="23"/>
        <v>Yes</v>
      </c>
    </row>
    <row r="158" spans="1:12" x14ac:dyDescent="0.2">
      <c r="A158" s="50" t="s">
        <v>1536</v>
      </c>
      <c r="B158" s="34" t="s">
        <v>217</v>
      </c>
      <c r="C158" s="46">
        <v>503.17493277</v>
      </c>
      <c r="D158" s="43" t="str">
        <f t="shared" si="20"/>
        <v>N/A</v>
      </c>
      <c r="E158" s="46">
        <v>438.02066048</v>
      </c>
      <c r="F158" s="43" t="str">
        <f t="shared" si="21"/>
        <v>N/A</v>
      </c>
      <c r="G158" s="46">
        <v>609.02708256999995</v>
      </c>
      <c r="H158" s="43" t="str">
        <f t="shared" si="22"/>
        <v>N/A</v>
      </c>
      <c r="I158" s="12">
        <v>-12.9</v>
      </c>
      <c r="J158" s="12">
        <v>39.04</v>
      </c>
      <c r="K158" s="44" t="s">
        <v>732</v>
      </c>
      <c r="L158" s="9" t="str">
        <f t="shared" si="23"/>
        <v>No</v>
      </c>
    </row>
    <row r="159" spans="1:12" x14ac:dyDescent="0.2">
      <c r="A159" s="45" t="s">
        <v>1537</v>
      </c>
      <c r="B159" s="34" t="s">
        <v>217</v>
      </c>
      <c r="C159" s="46">
        <v>3458.8549509999998</v>
      </c>
      <c r="D159" s="43" t="str">
        <f t="shared" si="20"/>
        <v>N/A</v>
      </c>
      <c r="E159" s="46">
        <v>2798.4997529000002</v>
      </c>
      <c r="F159" s="43" t="str">
        <f t="shared" si="21"/>
        <v>N/A</v>
      </c>
      <c r="G159" s="46">
        <v>2778.6529298</v>
      </c>
      <c r="H159" s="43" t="str">
        <f t="shared" si="22"/>
        <v>N/A</v>
      </c>
      <c r="I159" s="12">
        <v>-19.100000000000001</v>
      </c>
      <c r="J159" s="12">
        <v>-0.70899999999999996</v>
      </c>
      <c r="K159" s="44" t="s">
        <v>732</v>
      </c>
      <c r="L159" s="9" t="str">
        <f t="shared" si="23"/>
        <v>Yes</v>
      </c>
    </row>
    <row r="160" spans="1:12" x14ac:dyDescent="0.2">
      <c r="A160" s="50" t="s">
        <v>1538</v>
      </c>
      <c r="B160" s="34" t="s">
        <v>217</v>
      </c>
      <c r="C160" s="46">
        <v>14702.666418999999</v>
      </c>
      <c r="D160" s="43" t="str">
        <f t="shared" si="20"/>
        <v>N/A</v>
      </c>
      <c r="E160" s="46">
        <v>12746.571429</v>
      </c>
      <c r="F160" s="43" t="str">
        <f t="shared" si="21"/>
        <v>N/A</v>
      </c>
      <c r="G160" s="46">
        <v>12165.525497000001</v>
      </c>
      <c r="H160" s="43" t="str">
        <f t="shared" si="22"/>
        <v>N/A</v>
      </c>
      <c r="I160" s="12">
        <v>-13.3</v>
      </c>
      <c r="J160" s="12">
        <v>-4.5599999999999996</v>
      </c>
      <c r="K160" s="44" t="s">
        <v>732</v>
      </c>
      <c r="L160" s="9" t="str">
        <f t="shared" si="23"/>
        <v>Yes</v>
      </c>
    </row>
    <row r="161" spans="1:12" ht="25.5" x14ac:dyDescent="0.2">
      <c r="A161" s="50" t="s">
        <v>1539</v>
      </c>
      <c r="B161" s="34" t="s">
        <v>217</v>
      </c>
      <c r="C161" s="46">
        <v>2118.6046907999998</v>
      </c>
      <c r="D161" s="43" t="str">
        <f t="shared" si="20"/>
        <v>N/A</v>
      </c>
      <c r="E161" s="46">
        <v>1626.1976500999999</v>
      </c>
      <c r="F161" s="43" t="str">
        <f t="shared" si="21"/>
        <v>N/A</v>
      </c>
      <c r="G161" s="46">
        <v>1483.4608395</v>
      </c>
      <c r="H161" s="43" t="str">
        <f t="shared" si="22"/>
        <v>N/A</v>
      </c>
      <c r="I161" s="12">
        <v>-23.2</v>
      </c>
      <c r="J161" s="12">
        <v>-8.7799999999999994</v>
      </c>
      <c r="K161" s="44" t="s">
        <v>732</v>
      </c>
      <c r="L161" s="9" t="str">
        <f t="shared" si="23"/>
        <v>Yes</v>
      </c>
    </row>
    <row r="162" spans="1:12" x14ac:dyDescent="0.2">
      <c r="A162" s="50" t="s">
        <v>1540</v>
      </c>
      <c r="B162" s="34" t="s">
        <v>217</v>
      </c>
      <c r="C162" s="46">
        <v>163.98192906</v>
      </c>
      <c r="D162" s="43" t="str">
        <f t="shared" si="20"/>
        <v>N/A</v>
      </c>
      <c r="E162" s="46">
        <v>201.73513937000001</v>
      </c>
      <c r="F162" s="43" t="str">
        <f t="shared" si="21"/>
        <v>N/A</v>
      </c>
      <c r="G162" s="46">
        <v>93.740357313999993</v>
      </c>
      <c r="H162" s="43" t="str">
        <f t="shared" si="22"/>
        <v>N/A</v>
      </c>
      <c r="I162" s="12">
        <v>23.02</v>
      </c>
      <c r="J162" s="12">
        <v>-53.5</v>
      </c>
      <c r="K162" s="44" t="s">
        <v>732</v>
      </c>
      <c r="L162" s="9" t="str">
        <f t="shared" si="23"/>
        <v>No</v>
      </c>
    </row>
    <row r="163" spans="1:12" x14ac:dyDescent="0.2">
      <c r="A163" s="50" t="s">
        <v>1541</v>
      </c>
      <c r="B163" s="34" t="s">
        <v>217</v>
      </c>
      <c r="C163" s="46">
        <v>14.720354233</v>
      </c>
      <c r="D163" s="43" t="str">
        <f t="shared" si="20"/>
        <v>N/A</v>
      </c>
      <c r="E163" s="46">
        <v>14.238577201</v>
      </c>
      <c r="F163" s="43" t="str">
        <f t="shared" si="21"/>
        <v>N/A</v>
      </c>
      <c r="G163" s="46">
        <v>14.451689474</v>
      </c>
      <c r="H163" s="43" t="str">
        <f t="shared" si="22"/>
        <v>N/A</v>
      </c>
      <c r="I163" s="12">
        <v>-3.27</v>
      </c>
      <c r="J163" s="12">
        <v>1.4970000000000001</v>
      </c>
      <c r="K163" s="44" t="s">
        <v>732</v>
      </c>
      <c r="L163" s="9" t="str">
        <f t="shared" si="23"/>
        <v>Yes</v>
      </c>
    </row>
    <row r="164" spans="1:12" x14ac:dyDescent="0.2">
      <c r="A164" s="45" t="s">
        <v>1542</v>
      </c>
      <c r="B164" s="34" t="s">
        <v>217</v>
      </c>
      <c r="C164" s="46">
        <v>849.81764932999999</v>
      </c>
      <c r="D164" s="43" t="str">
        <f t="shared" si="20"/>
        <v>N/A</v>
      </c>
      <c r="E164" s="46">
        <v>819.45506369999998</v>
      </c>
      <c r="F164" s="43" t="str">
        <f t="shared" si="21"/>
        <v>N/A</v>
      </c>
      <c r="G164" s="46">
        <v>839.48401462000004</v>
      </c>
      <c r="H164" s="43" t="str">
        <f t="shared" si="22"/>
        <v>N/A</v>
      </c>
      <c r="I164" s="12">
        <v>-3.57</v>
      </c>
      <c r="J164" s="12">
        <v>2.444</v>
      </c>
      <c r="K164" s="44" t="s">
        <v>732</v>
      </c>
      <c r="L164" s="9" t="str">
        <f t="shared" si="23"/>
        <v>Yes</v>
      </c>
    </row>
    <row r="165" spans="1:12" x14ac:dyDescent="0.2">
      <c r="A165" s="50" t="s">
        <v>1543</v>
      </c>
      <c r="B165" s="34" t="s">
        <v>217</v>
      </c>
      <c r="C165" s="46">
        <v>140.14430182999999</v>
      </c>
      <c r="D165" s="43" t="str">
        <f t="shared" si="20"/>
        <v>N/A</v>
      </c>
      <c r="E165" s="46">
        <v>153.21166144</v>
      </c>
      <c r="F165" s="43" t="str">
        <f t="shared" si="21"/>
        <v>N/A</v>
      </c>
      <c r="G165" s="46">
        <v>124.58669915</v>
      </c>
      <c r="H165" s="43" t="str">
        <f t="shared" si="22"/>
        <v>N/A</v>
      </c>
      <c r="I165" s="12">
        <v>9.3239999999999998</v>
      </c>
      <c r="J165" s="12">
        <v>-18.7</v>
      </c>
      <c r="K165" s="44" t="s">
        <v>732</v>
      </c>
      <c r="L165" s="9" t="str">
        <f t="shared" si="23"/>
        <v>Yes</v>
      </c>
    </row>
    <row r="166" spans="1:12" x14ac:dyDescent="0.2">
      <c r="A166" s="50" t="s">
        <v>1544</v>
      </c>
      <c r="B166" s="34" t="s">
        <v>217</v>
      </c>
      <c r="C166" s="46">
        <v>1563.2779201000001</v>
      </c>
      <c r="D166" s="43" t="str">
        <f t="shared" si="20"/>
        <v>N/A</v>
      </c>
      <c r="E166" s="46">
        <v>1562.3623041999999</v>
      </c>
      <c r="F166" s="43" t="str">
        <f t="shared" si="21"/>
        <v>N/A</v>
      </c>
      <c r="G166" s="46">
        <v>1514.5890734</v>
      </c>
      <c r="H166" s="43" t="str">
        <f t="shared" si="22"/>
        <v>N/A</v>
      </c>
      <c r="I166" s="12">
        <v>-5.8999999999999997E-2</v>
      </c>
      <c r="J166" s="12">
        <v>-3.06</v>
      </c>
      <c r="K166" s="44" t="s">
        <v>732</v>
      </c>
      <c r="L166" s="9" t="str">
        <f t="shared" si="23"/>
        <v>Yes</v>
      </c>
    </row>
    <row r="167" spans="1:12" x14ac:dyDescent="0.2">
      <c r="A167" s="50" t="s">
        <v>1545</v>
      </c>
      <c r="B167" s="34" t="s">
        <v>217</v>
      </c>
      <c r="C167" s="46">
        <v>300.33034021999998</v>
      </c>
      <c r="D167" s="43" t="str">
        <f t="shared" si="20"/>
        <v>N/A</v>
      </c>
      <c r="E167" s="46">
        <v>322.03734723000002</v>
      </c>
      <c r="F167" s="43" t="str">
        <f t="shared" si="21"/>
        <v>N/A</v>
      </c>
      <c r="G167" s="46">
        <v>287.29304514</v>
      </c>
      <c r="H167" s="43" t="str">
        <f t="shared" si="22"/>
        <v>N/A</v>
      </c>
      <c r="I167" s="12">
        <v>7.2279999999999998</v>
      </c>
      <c r="J167" s="12">
        <v>-10.8</v>
      </c>
      <c r="K167" s="44" t="s">
        <v>732</v>
      </c>
      <c r="L167" s="9" t="str">
        <f t="shared" si="23"/>
        <v>Yes</v>
      </c>
    </row>
    <row r="168" spans="1:12" x14ac:dyDescent="0.2">
      <c r="A168" s="50" t="s">
        <v>1546</v>
      </c>
      <c r="B168" s="34" t="s">
        <v>217</v>
      </c>
      <c r="C168" s="46">
        <v>384.20214722999998</v>
      </c>
      <c r="D168" s="43" t="str">
        <f t="shared" si="20"/>
        <v>N/A</v>
      </c>
      <c r="E168" s="46">
        <v>227.30074863999999</v>
      </c>
      <c r="F168" s="43" t="str">
        <f t="shared" si="21"/>
        <v>N/A</v>
      </c>
      <c r="G168" s="46">
        <v>350.31780599000001</v>
      </c>
      <c r="H168" s="43" t="str">
        <f t="shared" si="22"/>
        <v>N/A</v>
      </c>
      <c r="I168" s="12">
        <v>-40.799999999999997</v>
      </c>
      <c r="J168" s="12">
        <v>54.12</v>
      </c>
      <c r="K168" s="44" t="s">
        <v>732</v>
      </c>
      <c r="L168" s="9" t="str">
        <f t="shared" si="23"/>
        <v>No</v>
      </c>
    </row>
    <row r="169" spans="1:12" x14ac:dyDescent="0.2">
      <c r="A169" s="45" t="s">
        <v>1547</v>
      </c>
      <c r="B169" s="34" t="s">
        <v>217</v>
      </c>
      <c r="C169" s="46">
        <v>2094.7289242000002</v>
      </c>
      <c r="D169" s="43" t="str">
        <f t="shared" si="20"/>
        <v>N/A</v>
      </c>
      <c r="E169" s="46">
        <v>2787.6650393999998</v>
      </c>
      <c r="F169" s="43" t="str">
        <f t="shared" si="21"/>
        <v>N/A</v>
      </c>
      <c r="G169" s="46">
        <v>2455.9533866000002</v>
      </c>
      <c r="H169" s="43" t="str">
        <f t="shared" si="22"/>
        <v>N/A</v>
      </c>
      <c r="I169" s="12">
        <v>33.08</v>
      </c>
      <c r="J169" s="12">
        <v>-11.9</v>
      </c>
      <c r="K169" s="44" t="s">
        <v>732</v>
      </c>
      <c r="L169" s="9" t="str">
        <f t="shared" si="23"/>
        <v>Yes</v>
      </c>
    </row>
    <row r="170" spans="1:12" x14ac:dyDescent="0.2">
      <c r="A170" s="50" t="s">
        <v>1548</v>
      </c>
      <c r="B170" s="34" t="s">
        <v>217</v>
      </c>
      <c r="C170" s="46">
        <v>1522.0723453999999</v>
      </c>
      <c r="D170" s="43" t="str">
        <f t="shared" si="20"/>
        <v>N/A</v>
      </c>
      <c r="E170" s="46">
        <v>1957.0713479999999</v>
      </c>
      <c r="F170" s="43" t="str">
        <f t="shared" si="21"/>
        <v>N/A</v>
      </c>
      <c r="G170" s="46">
        <v>2008.2901409999999</v>
      </c>
      <c r="H170" s="43" t="str">
        <f t="shared" si="22"/>
        <v>N/A</v>
      </c>
      <c r="I170" s="12">
        <v>28.58</v>
      </c>
      <c r="J170" s="12">
        <v>2.617</v>
      </c>
      <c r="K170" s="44" t="s">
        <v>732</v>
      </c>
      <c r="L170" s="9" t="str">
        <f t="shared" si="23"/>
        <v>Yes</v>
      </c>
    </row>
    <row r="171" spans="1:12" x14ac:dyDescent="0.2">
      <c r="A171" s="50" t="s">
        <v>1549</v>
      </c>
      <c r="B171" s="34" t="s">
        <v>217</v>
      </c>
      <c r="C171" s="46">
        <v>3159.6154096999999</v>
      </c>
      <c r="D171" s="43" t="str">
        <f t="shared" si="20"/>
        <v>N/A</v>
      </c>
      <c r="E171" s="46">
        <v>4551.5166710000003</v>
      </c>
      <c r="F171" s="43" t="str">
        <f t="shared" si="21"/>
        <v>N/A</v>
      </c>
      <c r="G171" s="46">
        <v>3615.3037178999998</v>
      </c>
      <c r="H171" s="43" t="str">
        <f t="shared" si="22"/>
        <v>N/A</v>
      </c>
      <c r="I171" s="12">
        <v>44.05</v>
      </c>
      <c r="J171" s="12">
        <v>-20.6</v>
      </c>
      <c r="K171" s="44" t="s">
        <v>732</v>
      </c>
      <c r="L171" s="9" t="str">
        <f t="shared" si="23"/>
        <v>Yes</v>
      </c>
    </row>
    <row r="172" spans="1:12" x14ac:dyDescent="0.2">
      <c r="A172" s="50" t="s">
        <v>1550</v>
      </c>
      <c r="B172" s="34" t="s">
        <v>217</v>
      </c>
      <c r="C172" s="46">
        <v>1116.4639079999999</v>
      </c>
      <c r="D172" s="43" t="str">
        <f t="shared" si="20"/>
        <v>N/A</v>
      </c>
      <c r="E172" s="46">
        <v>1451.2556196</v>
      </c>
      <c r="F172" s="43" t="str">
        <f t="shared" si="21"/>
        <v>N/A</v>
      </c>
      <c r="G172" s="46">
        <v>1137.596395</v>
      </c>
      <c r="H172" s="43" t="str">
        <f t="shared" si="22"/>
        <v>N/A</v>
      </c>
      <c r="I172" s="12">
        <v>29.99</v>
      </c>
      <c r="J172" s="12">
        <v>-21.6</v>
      </c>
      <c r="K172" s="44" t="s">
        <v>732</v>
      </c>
      <c r="L172" s="9" t="str">
        <f t="shared" si="23"/>
        <v>Yes</v>
      </c>
    </row>
    <row r="173" spans="1:12" x14ac:dyDescent="0.2">
      <c r="A173" s="50" t="s">
        <v>1551</v>
      </c>
      <c r="B173" s="34" t="s">
        <v>217</v>
      </c>
      <c r="C173" s="46">
        <v>1099.6560181</v>
      </c>
      <c r="D173" s="43" t="str">
        <f t="shared" si="20"/>
        <v>N/A</v>
      </c>
      <c r="E173" s="46">
        <v>968.73112246000005</v>
      </c>
      <c r="F173" s="43" t="str">
        <f t="shared" si="21"/>
        <v>N/A</v>
      </c>
      <c r="G173" s="46">
        <v>1261.2823756</v>
      </c>
      <c r="H173" s="43" t="str">
        <f t="shared" si="22"/>
        <v>N/A</v>
      </c>
      <c r="I173" s="12">
        <v>-11.9</v>
      </c>
      <c r="J173" s="12">
        <v>30.2</v>
      </c>
      <c r="K173" s="44" t="s">
        <v>732</v>
      </c>
      <c r="L173" s="9" t="str">
        <f t="shared" si="23"/>
        <v>No</v>
      </c>
    </row>
    <row r="174" spans="1:12" x14ac:dyDescent="0.2">
      <c r="A174" s="45" t="s">
        <v>372</v>
      </c>
      <c r="B174" s="34" t="s">
        <v>217</v>
      </c>
      <c r="C174" s="8">
        <v>12.244279346000001</v>
      </c>
      <c r="D174" s="43" t="str">
        <f t="shared" ref="D174:D203" si="24">IF($B174="N/A","N/A",IF(C174&gt;10,"No",IF(C174&lt;-10,"No","Yes")))</f>
        <v>N/A</v>
      </c>
      <c r="E174" s="8">
        <v>11.604592759999999</v>
      </c>
      <c r="F174" s="43" t="str">
        <f t="shared" ref="F174:F203" si="25">IF($B174="N/A","N/A",IF(E174&gt;10,"No",IF(E174&lt;-10,"No","Yes")))</f>
        <v>N/A</v>
      </c>
      <c r="G174" s="8">
        <v>11.957839863</v>
      </c>
      <c r="H174" s="43" t="str">
        <f t="shared" ref="H174:H203" si="26">IF($B174="N/A","N/A",IF(G174&gt;10,"No",IF(G174&lt;-10,"No","Yes")))</f>
        <v>N/A</v>
      </c>
      <c r="I174" s="12">
        <v>-5.22</v>
      </c>
      <c r="J174" s="12">
        <v>3.044</v>
      </c>
      <c r="K174" s="44" t="s">
        <v>732</v>
      </c>
      <c r="L174" s="9" t="str">
        <f t="shared" ref="L174:L203" si="27">IF(J174="Div by 0", "N/A", IF(K174="N/A","N/A", IF(J174&gt;VALUE(MID(K174,1,2)), "No", IF(J174&lt;-1*VALUE(MID(K174,1,2)), "No", "Yes"))))</f>
        <v>Yes</v>
      </c>
    </row>
    <row r="175" spans="1:12" x14ac:dyDescent="0.2">
      <c r="A175" s="50" t="s">
        <v>483</v>
      </c>
      <c r="B175" s="34" t="s">
        <v>217</v>
      </c>
      <c r="C175" s="8">
        <v>18.774088611</v>
      </c>
      <c r="D175" s="43" t="str">
        <f t="shared" si="24"/>
        <v>N/A</v>
      </c>
      <c r="E175" s="8">
        <v>18.762203314000001</v>
      </c>
      <c r="F175" s="43" t="str">
        <f t="shared" si="25"/>
        <v>N/A</v>
      </c>
      <c r="G175" s="8">
        <v>18.688445831999999</v>
      </c>
      <c r="H175" s="43" t="str">
        <f t="shared" si="26"/>
        <v>N/A</v>
      </c>
      <c r="I175" s="12">
        <v>-6.3E-2</v>
      </c>
      <c r="J175" s="12">
        <v>-0.39300000000000002</v>
      </c>
      <c r="K175" s="44" t="s">
        <v>732</v>
      </c>
      <c r="L175" s="9" t="str">
        <f t="shared" si="27"/>
        <v>Yes</v>
      </c>
    </row>
    <row r="176" spans="1:12" x14ac:dyDescent="0.2">
      <c r="A176" s="50" t="s">
        <v>484</v>
      </c>
      <c r="B176" s="34" t="s">
        <v>217</v>
      </c>
      <c r="C176" s="8">
        <v>13.846102665</v>
      </c>
      <c r="D176" s="43" t="str">
        <f t="shared" si="24"/>
        <v>N/A</v>
      </c>
      <c r="E176" s="8">
        <v>14.027415144000001</v>
      </c>
      <c r="F176" s="43" t="str">
        <f t="shared" si="25"/>
        <v>N/A</v>
      </c>
      <c r="G176" s="8">
        <v>12.994396628000001</v>
      </c>
      <c r="H176" s="43" t="str">
        <f t="shared" si="26"/>
        <v>N/A</v>
      </c>
      <c r="I176" s="12">
        <v>1.3089999999999999</v>
      </c>
      <c r="J176" s="12">
        <v>-7.36</v>
      </c>
      <c r="K176" s="44" t="s">
        <v>732</v>
      </c>
      <c r="L176" s="9" t="str">
        <f t="shared" si="27"/>
        <v>Yes</v>
      </c>
    </row>
    <row r="177" spans="1:12" x14ac:dyDescent="0.2">
      <c r="A177" s="50" t="s">
        <v>485</v>
      </c>
      <c r="B177" s="34" t="s">
        <v>217</v>
      </c>
      <c r="C177" s="8">
        <v>6.9976553925999996</v>
      </c>
      <c r="D177" s="43" t="str">
        <f t="shared" si="24"/>
        <v>N/A</v>
      </c>
      <c r="E177" s="8">
        <v>6.5386792766999999</v>
      </c>
      <c r="F177" s="43" t="str">
        <f t="shared" si="25"/>
        <v>N/A</v>
      </c>
      <c r="G177" s="8">
        <v>7.4621151698999997</v>
      </c>
      <c r="H177" s="43" t="str">
        <f t="shared" si="26"/>
        <v>N/A</v>
      </c>
      <c r="I177" s="12">
        <v>-6.56</v>
      </c>
      <c r="J177" s="12">
        <v>14.12</v>
      </c>
      <c r="K177" s="44" t="s">
        <v>732</v>
      </c>
      <c r="L177" s="9" t="str">
        <f t="shared" si="27"/>
        <v>Yes</v>
      </c>
    </row>
    <row r="178" spans="1:12" x14ac:dyDescent="0.2">
      <c r="A178" s="50" t="s">
        <v>486</v>
      </c>
      <c r="B178" s="34" t="s">
        <v>217</v>
      </c>
      <c r="C178" s="8">
        <v>8.4150508502000001</v>
      </c>
      <c r="D178" s="43" t="str">
        <f t="shared" si="24"/>
        <v>N/A</v>
      </c>
      <c r="E178" s="8">
        <v>5.6952484704000002</v>
      </c>
      <c r="F178" s="43" t="str">
        <f t="shared" si="25"/>
        <v>N/A</v>
      </c>
      <c r="G178" s="8">
        <v>7.5815265010999999</v>
      </c>
      <c r="H178" s="43" t="str">
        <f t="shared" si="26"/>
        <v>N/A</v>
      </c>
      <c r="I178" s="12">
        <v>-32.299999999999997</v>
      </c>
      <c r="J178" s="12">
        <v>33.119999999999997</v>
      </c>
      <c r="K178" s="44" t="s">
        <v>732</v>
      </c>
      <c r="L178" s="9" t="str">
        <f t="shared" si="27"/>
        <v>No</v>
      </c>
    </row>
    <row r="179" spans="1:12" x14ac:dyDescent="0.2">
      <c r="A179" s="45" t="s">
        <v>1552</v>
      </c>
      <c r="B179" s="34" t="s">
        <v>217</v>
      </c>
      <c r="C179" s="8">
        <v>9.6555720653999995</v>
      </c>
      <c r="D179" s="43" t="str">
        <f t="shared" si="24"/>
        <v>N/A</v>
      </c>
      <c r="E179" s="8">
        <v>8.9455960186999999</v>
      </c>
      <c r="F179" s="43" t="str">
        <f t="shared" si="25"/>
        <v>N/A</v>
      </c>
      <c r="G179" s="8">
        <v>8.6167045078999998</v>
      </c>
      <c r="H179" s="43" t="str">
        <f t="shared" si="26"/>
        <v>N/A</v>
      </c>
      <c r="I179" s="12">
        <v>-7.35</v>
      </c>
      <c r="J179" s="12">
        <v>-3.68</v>
      </c>
      <c r="K179" s="44" t="s">
        <v>732</v>
      </c>
      <c r="L179" s="9" t="str">
        <f t="shared" si="27"/>
        <v>Yes</v>
      </c>
    </row>
    <row r="180" spans="1:12" x14ac:dyDescent="0.2">
      <c r="A180" s="50" t="s">
        <v>1553</v>
      </c>
      <c r="B180" s="34" t="s">
        <v>217</v>
      </c>
      <c r="C180" s="8">
        <v>45.083271453999998</v>
      </c>
      <c r="D180" s="43" t="str">
        <f t="shared" si="24"/>
        <v>N/A</v>
      </c>
      <c r="E180" s="8">
        <v>43.432154052999998</v>
      </c>
      <c r="F180" s="43" t="str">
        <f t="shared" si="25"/>
        <v>N/A</v>
      </c>
      <c r="G180" s="8">
        <v>39.754984385999997</v>
      </c>
      <c r="H180" s="43" t="str">
        <f t="shared" si="26"/>
        <v>N/A</v>
      </c>
      <c r="I180" s="12">
        <v>-3.66</v>
      </c>
      <c r="J180" s="12">
        <v>-8.4700000000000006</v>
      </c>
      <c r="K180" s="44" t="s">
        <v>732</v>
      </c>
      <c r="L180" s="9" t="str">
        <f t="shared" si="27"/>
        <v>Yes</v>
      </c>
    </row>
    <row r="181" spans="1:12" x14ac:dyDescent="0.2">
      <c r="A181" s="50" t="s">
        <v>1554</v>
      </c>
      <c r="B181" s="34" t="s">
        <v>217</v>
      </c>
      <c r="C181" s="8">
        <v>4.0087827272999998</v>
      </c>
      <c r="D181" s="43" t="str">
        <f t="shared" si="24"/>
        <v>N/A</v>
      </c>
      <c r="E181" s="8">
        <v>3.9392950392000001</v>
      </c>
      <c r="F181" s="43" t="str">
        <f t="shared" si="25"/>
        <v>N/A</v>
      </c>
      <c r="G181" s="8">
        <v>3.5576364874999999</v>
      </c>
      <c r="H181" s="43" t="str">
        <f t="shared" si="26"/>
        <v>N/A</v>
      </c>
      <c r="I181" s="12">
        <v>-1.73</v>
      </c>
      <c r="J181" s="12">
        <v>-9.69</v>
      </c>
      <c r="K181" s="44" t="s">
        <v>732</v>
      </c>
      <c r="L181" s="9" t="str">
        <f t="shared" si="27"/>
        <v>Yes</v>
      </c>
    </row>
    <row r="182" spans="1:12" x14ac:dyDescent="0.2">
      <c r="A182" s="50" t="s">
        <v>1555</v>
      </c>
      <c r="B182" s="34" t="s">
        <v>217</v>
      </c>
      <c r="C182" s="8">
        <v>1.1386311484</v>
      </c>
      <c r="D182" s="43" t="str">
        <f t="shared" si="24"/>
        <v>N/A</v>
      </c>
      <c r="E182" s="8">
        <v>1.2920843184999999</v>
      </c>
      <c r="F182" s="43" t="str">
        <f t="shared" si="25"/>
        <v>N/A</v>
      </c>
      <c r="G182" s="8">
        <v>0.98420800770000005</v>
      </c>
      <c r="H182" s="43" t="str">
        <f t="shared" si="26"/>
        <v>N/A</v>
      </c>
      <c r="I182" s="12">
        <v>13.48</v>
      </c>
      <c r="J182" s="12">
        <v>-23.8</v>
      </c>
      <c r="K182" s="44" t="s">
        <v>732</v>
      </c>
      <c r="L182" s="9" t="str">
        <f t="shared" si="27"/>
        <v>Yes</v>
      </c>
    </row>
    <row r="183" spans="1:12" x14ac:dyDescent="0.2">
      <c r="A183" s="50" t="s">
        <v>1556</v>
      </c>
      <c r="B183" s="34" t="s">
        <v>217</v>
      </c>
      <c r="C183" s="8">
        <v>0.1071594654</v>
      </c>
      <c r="D183" s="43" t="str">
        <f t="shared" si="24"/>
        <v>N/A</v>
      </c>
      <c r="E183" s="8">
        <v>9.6271993700000003E-2</v>
      </c>
      <c r="F183" s="43" t="str">
        <f t="shared" si="25"/>
        <v>N/A</v>
      </c>
      <c r="G183" s="8">
        <v>0.1003648181</v>
      </c>
      <c r="H183" s="43" t="str">
        <f t="shared" si="26"/>
        <v>N/A</v>
      </c>
      <c r="I183" s="12">
        <v>-10.199999999999999</v>
      </c>
      <c r="J183" s="12">
        <v>4.2510000000000003</v>
      </c>
      <c r="K183" s="44" t="s">
        <v>732</v>
      </c>
      <c r="L183" s="9" t="str">
        <f t="shared" si="27"/>
        <v>Yes</v>
      </c>
    </row>
    <row r="184" spans="1:12" x14ac:dyDescent="0.2">
      <c r="A184" s="45" t="s">
        <v>97</v>
      </c>
      <c r="B184" s="34" t="s">
        <v>217</v>
      </c>
      <c r="C184" s="8">
        <v>59.195245171000003</v>
      </c>
      <c r="D184" s="43" t="str">
        <f t="shared" si="24"/>
        <v>N/A</v>
      </c>
      <c r="E184" s="8">
        <v>56.289185291000003</v>
      </c>
      <c r="F184" s="43" t="str">
        <f t="shared" si="25"/>
        <v>N/A</v>
      </c>
      <c r="G184" s="8">
        <v>58.068371423000002</v>
      </c>
      <c r="H184" s="43" t="str">
        <f t="shared" si="26"/>
        <v>N/A</v>
      </c>
      <c r="I184" s="12">
        <v>-4.91</v>
      </c>
      <c r="J184" s="12">
        <v>3.161</v>
      </c>
      <c r="K184" s="44" t="s">
        <v>732</v>
      </c>
      <c r="L184" s="9" t="str">
        <f t="shared" si="27"/>
        <v>Yes</v>
      </c>
    </row>
    <row r="185" spans="1:12" x14ac:dyDescent="0.2">
      <c r="A185" s="50" t="s">
        <v>487</v>
      </c>
      <c r="B185" s="34" t="s">
        <v>217</v>
      </c>
      <c r="C185" s="8">
        <v>54.688660231</v>
      </c>
      <c r="D185" s="43" t="str">
        <f t="shared" si="24"/>
        <v>N/A</v>
      </c>
      <c r="E185" s="8">
        <v>56.299149127</v>
      </c>
      <c r="F185" s="43" t="str">
        <f t="shared" si="25"/>
        <v>N/A</v>
      </c>
      <c r="G185" s="8">
        <v>55.049586493</v>
      </c>
      <c r="H185" s="43" t="str">
        <f t="shared" si="26"/>
        <v>N/A</v>
      </c>
      <c r="I185" s="12">
        <v>2.9449999999999998</v>
      </c>
      <c r="J185" s="12">
        <v>-2.2200000000000002</v>
      </c>
      <c r="K185" s="44" t="s">
        <v>732</v>
      </c>
      <c r="L185" s="9" t="str">
        <f t="shared" si="27"/>
        <v>Yes</v>
      </c>
    </row>
    <row r="186" spans="1:12" x14ac:dyDescent="0.2">
      <c r="A186" s="50" t="s">
        <v>488</v>
      </c>
      <c r="B186" s="34" t="s">
        <v>217</v>
      </c>
      <c r="C186" s="8">
        <v>66.936358494999993</v>
      </c>
      <c r="D186" s="43" t="str">
        <f t="shared" si="24"/>
        <v>N/A</v>
      </c>
      <c r="E186" s="8">
        <v>67.570496083999998</v>
      </c>
      <c r="F186" s="43" t="str">
        <f t="shared" si="25"/>
        <v>N/A</v>
      </c>
      <c r="G186" s="8">
        <v>67.719402306999996</v>
      </c>
      <c r="H186" s="43" t="str">
        <f t="shared" si="26"/>
        <v>N/A</v>
      </c>
      <c r="I186" s="12">
        <v>0.94740000000000002</v>
      </c>
      <c r="J186" s="12">
        <v>0.22040000000000001</v>
      </c>
      <c r="K186" s="44" t="s">
        <v>732</v>
      </c>
      <c r="L186" s="9" t="str">
        <f t="shared" si="27"/>
        <v>Yes</v>
      </c>
    </row>
    <row r="187" spans="1:12" x14ac:dyDescent="0.2">
      <c r="A187" s="50" t="s">
        <v>489</v>
      </c>
      <c r="B187" s="34" t="s">
        <v>217</v>
      </c>
      <c r="C187" s="8">
        <v>52.806046094000003</v>
      </c>
      <c r="D187" s="43" t="str">
        <f t="shared" si="24"/>
        <v>N/A</v>
      </c>
      <c r="E187" s="8">
        <v>43.629491492</v>
      </c>
      <c r="F187" s="43" t="str">
        <f t="shared" si="25"/>
        <v>N/A</v>
      </c>
      <c r="G187" s="8">
        <v>40.842239591999999</v>
      </c>
      <c r="H187" s="43" t="str">
        <f t="shared" si="26"/>
        <v>N/A</v>
      </c>
      <c r="I187" s="12">
        <v>-17.399999999999999</v>
      </c>
      <c r="J187" s="12">
        <v>-6.39</v>
      </c>
      <c r="K187" s="44" t="s">
        <v>732</v>
      </c>
      <c r="L187" s="9" t="str">
        <f t="shared" si="27"/>
        <v>Yes</v>
      </c>
    </row>
    <row r="188" spans="1:12" x14ac:dyDescent="0.2">
      <c r="A188" s="50" t="s">
        <v>490</v>
      </c>
      <c r="B188" s="34" t="s">
        <v>217</v>
      </c>
      <c r="C188" s="8">
        <v>51.183808810999999</v>
      </c>
      <c r="D188" s="43" t="str">
        <f t="shared" si="24"/>
        <v>N/A</v>
      </c>
      <c r="E188" s="8">
        <v>44.020369127000002</v>
      </c>
      <c r="F188" s="43" t="str">
        <f t="shared" si="25"/>
        <v>N/A</v>
      </c>
      <c r="G188" s="8">
        <v>53.709515541000002</v>
      </c>
      <c r="H188" s="43" t="str">
        <f t="shared" si="26"/>
        <v>N/A</v>
      </c>
      <c r="I188" s="12">
        <v>-14</v>
      </c>
      <c r="J188" s="12">
        <v>22.01</v>
      </c>
      <c r="K188" s="44" t="s">
        <v>732</v>
      </c>
      <c r="L188" s="9" t="str">
        <f t="shared" si="27"/>
        <v>Yes</v>
      </c>
    </row>
    <row r="189" spans="1:12" x14ac:dyDescent="0.2">
      <c r="A189" s="45" t="s">
        <v>118</v>
      </c>
      <c r="B189" s="34" t="s">
        <v>217</v>
      </c>
      <c r="C189" s="8">
        <v>76.427934621000006</v>
      </c>
      <c r="D189" s="43" t="str">
        <f t="shared" si="24"/>
        <v>N/A</v>
      </c>
      <c r="E189" s="8">
        <v>75.539183854000001</v>
      </c>
      <c r="F189" s="43" t="str">
        <f t="shared" si="25"/>
        <v>N/A</v>
      </c>
      <c r="G189" s="8">
        <v>77.855992799999996</v>
      </c>
      <c r="H189" s="43" t="str">
        <f t="shared" si="26"/>
        <v>N/A</v>
      </c>
      <c r="I189" s="12">
        <v>-1.1599999999999999</v>
      </c>
      <c r="J189" s="12">
        <v>3.0670000000000002</v>
      </c>
      <c r="K189" s="44" t="s">
        <v>732</v>
      </c>
      <c r="L189" s="9" t="str">
        <f t="shared" si="27"/>
        <v>Yes</v>
      </c>
    </row>
    <row r="190" spans="1:12" x14ac:dyDescent="0.2">
      <c r="A190" s="50" t="s">
        <v>491</v>
      </c>
      <c r="B190" s="34" t="s">
        <v>217</v>
      </c>
      <c r="C190" s="8">
        <v>85.621088362999998</v>
      </c>
      <c r="D190" s="43" t="str">
        <f t="shared" si="24"/>
        <v>N/A</v>
      </c>
      <c r="E190" s="8">
        <v>86.674429019000002</v>
      </c>
      <c r="F190" s="43" t="str">
        <f t="shared" si="25"/>
        <v>N/A</v>
      </c>
      <c r="G190" s="8">
        <v>86.661404892999997</v>
      </c>
      <c r="H190" s="43" t="str">
        <f t="shared" si="26"/>
        <v>N/A</v>
      </c>
      <c r="I190" s="12">
        <v>1.23</v>
      </c>
      <c r="J190" s="12">
        <v>-1.4999999999999999E-2</v>
      </c>
      <c r="K190" s="44" t="s">
        <v>732</v>
      </c>
      <c r="L190" s="9" t="str">
        <f t="shared" si="27"/>
        <v>Yes</v>
      </c>
    </row>
    <row r="191" spans="1:12" x14ac:dyDescent="0.2">
      <c r="A191" s="50" t="s">
        <v>492</v>
      </c>
      <c r="B191" s="34" t="s">
        <v>217</v>
      </c>
      <c r="C191" s="8">
        <v>81.618150970000002</v>
      </c>
      <c r="D191" s="43" t="str">
        <f t="shared" si="24"/>
        <v>N/A</v>
      </c>
      <c r="E191" s="8">
        <v>83.821801566999994</v>
      </c>
      <c r="F191" s="43" t="str">
        <f t="shared" si="25"/>
        <v>N/A</v>
      </c>
      <c r="G191" s="8">
        <v>83.606350488000004</v>
      </c>
      <c r="H191" s="43" t="str">
        <f t="shared" si="26"/>
        <v>N/A</v>
      </c>
      <c r="I191" s="12">
        <v>2.7</v>
      </c>
      <c r="J191" s="12">
        <v>-0.25700000000000001</v>
      </c>
      <c r="K191" s="44" t="s">
        <v>732</v>
      </c>
      <c r="L191" s="9" t="str">
        <f t="shared" si="27"/>
        <v>Yes</v>
      </c>
    </row>
    <row r="192" spans="1:12" x14ac:dyDescent="0.2">
      <c r="A192" s="50" t="s">
        <v>493</v>
      </c>
      <c r="B192" s="34" t="s">
        <v>217</v>
      </c>
      <c r="C192" s="8">
        <v>67.370048887999999</v>
      </c>
      <c r="D192" s="43" t="str">
        <f t="shared" si="24"/>
        <v>N/A</v>
      </c>
      <c r="E192" s="8">
        <v>63.746711511999997</v>
      </c>
      <c r="F192" s="43" t="str">
        <f t="shared" si="25"/>
        <v>N/A</v>
      </c>
      <c r="G192" s="8">
        <v>62.346466741</v>
      </c>
      <c r="H192" s="43" t="str">
        <f t="shared" si="26"/>
        <v>N/A</v>
      </c>
      <c r="I192" s="12">
        <v>-5.38</v>
      </c>
      <c r="J192" s="12">
        <v>-2.2000000000000002</v>
      </c>
      <c r="K192" s="44" t="s">
        <v>732</v>
      </c>
      <c r="L192" s="9" t="str">
        <f t="shared" si="27"/>
        <v>Yes</v>
      </c>
    </row>
    <row r="193" spans="1:12" x14ac:dyDescent="0.2">
      <c r="A193" s="50" t="s">
        <v>494</v>
      </c>
      <c r="B193" s="34" t="s">
        <v>217</v>
      </c>
      <c r="C193" s="8">
        <v>64.827432822999995</v>
      </c>
      <c r="D193" s="43" t="str">
        <f t="shared" si="24"/>
        <v>N/A</v>
      </c>
      <c r="E193" s="8">
        <v>60.562684468999997</v>
      </c>
      <c r="F193" s="43" t="str">
        <f t="shared" si="25"/>
        <v>N/A</v>
      </c>
      <c r="G193" s="8">
        <v>70.652052698999995</v>
      </c>
      <c r="H193" s="43" t="str">
        <f t="shared" si="26"/>
        <v>N/A</v>
      </c>
      <c r="I193" s="12">
        <v>-6.58</v>
      </c>
      <c r="J193" s="12">
        <v>16.66</v>
      </c>
      <c r="K193" s="44" t="s">
        <v>732</v>
      </c>
      <c r="L193" s="9" t="str">
        <f t="shared" si="27"/>
        <v>Yes</v>
      </c>
    </row>
    <row r="194" spans="1:12" x14ac:dyDescent="0.2">
      <c r="A194" s="45" t="s">
        <v>1557</v>
      </c>
      <c r="B194" s="34" t="s">
        <v>217</v>
      </c>
      <c r="C194" s="35">
        <v>4.6904276491000001</v>
      </c>
      <c r="D194" s="43" t="str">
        <f t="shared" si="24"/>
        <v>N/A</v>
      </c>
      <c r="E194" s="35">
        <v>4.1523757645000003</v>
      </c>
      <c r="F194" s="43" t="str">
        <f t="shared" si="25"/>
        <v>N/A</v>
      </c>
      <c r="G194" s="35">
        <v>4.0207467866000002</v>
      </c>
      <c r="H194" s="43" t="str">
        <f t="shared" si="26"/>
        <v>N/A</v>
      </c>
      <c r="I194" s="12">
        <v>-11.5</v>
      </c>
      <c r="J194" s="12">
        <v>-3.17</v>
      </c>
      <c r="K194" s="44" t="s">
        <v>732</v>
      </c>
      <c r="L194" s="9" t="str">
        <f t="shared" si="27"/>
        <v>Yes</v>
      </c>
    </row>
    <row r="195" spans="1:12" x14ac:dyDescent="0.2">
      <c r="A195" s="50" t="s">
        <v>1558</v>
      </c>
      <c r="B195" s="34" t="s">
        <v>217</v>
      </c>
      <c r="C195" s="35">
        <v>0.4172709295</v>
      </c>
      <c r="D195" s="43" t="str">
        <f t="shared" si="24"/>
        <v>N/A</v>
      </c>
      <c r="E195" s="35">
        <v>0.26551460760000001</v>
      </c>
      <c r="F195" s="43" t="str">
        <f t="shared" si="25"/>
        <v>N/A</v>
      </c>
      <c r="G195" s="35">
        <v>0.2364120455</v>
      </c>
      <c r="H195" s="43" t="str">
        <f t="shared" si="26"/>
        <v>N/A</v>
      </c>
      <c r="I195" s="12">
        <v>-36.4</v>
      </c>
      <c r="J195" s="12">
        <v>-11</v>
      </c>
      <c r="K195" s="44" t="s">
        <v>732</v>
      </c>
      <c r="L195" s="9" t="str">
        <f t="shared" si="27"/>
        <v>Yes</v>
      </c>
    </row>
    <row r="196" spans="1:12" x14ac:dyDescent="0.2">
      <c r="A196" s="50" t="s">
        <v>1559</v>
      </c>
      <c r="B196" s="34" t="s">
        <v>217</v>
      </c>
      <c r="C196" s="35">
        <v>7.0232580489999998</v>
      </c>
      <c r="D196" s="43" t="str">
        <f t="shared" si="24"/>
        <v>N/A</v>
      </c>
      <c r="E196" s="35">
        <v>5.8328524894999996</v>
      </c>
      <c r="F196" s="43" t="str">
        <f t="shared" si="25"/>
        <v>N/A</v>
      </c>
      <c r="G196" s="35">
        <v>5.6913514301000001</v>
      </c>
      <c r="H196" s="43" t="str">
        <f t="shared" si="26"/>
        <v>N/A</v>
      </c>
      <c r="I196" s="12">
        <v>-16.899999999999999</v>
      </c>
      <c r="J196" s="12">
        <v>-2.4300000000000002</v>
      </c>
      <c r="K196" s="44" t="s">
        <v>732</v>
      </c>
      <c r="L196" s="9" t="str">
        <f t="shared" si="27"/>
        <v>Yes</v>
      </c>
    </row>
    <row r="197" spans="1:12" x14ac:dyDescent="0.2">
      <c r="A197" s="50" t="s">
        <v>1560</v>
      </c>
      <c r="B197" s="34" t="s">
        <v>217</v>
      </c>
      <c r="C197" s="35">
        <v>4.6843699875000002</v>
      </c>
      <c r="D197" s="43" t="str">
        <f t="shared" si="24"/>
        <v>N/A</v>
      </c>
      <c r="E197" s="35">
        <v>5.4800101859000003</v>
      </c>
      <c r="F197" s="43" t="str">
        <f t="shared" si="25"/>
        <v>N/A</v>
      </c>
      <c r="G197" s="35">
        <v>5.4292432664000003</v>
      </c>
      <c r="H197" s="43" t="str">
        <f t="shared" si="26"/>
        <v>N/A</v>
      </c>
      <c r="I197" s="12">
        <v>16.98</v>
      </c>
      <c r="J197" s="12">
        <v>-0.92600000000000005</v>
      </c>
      <c r="K197" s="44" t="s">
        <v>732</v>
      </c>
      <c r="L197" s="9" t="str">
        <f t="shared" si="27"/>
        <v>Yes</v>
      </c>
    </row>
    <row r="198" spans="1:12" x14ac:dyDescent="0.2">
      <c r="A198" s="50" t="s">
        <v>1561</v>
      </c>
      <c r="B198" s="34" t="s">
        <v>217</v>
      </c>
      <c r="C198" s="35">
        <v>3.9370494954000002</v>
      </c>
      <c r="D198" s="43" t="str">
        <f t="shared" si="24"/>
        <v>N/A</v>
      </c>
      <c r="E198" s="35">
        <v>4.0153469750999999</v>
      </c>
      <c r="F198" s="43" t="str">
        <f t="shared" si="25"/>
        <v>N/A</v>
      </c>
      <c r="G198" s="35">
        <v>4.0685017860999997</v>
      </c>
      <c r="H198" s="43" t="str">
        <f t="shared" si="26"/>
        <v>N/A</v>
      </c>
      <c r="I198" s="12">
        <v>1.9890000000000001</v>
      </c>
      <c r="J198" s="12">
        <v>1.3240000000000001</v>
      </c>
      <c r="K198" s="44" t="s">
        <v>732</v>
      </c>
      <c r="L198" s="9" t="str">
        <f t="shared" si="27"/>
        <v>Yes</v>
      </c>
    </row>
    <row r="199" spans="1:12" x14ac:dyDescent="0.2">
      <c r="A199" s="45" t="s">
        <v>1562</v>
      </c>
      <c r="B199" s="34" t="s">
        <v>217</v>
      </c>
      <c r="C199" s="35">
        <v>262.94656981999998</v>
      </c>
      <c r="D199" s="43" t="str">
        <f t="shared" si="24"/>
        <v>N/A</v>
      </c>
      <c r="E199" s="35">
        <v>224.29663058</v>
      </c>
      <c r="F199" s="43" t="str">
        <f t="shared" si="25"/>
        <v>N/A</v>
      </c>
      <c r="G199" s="35">
        <v>210.49562534</v>
      </c>
      <c r="H199" s="43" t="str">
        <f t="shared" si="26"/>
        <v>N/A</v>
      </c>
      <c r="I199" s="12">
        <v>-14.7</v>
      </c>
      <c r="J199" s="12">
        <v>-6.15</v>
      </c>
      <c r="K199" s="44" t="s">
        <v>732</v>
      </c>
      <c r="L199" s="9" t="str">
        <f t="shared" si="27"/>
        <v>Yes</v>
      </c>
    </row>
    <row r="200" spans="1:12" x14ac:dyDescent="0.2">
      <c r="A200" s="50" t="s">
        <v>1563</v>
      </c>
      <c r="B200" s="34" t="s">
        <v>217</v>
      </c>
      <c r="C200" s="35">
        <v>283.87545097999998</v>
      </c>
      <c r="D200" s="43" t="str">
        <f t="shared" si="24"/>
        <v>N/A</v>
      </c>
      <c r="E200" s="35">
        <v>245.19050565000001</v>
      </c>
      <c r="F200" s="43" t="str">
        <f t="shared" si="25"/>
        <v>N/A</v>
      </c>
      <c r="G200" s="35">
        <v>231.96732843999999</v>
      </c>
      <c r="H200" s="43" t="str">
        <f t="shared" si="26"/>
        <v>N/A</v>
      </c>
      <c r="I200" s="12">
        <v>-13.6</v>
      </c>
      <c r="J200" s="12">
        <v>-5.39</v>
      </c>
      <c r="K200" s="44" t="s">
        <v>732</v>
      </c>
      <c r="L200" s="9" t="str">
        <f t="shared" si="27"/>
        <v>Yes</v>
      </c>
    </row>
    <row r="201" spans="1:12" x14ac:dyDescent="0.2">
      <c r="A201" s="50" t="s">
        <v>1564</v>
      </c>
      <c r="B201" s="34" t="s">
        <v>217</v>
      </c>
      <c r="C201" s="35">
        <v>213.04879668000001</v>
      </c>
      <c r="D201" s="43" t="str">
        <f t="shared" si="24"/>
        <v>N/A</v>
      </c>
      <c r="E201" s="35">
        <v>168.64523611999999</v>
      </c>
      <c r="F201" s="43" t="str">
        <f t="shared" si="25"/>
        <v>N/A</v>
      </c>
      <c r="G201" s="35">
        <v>146.00088683999999</v>
      </c>
      <c r="H201" s="43" t="str">
        <f t="shared" si="26"/>
        <v>N/A</v>
      </c>
      <c r="I201" s="12">
        <v>-20.8</v>
      </c>
      <c r="J201" s="12">
        <v>-13.4</v>
      </c>
      <c r="K201" s="44" t="s">
        <v>732</v>
      </c>
      <c r="L201" s="9" t="str">
        <f t="shared" si="27"/>
        <v>Yes</v>
      </c>
    </row>
    <row r="202" spans="1:12" x14ac:dyDescent="0.2">
      <c r="A202" s="50" t="s">
        <v>1565</v>
      </c>
      <c r="B202" s="34" t="s">
        <v>217</v>
      </c>
      <c r="C202" s="35">
        <v>20.083242059</v>
      </c>
      <c r="D202" s="43" t="str">
        <f t="shared" si="24"/>
        <v>N/A</v>
      </c>
      <c r="E202" s="35">
        <v>21.296391753000002</v>
      </c>
      <c r="F202" s="43" t="str">
        <f t="shared" si="25"/>
        <v>N/A</v>
      </c>
      <c r="G202" s="35">
        <v>11.862236629</v>
      </c>
      <c r="H202" s="43" t="str">
        <f t="shared" si="26"/>
        <v>N/A</v>
      </c>
      <c r="I202" s="12">
        <v>6.0410000000000004</v>
      </c>
      <c r="J202" s="12">
        <v>-44.3</v>
      </c>
      <c r="K202" s="44" t="s">
        <v>732</v>
      </c>
      <c r="L202" s="9" t="str">
        <f t="shared" si="27"/>
        <v>No</v>
      </c>
    </row>
    <row r="203" spans="1:12" x14ac:dyDescent="0.2">
      <c r="A203" s="50" t="s">
        <v>1566</v>
      </c>
      <c r="B203" s="34" t="s">
        <v>217</v>
      </c>
      <c r="C203" s="35">
        <v>49.396226415000001</v>
      </c>
      <c r="D203" s="43" t="str">
        <f t="shared" si="24"/>
        <v>N/A</v>
      </c>
      <c r="E203" s="35">
        <v>50.5</v>
      </c>
      <c r="F203" s="43" t="str">
        <f t="shared" si="25"/>
        <v>N/A</v>
      </c>
      <c r="G203" s="35">
        <v>30.793650794000001</v>
      </c>
      <c r="H203" s="43" t="str">
        <f t="shared" si="26"/>
        <v>N/A</v>
      </c>
      <c r="I203" s="12">
        <v>2.2349999999999999</v>
      </c>
      <c r="J203" s="12">
        <v>-39</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-18.2</v>
      </c>
      <c r="J204" s="12">
        <v>-11.1</v>
      </c>
      <c r="K204" s="14" t="s">
        <v>217</v>
      </c>
      <c r="L204" s="9" t="str">
        <f t="shared" ref="L204:L214" si="31">IF(J204="Div by 0", "N/A", IF(K204="N/A","N/A", IF(J204&gt;VALUE(MID(K204,1,2)), "No", IF(J204&lt;-1*VALUE(MID(K204,1,2)), "No", "Yes"))))</f>
        <v>N/A</v>
      </c>
    </row>
    <row r="205" spans="1:12" x14ac:dyDescent="0.2">
      <c r="A205" s="45" t="s">
        <v>128</v>
      </c>
      <c r="B205" s="34" t="s">
        <v>217</v>
      </c>
      <c r="C205" s="35">
        <v>50</v>
      </c>
      <c r="D205" s="43" t="str">
        <f t="shared" si="28"/>
        <v>N/A</v>
      </c>
      <c r="E205" s="35">
        <v>42</v>
      </c>
      <c r="F205" s="43" t="str">
        <f t="shared" si="29"/>
        <v>N/A</v>
      </c>
      <c r="G205" s="35">
        <v>38</v>
      </c>
      <c r="H205" s="43" t="str">
        <f t="shared" si="30"/>
        <v>N/A</v>
      </c>
      <c r="I205" s="12">
        <v>-16</v>
      </c>
      <c r="J205" s="12">
        <v>-9.52</v>
      </c>
      <c r="K205" s="14" t="s">
        <v>217</v>
      </c>
      <c r="L205" s="9" t="str">
        <f t="shared" si="31"/>
        <v>N/A</v>
      </c>
    </row>
    <row r="206" spans="1:12" ht="25.5" x14ac:dyDescent="0.2">
      <c r="A206" s="45" t="s">
        <v>1614</v>
      </c>
      <c r="B206" s="34" t="s">
        <v>217</v>
      </c>
      <c r="C206" s="35">
        <v>33</v>
      </c>
      <c r="D206" s="43" t="str">
        <f t="shared" si="28"/>
        <v>N/A</v>
      </c>
      <c r="E206" s="35">
        <v>25</v>
      </c>
      <c r="F206" s="43" t="str">
        <f t="shared" si="29"/>
        <v>N/A</v>
      </c>
      <c r="G206" s="35">
        <v>20</v>
      </c>
      <c r="H206" s="43" t="str">
        <f t="shared" si="30"/>
        <v>N/A</v>
      </c>
      <c r="I206" s="12">
        <v>-24.2</v>
      </c>
      <c r="J206" s="12">
        <v>-20</v>
      </c>
      <c r="K206" s="14" t="s">
        <v>217</v>
      </c>
      <c r="L206" s="9" t="str">
        <f t="shared" si="31"/>
        <v>N/A</v>
      </c>
    </row>
    <row r="207" spans="1:12" ht="25.5" x14ac:dyDescent="0.2">
      <c r="A207" s="45" t="s">
        <v>1567</v>
      </c>
      <c r="B207" s="34" t="s">
        <v>217</v>
      </c>
      <c r="C207" s="35">
        <v>503</v>
      </c>
      <c r="D207" s="43" t="str">
        <f t="shared" si="28"/>
        <v>N/A</v>
      </c>
      <c r="E207" s="35">
        <v>446</v>
      </c>
      <c r="F207" s="43" t="str">
        <f t="shared" si="29"/>
        <v>N/A</v>
      </c>
      <c r="G207" s="35">
        <v>426</v>
      </c>
      <c r="H207" s="43" t="str">
        <f t="shared" si="30"/>
        <v>N/A</v>
      </c>
      <c r="I207" s="12">
        <v>-11.3</v>
      </c>
      <c r="J207" s="12">
        <v>-4.4800000000000004</v>
      </c>
      <c r="K207" s="14" t="s">
        <v>217</v>
      </c>
      <c r="L207" s="9" t="str">
        <f t="shared" si="31"/>
        <v>N/A</v>
      </c>
    </row>
    <row r="208" spans="1:12" x14ac:dyDescent="0.2">
      <c r="A208" s="45" t="s">
        <v>1615</v>
      </c>
      <c r="B208" s="34" t="s">
        <v>217</v>
      </c>
      <c r="C208" s="35">
        <v>19</v>
      </c>
      <c r="D208" s="43" t="str">
        <f t="shared" si="28"/>
        <v>N/A</v>
      </c>
      <c r="E208" s="35">
        <v>22</v>
      </c>
      <c r="F208" s="43" t="str">
        <f t="shared" si="29"/>
        <v>N/A</v>
      </c>
      <c r="G208" s="35">
        <v>23</v>
      </c>
      <c r="H208" s="43" t="str">
        <f t="shared" si="30"/>
        <v>N/A</v>
      </c>
      <c r="I208" s="12">
        <v>15.79</v>
      </c>
      <c r="J208" s="12">
        <v>4.5449999999999999</v>
      </c>
      <c r="K208" s="14" t="s">
        <v>217</v>
      </c>
      <c r="L208" s="9" t="str">
        <f t="shared" si="31"/>
        <v>N/A</v>
      </c>
    </row>
    <row r="209" spans="1:12" x14ac:dyDescent="0.2">
      <c r="A209" s="45" t="s">
        <v>1616</v>
      </c>
      <c r="B209" s="34" t="s">
        <v>217</v>
      </c>
      <c r="C209" s="35">
        <v>27</v>
      </c>
      <c r="D209" s="43" t="str">
        <f t="shared" si="28"/>
        <v>N/A</v>
      </c>
      <c r="E209" s="35">
        <v>25</v>
      </c>
      <c r="F209" s="43" t="str">
        <f t="shared" si="29"/>
        <v>N/A</v>
      </c>
      <c r="G209" s="35">
        <v>20</v>
      </c>
      <c r="H209" s="43" t="str">
        <f t="shared" si="30"/>
        <v>N/A</v>
      </c>
      <c r="I209" s="12">
        <v>-7.41</v>
      </c>
      <c r="J209" s="12">
        <v>-20</v>
      </c>
      <c r="K209" s="14" t="s">
        <v>217</v>
      </c>
      <c r="L209" s="9" t="str">
        <f t="shared" si="31"/>
        <v>N/A</v>
      </c>
    </row>
    <row r="210" spans="1:12" x14ac:dyDescent="0.2">
      <c r="A210" s="45" t="s">
        <v>125</v>
      </c>
      <c r="B210" s="34" t="s">
        <v>217</v>
      </c>
      <c r="C210" s="46">
        <v>4269846</v>
      </c>
      <c r="D210" s="43" t="str">
        <f t="shared" si="28"/>
        <v>N/A</v>
      </c>
      <c r="E210" s="46">
        <v>4781463</v>
      </c>
      <c r="F210" s="43" t="str">
        <f t="shared" si="29"/>
        <v>N/A</v>
      </c>
      <c r="G210" s="46">
        <v>4082336</v>
      </c>
      <c r="H210" s="43" t="str">
        <f t="shared" si="30"/>
        <v>N/A</v>
      </c>
      <c r="I210" s="12">
        <v>11.98</v>
      </c>
      <c r="J210" s="12">
        <v>-14.6</v>
      </c>
      <c r="K210" s="14" t="s">
        <v>217</v>
      </c>
      <c r="L210" s="9" t="str">
        <f t="shared" si="31"/>
        <v>N/A</v>
      </c>
    </row>
    <row r="211" spans="1:12" x14ac:dyDescent="0.2">
      <c r="A211" s="45" t="s">
        <v>1617</v>
      </c>
      <c r="B211" s="34" t="s">
        <v>217</v>
      </c>
      <c r="C211" s="46">
        <v>4141388</v>
      </c>
      <c r="D211" s="43" t="str">
        <f t="shared" si="28"/>
        <v>N/A</v>
      </c>
      <c r="E211" s="46">
        <v>2172215</v>
      </c>
      <c r="F211" s="43" t="str">
        <f t="shared" si="29"/>
        <v>N/A</v>
      </c>
      <c r="G211" s="46">
        <v>1384871</v>
      </c>
      <c r="H211" s="43" t="str">
        <f t="shared" si="30"/>
        <v>N/A</v>
      </c>
      <c r="I211" s="12">
        <v>-47.5</v>
      </c>
      <c r="J211" s="12">
        <v>-36.200000000000003</v>
      </c>
      <c r="K211" s="14" t="s">
        <v>217</v>
      </c>
      <c r="L211" s="9" t="str">
        <f t="shared" si="31"/>
        <v>N/A</v>
      </c>
    </row>
    <row r="212" spans="1:12" x14ac:dyDescent="0.2">
      <c r="A212" s="45" t="s">
        <v>1568</v>
      </c>
      <c r="B212" s="34" t="s">
        <v>217</v>
      </c>
      <c r="C212" s="46">
        <v>643711</v>
      </c>
      <c r="D212" s="43" t="str">
        <f t="shared" si="28"/>
        <v>N/A</v>
      </c>
      <c r="E212" s="46">
        <v>388570</v>
      </c>
      <c r="F212" s="43" t="str">
        <f t="shared" si="29"/>
        <v>N/A</v>
      </c>
      <c r="G212" s="46">
        <v>942768</v>
      </c>
      <c r="H212" s="43" t="str">
        <f t="shared" si="30"/>
        <v>N/A</v>
      </c>
      <c r="I212" s="12">
        <v>-39.6</v>
      </c>
      <c r="J212" s="12">
        <v>142.6</v>
      </c>
      <c r="K212" s="14" t="s">
        <v>217</v>
      </c>
      <c r="L212" s="9" t="str">
        <f t="shared" si="31"/>
        <v>N/A</v>
      </c>
    </row>
    <row r="213" spans="1:12" x14ac:dyDescent="0.2">
      <c r="A213" s="45" t="s">
        <v>1618</v>
      </c>
      <c r="B213" s="34" t="s">
        <v>217</v>
      </c>
      <c r="C213" s="46">
        <v>3191415</v>
      </c>
      <c r="D213" s="43" t="str">
        <f t="shared" si="28"/>
        <v>N/A</v>
      </c>
      <c r="E213" s="46">
        <v>4063868</v>
      </c>
      <c r="F213" s="43" t="str">
        <f t="shared" si="29"/>
        <v>N/A</v>
      </c>
      <c r="G213" s="46">
        <v>4052024</v>
      </c>
      <c r="H213" s="43" t="str">
        <f t="shared" si="30"/>
        <v>N/A</v>
      </c>
      <c r="I213" s="12">
        <v>27.34</v>
      </c>
      <c r="J213" s="12">
        <v>-0.29099999999999998</v>
      </c>
      <c r="K213" s="14" t="s">
        <v>217</v>
      </c>
      <c r="L213" s="9" t="str">
        <f t="shared" si="31"/>
        <v>N/A</v>
      </c>
    </row>
    <row r="214" spans="1:12" x14ac:dyDescent="0.2">
      <c r="A214" s="50" t="s">
        <v>1619</v>
      </c>
      <c r="B214" s="34" t="s">
        <v>217</v>
      </c>
      <c r="C214" s="46">
        <v>312393</v>
      </c>
      <c r="D214" s="43" t="str">
        <f t="shared" si="28"/>
        <v>N/A</v>
      </c>
      <c r="E214" s="46">
        <v>3024519</v>
      </c>
      <c r="F214" s="43" t="str">
        <f t="shared" si="29"/>
        <v>N/A</v>
      </c>
      <c r="G214" s="46">
        <v>346072</v>
      </c>
      <c r="H214" s="43" t="str">
        <f t="shared" si="30"/>
        <v>N/A</v>
      </c>
      <c r="I214" s="12">
        <v>868.2</v>
      </c>
      <c r="J214" s="12">
        <v>-88.6</v>
      </c>
      <c r="K214" s="14" t="s">
        <v>217</v>
      </c>
      <c r="L214" s="9" t="str">
        <f t="shared" si="31"/>
        <v>N/A</v>
      </c>
    </row>
    <row r="215" spans="1:12" ht="25.5" x14ac:dyDescent="0.2">
      <c r="A215" s="45" t="s">
        <v>1382</v>
      </c>
      <c r="B215" s="34" t="s">
        <v>217</v>
      </c>
      <c r="C215" s="46">
        <v>2864097</v>
      </c>
      <c r="D215" s="43" t="str">
        <f t="shared" ref="D215:D229" si="32">IF($B215="N/A","N/A",IF(C215&gt;10,"No",IF(C215&lt;-10,"No","Yes")))</f>
        <v>N/A</v>
      </c>
      <c r="E215" s="46">
        <v>1929671</v>
      </c>
      <c r="F215" s="43" t="str">
        <f t="shared" ref="F215:F229" si="33">IF($B215="N/A","N/A",IF(E215&gt;10,"No",IF(E215&lt;-10,"No","Yes")))</f>
        <v>N/A</v>
      </c>
      <c r="G215" s="46">
        <v>2130943</v>
      </c>
      <c r="H215" s="43" t="str">
        <f t="shared" ref="H215:H229" si="34">IF($B215="N/A","N/A",IF(G215&gt;10,"No",IF(G215&lt;-10,"No","Yes")))</f>
        <v>N/A</v>
      </c>
      <c r="I215" s="12">
        <v>-32.6</v>
      </c>
      <c r="J215" s="12">
        <v>10.43</v>
      </c>
      <c r="K215" s="44" t="s">
        <v>732</v>
      </c>
      <c r="L215" s="9" t="str">
        <f t="shared" ref="L215:L229" si="35">IF(J215="Div by 0", "N/A", IF(K215="N/A","N/A", IF(J215&gt;VALUE(MID(K215,1,2)), "No", IF(J215&lt;-1*VALUE(MID(K215,1,2)), "No", "Yes"))))</f>
        <v>Yes</v>
      </c>
    </row>
    <row r="216" spans="1:12" x14ac:dyDescent="0.2">
      <c r="A216" s="45" t="s">
        <v>649</v>
      </c>
      <c r="B216" s="34" t="s">
        <v>217</v>
      </c>
      <c r="C216" s="35">
        <v>16992</v>
      </c>
      <c r="D216" s="43" t="str">
        <f t="shared" si="32"/>
        <v>N/A</v>
      </c>
      <c r="E216" s="35">
        <v>12701</v>
      </c>
      <c r="F216" s="43" t="str">
        <f t="shared" si="33"/>
        <v>N/A</v>
      </c>
      <c r="G216" s="35">
        <v>14005</v>
      </c>
      <c r="H216" s="43" t="str">
        <f t="shared" si="34"/>
        <v>N/A</v>
      </c>
      <c r="I216" s="12">
        <v>-25.3</v>
      </c>
      <c r="J216" s="12">
        <v>10.27</v>
      </c>
      <c r="K216" s="44" t="s">
        <v>732</v>
      </c>
      <c r="L216" s="9" t="str">
        <f t="shared" si="35"/>
        <v>Yes</v>
      </c>
    </row>
    <row r="217" spans="1:12" ht="25.5" x14ac:dyDescent="0.2">
      <c r="A217" s="45" t="s">
        <v>1383</v>
      </c>
      <c r="B217" s="34" t="s">
        <v>217</v>
      </c>
      <c r="C217" s="46">
        <v>168.55561441</v>
      </c>
      <c r="D217" s="43" t="str">
        <f t="shared" si="32"/>
        <v>N/A</v>
      </c>
      <c r="E217" s="46">
        <v>151.93063538000001</v>
      </c>
      <c r="F217" s="43" t="str">
        <f t="shared" si="33"/>
        <v>N/A</v>
      </c>
      <c r="G217" s="46">
        <v>152.15587289999999</v>
      </c>
      <c r="H217" s="43" t="str">
        <f t="shared" si="34"/>
        <v>N/A</v>
      </c>
      <c r="I217" s="12">
        <v>-9.86</v>
      </c>
      <c r="J217" s="12">
        <v>0.14829999999999999</v>
      </c>
      <c r="K217" s="44" t="s">
        <v>732</v>
      </c>
      <c r="L217" s="9" t="str">
        <f t="shared" si="35"/>
        <v>Yes</v>
      </c>
    </row>
    <row r="218" spans="1:12" ht="25.5" x14ac:dyDescent="0.2">
      <c r="A218" s="45" t="s">
        <v>1384</v>
      </c>
      <c r="B218" s="34" t="s">
        <v>217</v>
      </c>
      <c r="C218" s="46">
        <v>1622290</v>
      </c>
      <c r="D218" s="43" t="str">
        <f t="shared" si="32"/>
        <v>N/A</v>
      </c>
      <c r="E218" s="46">
        <v>1562521</v>
      </c>
      <c r="F218" s="43" t="str">
        <f t="shared" si="33"/>
        <v>N/A</v>
      </c>
      <c r="G218" s="46">
        <v>1927198</v>
      </c>
      <c r="H218" s="43" t="str">
        <f t="shared" si="34"/>
        <v>N/A</v>
      </c>
      <c r="I218" s="12">
        <v>-3.68</v>
      </c>
      <c r="J218" s="12">
        <v>23.34</v>
      </c>
      <c r="K218" s="44" t="s">
        <v>732</v>
      </c>
      <c r="L218" s="9" t="str">
        <f t="shared" si="35"/>
        <v>Yes</v>
      </c>
    </row>
    <row r="219" spans="1:12" x14ac:dyDescent="0.2">
      <c r="A219" s="45" t="s">
        <v>516</v>
      </c>
      <c r="B219" s="34" t="s">
        <v>217</v>
      </c>
      <c r="C219" s="35">
        <v>11021</v>
      </c>
      <c r="D219" s="43" t="str">
        <f t="shared" si="32"/>
        <v>N/A</v>
      </c>
      <c r="E219" s="35">
        <v>11262</v>
      </c>
      <c r="F219" s="43" t="str">
        <f t="shared" si="33"/>
        <v>N/A</v>
      </c>
      <c r="G219" s="35">
        <v>10796</v>
      </c>
      <c r="H219" s="43" t="str">
        <f t="shared" si="34"/>
        <v>N/A</v>
      </c>
      <c r="I219" s="12">
        <v>2.1869999999999998</v>
      </c>
      <c r="J219" s="12">
        <v>-4.1399999999999997</v>
      </c>
      <c r="K219" s="44" t="s">
        <v>732</v>
      </c>
      <c r="L219" s="9" t="str">
        <f t="shared" si="35"/>
        <v>Yes</v>
      </c>
    </row>
    <row r="220" spans="1:12" ht="25.5" x14ac:dyDescent="0.2">
      <c r="A220" s="45" t="s">
        <v>1385</v>
      </c>
      <c r="B220" s="34" t="s">
        <v>217</v>
      </c>
      <c r="C220" s="46">
        <v>147.19989111999999</v>
      </c>
      <c r="D220" s="43" t="str">
        <f t="shared" si="32"/>
        <v>N/A</v>
      </c>
      <c r="E220" s="46">
        <v>138.74276327000001</v>
      </c>
      <c r="F220" s="43" t="str">
        <f t="shared" si="33"/>
        <v>N/A</v>
      </c>
      <c r="G220" s="46">
        <v>178.51037421000001</v>
      </c>
      <c r="H220" s="43" t="str">
        <f t="shared" si="34"/>
        <v>N/A</v>
      </c>
      <c r="I220" s="12">
        <v>-5.75</v>
      </c>
      <c r="J220" s="12">
        <v>28.66</v>
      </c>
      <c r="K220" s="44" t="s">
        <v>732</v>
      </c>
      <c r="L220" s="9" t="str">
        <f t="shared" si="35"/>
        <v>Yes</v>
      </c>
    </row>
    <row r="221" spans="1:12" ht="25.5" x14ac:dyDescent="0.2">
      <c r="A221" s="45" t="s">
        <v>1386</v>
      </c>
      <c r="B221" s="34" t="s">
        <v>217</v>
      </c>
      <c r="C221" s="46">
        <v>14465382</v>
      </c>
      <c r="D221" s="43" t="str">
        <f t="shared" si="32"/>
        <v>N/A</v>
      </c>
      <c r="E221" s="46">
        <v>8910343</v>
      </c>
      <c r="F221" s="43" t="str">
        <f t="shared" si="33"/>
        <v>N/A</v>
      </c>
      <c r="G221" s="46">
        <v>7868929</v>
      </c>
      <c r="H221" s="43" t="str">
        <f t="shared" si="34"/>
        <v>N/A</v>
      </c>
      <c r="I221" s="12">
        <v>-38.4</v>
      </c>
      <c r="J221" s="12">
        <v>-11.7</v>
      </c>
      <c r="K221" s="44" t="s">
        <v>732</v>
      </c>
      <c r="L221" s="9" t="str">
        <f t="shared" si="35"/>
        <v>Yes</v>
      </c>
    </row>
    <row r="222" spans="1:12" x14ac:dyDescent="0.2">
      <c r="A222" s="45" t="s">
        <v>517</v>
      </c>
      <c r="B222" s="34" t="s">
        <v>217</v>
      </c>
      <c r="C222" s="35">
        <v>33502</v>
      </c>
      <c r="D222" s="43" t="str">
        <f t="shared" si="32"/>
        <v>N/A</v>
      </c>
      <c r="E222" s="35">
        <v>24562</v>
      </c>
      <c r="F222" s="43" t="str">
        <f t="shared" si="33"/>
        <v>N/A</v>
      </c>
      <c r="G222" s="35">
        <v>23389</v>
      </c>
      <c r="H222" s="43" t="str">
        <f t="shared" si="34"/>
        <v>N/A</v>
      </c>
      <c r="I222" s="12">
        <v>-26.7</v>
      </c>
      <c r="J222" s="12">
        <v>-4.78</v>
      </c>
      <c r="K222" s="44" t="s">
        <v>732</v>
      </c>
      <c r="L222" s="9" t="str">
        <f t="shared" si="35"/>
        <v>Yes</v>
      </c>
    </row>
    <row r="223" spans="1:12" ht="25.5" x14ac:dyDescent="0.2">
      <c r="A223" s="45" t="s">
        <v>1387</v>
      </c>
      <c r="B223" s="34" t="s">
        <v>217</v>
      </c>
      <c r="C223" s="46">
        <v>431.77667005000001</v>
      </c>
      <c r="D223" s="43" t="str">
        <f t="shared" si="32"/>
        <v>N/A</v>
      </c>
      <c r="E223" s="46">
        <v>362.7694406</v>
      </c>
      <c r="F223" s="43" t="str">
        <f t="shared" si="33"/>
        <v>N/A</v>
      </c>
      <c r="G223" s="46">
        <v>336.43717132</v>
      </c>
      <c r="H223" s="43" t="str">
        <f t="shared" si="34"/>
        <v>N/A</v>
      </c>
      <c r="I223" s="12">
        <v>-16</v>
      </c>
      <c r="J223" s="12">
        <v>-7.26</v>
      </c>
      <c r="K223" s="44" t="s">
        <v>732</v>
      </c>
      <c r="L223" s="9" t="str">
        <f t="shared" si="35"/>
        <v>Yes</v>
      </c>
    </row>
    <row r="224" spans="1:12" ht="25.5" x14ac:dyDescent="0.2">
      <c r="A224" s="45" t="s">
        <v>1388</v>
      </c>
      <c r="B224" s="34" t="s">
        <v>217</v>
      </c>
      <c r="C224" s="46">
        <v>0</v>
      </c>
      <c r="D224" s="43" t="str">
        <f t="shared" si="32"/>
        <v>N/A</v>
      </c>
      <c r="E224" s="46">
        <v>528696</v>
      </c>
      <c r="F224" s="43" t="str">
        <f t="shared" si="33"/>
        <v>N/A</v>
      </c>
      <c r="G224" s="46">
        <v>2585660</v>
      </c>
      <c r="H224" s="43" t="str">
        <f t="shared" si="34"/>
        <v>N/A</v>
      </c>
      <c r="I224" s="12" t="s">
        <v>1743</v>
      </c>
      <c r="J224" s="12">
        <v>389.1</v>
      </c>
      <c r="K224" s="44" t="s">
        <v>732</v>
      </c>
      <c r="L224" s="9" t="str">
        <f t="shared" si="35"/>
        <v>No</v>
      </c>
    </row>
    <row r="225" spans="1:12" x14ac:dyDescent="0.2">
      <c r="A225" s="45" t="s">
        <v>518</v>
      </c>
      <c r="B225" s="34" t="s">
        <v>217</v>
      </c>
      <c r="C225" s="35">
        <v>0</v>
      </c>
      <c r="D225" s="43" t="str">
        <f t="shared" si="32"/>
        <v>N/A</v>
      </c>
      <c r="E225" s="35">
        <v>3212</v>
      </c>
      <c r="F225" s="43" t="str">
        <f t="shared" si="33"/>
        <v>N/A</v>
      </c>
      <c r="G225" s="35">
        <v>5650</v>
      </c>
      <c r="H225" s="43" t="str">
        <f t="shared" si="34"/>
        <v>N/A</v>
      </c>
      <c r="I225" s="12" t="s">
        <v>1743</v>
      </c>
      <c r="J225" s="12">
        <v>75.900000000000006</v>
      </c>
      <c r="K225" s="44" t="s">
        <v>732</v>
      </c>
      <c r="L225" s="9" t="str">
        <f t="shared" si="35"/>
        <v>No</v>
      </c>
    </row>
    <row r="226" spans="1:12" ht="25.5" x14ac:dyDescent="0.2">
      <c r="A226" s="45" t="s">
        <v>1389</v>
      </c>
      <c r="B226" s="34" t="s">
        <v>217</v>
      </c>
      <c r="C226" s="46" t="s">
        <v>1743</v>
      </c>
      <c r="D226" s="43" t="str">
        <f t="shared" si="32"/>
        <v>N/A</v>
      </c>
      <c r="E226" s="46">
        <v>164.60024906999999</v>
      </c>
      <c r="F226" s="43" t="str">
        <f t="shared" si="33"/>
        <v>N/A</v>
      </c>
      <c r="G226" s="46">
        <v>457.63893804999998</v>
      </c>
      <c r="H226" s="43" t="str">
        <f t="shared" si="34"/>
        <v>N/A</v>
      </c>
      <c r="I226" s="12" t="s">
        <v>1743</v>
      </c>
      <c r="J226" s="12">
        <v>178</v>
      </c>
      <c r="K226" s="44" t="s">
        <v>732</v>
      </c>
      <c r="L226" s="9" t="str">
        <f t="shared" si="35"/>
        <v>No</v>
      </c>
    </row>
    <row r="227" spans="1:12" ht="25.5" x14ac:dyDescent="0.2">
      <c r="A227" s="45" t="s">
        <v>1390</v>
      </c>
      <c r="B227" s="34" t="s">
        <v>217</v>
      </c>
      <c r="C227" s="46">
        <v>0</v>
      </c>
      <c r="D227" s="43" t="str">
        <f t="shared" si="32"/>
        <v>N/A</v>
      </c>
      <c r="E227" s="46">
        <v>286923077</v>
      </c>
      <c r="F227" s="43" t="str">
        <f t="shared" si="33"/>
        <v>N/A</v>
      </c>
      <c r="G227" s="46">
        <v>220213750</v>
      </c>
      <c r="H227" s="43" t="str">
        <f t="shared" si="34"/>
        <v>N/A</v>
      </c>
      <c r="I227" s="12" t="s">
        <v>1743</v>
      </c>
      <c r="J227" s="12">
        <v>-23.2</v>
      </c>
      <c r="K227" s="44" t="s">
        <v>732</v>
      </c>
      <c r="L227" s="9" t="str">
        <f t="shared" si="35"/>
        <v>Yes</v>
      </c>
    </row>
    <row r="228" spans="1:12" ht="25.5" x14ac:dyDescent="0.2">
      <c r="A228" s="45" t="s">
        <v>519</v>
      </c>
      <c r="B228" s="34" t="s">
        <v>217</v>
      </c>
      <c r="C228" s="35">
        <v>0</v>
      </c>
      <c r="D228" s="43" t="str">
        <f t="shared" si="32"/>
        <v>N/A</v>
      </c>
      <c r="E228" s="35">
        <v>9959</v>
      </c>
      <c r="F228" s="43" t="str">
        <f t="shared" si="33"/>
        <v>N/A</v>
      </c>
      <c r="G228" s="35">
        <v>10487</v>
      </c>
      <c r="H228" s="43" t="str">
        <f t="shared" si="34"/>
        <v>N/A</v>
      </c>
      <c r="I228" s="12" t="s">
        <v>1743</v>
      </c>
      <c r="J228" s="12">
        <v>5.3019999999999996</v>
      </c>
      <c r="K228" s="44" t="s">
        <v>732</v>
      </c>
      <c r="L228" s="9" t="str">
        <f t="shared" si="35"/>
        <v>Yes</v>
      </c>
    </row>
    <row r="229" spans="1:12" ht="25.5" x14ac:dyDescent="0.2">
      <c r="A229" s="45" t="s">
        <v>1391</v>
      </c>
      <c r="B229" s="34" t="s">
        <v>217</v>
      </c>
      <c r="C229" s="46" t="s">
        <v>1743</v>
      </c>
      <c r="D229" s="43" t="str">
        <f t="shared" si="32"/>
        <v>N/A</v>
      </c>
      <c r="E229" s="46">
        <v>28810.430465000001</v>
      </c>
      <c r="F229" s="43" t="str">
        <f t="shared" si="33"/>
        <v>N/A</v>
      </c>
      <c r="G229" s="46">
        <v>20998.736530999999</v>
      </c>
      <c r="H229" s="43" t="str">
        <f t="shared" si="34"/>
        <v>N/A</v>
      </c>
      <c r="I229" s="12" t="s">
        <v>1743</v>
      </c>
      <c r="J229" s="12">
        <v>-27.1</v>
      </c>
      <c r="K229" s="44" t="s">
        <v>732</v>
      </c>
      <c r="L229" s="9" t="str">
        <f t="shared" si="35"/>
        <v>Yes</v>
      </c>
    </row>
    <row r="230" spans="1:12" x14ac:dyDescent="0.2">
      <c r="A230" s="4" t="s">
        <v>1392</v>
      </c>
      <c r="B230" s="34" t="s">
        <v>217</v>
      </c>
      <c r="C230" s="51">
        <v>160918925</v>
      </c>
      <c r="D230" s="43" t="str">
        <f t="shared" ref="D230:D253" si="36">IF($B230="N/A","N/A",IF(C230&gt;10,"No",IF(C230&lt;-10,"No","Yes")))</f>
        <v>N/A</v>
      </c>
      <c r="E230" s="51">
        <v>299704359</v>
      </c>
      <c r="F230" s="43" t="str">
        <f t="shared" ref="F230:F253" si="37">IF($B230="N/A","N/A",IF(E230&gt;10,"No",IF(E230&lt;-10,"No","Yes")))</f>
        <v>N/A</v>
      </c>
      <c r="G230" s="51">
        <v>234822843</v>
      </c>
      <c r="H230" s="43" t="str">
        <f t="shared" ref="H230:H253" si="38">IF($B230="N/A","N/A",IF(G230&gt;10,"No",IF(G230&lt;-10,"No","Yes")))</f>
        <v>N/A</v>
      </c>
      <c r="I230" s="12">
        <v>86.25</v>
      </c>
      <c r="J230" s="12">
        <v>-21.6</v>
      </c>
      <c r="K230" s="44" t="s">
        <v>732</v>
      </c>
      <c r="L230" s="9" t="str">
        <f t="shared" ref="L230:L253" si="39">IF(J230="Div by 0", "N/A", IF(K230="N/A","N/A", IF(J230&gt;VALUE(MID(K230,1,2)), "No", IF(J230&lt;-1*VALUE(MID(K230,1,2)), "No", "Yes"))))</f>
        <v>Yes</v>
      </c>
    </row>
    <row r="231" spans="1:12" x14ac:dyDescent="0.2">
      <c r="A231" s="4" t="s">
        <v>1569</v>
      </c>
      <c r="B231" s="34" t="s">
        <v>217</v>
      </c>
      <c r="C231" s="49">
        <v>15245</v>
      </c>
      <c r="D231" s="49" t="str">
        <f t="shared" si="36"/>
        <v>N/A</v>
      </c>
      <c r="E231" s="49">
        <v>13298</v>
      </c>
      <c r="F231" s="49" t="str">
        <f t="shared" si="37"/>
        <v>N/A</v>
      </c>
      <c r="G231" s="49">
        <v>14042</v>
      </c>
      <c r="H231" s="43" t="str">
        <f t="shared" si="38"/>
        <v>N/A</v>
      </c>
      <c r="I231" s="12">
        <v>-12.8</v>
      </c>
      <c r="J231" s="12">
        <v>5.5949999999999998</v>
      </c>
      <c r="K231" s="44" t="s">
        <v>732</v>
      </c>
      <c r="L231" s="9" t="str">
        <f t="shared" si="39"/>
        <v>Yes</v>
      </c>
    </row>
    <row r="232" spans="1:12" x14ac:dyDescent="0.2">
      <c r="A232" s="4" t="s">
        <v>1570</v>
      </c>
      <c r="B232" s="34" t="s">
        <v>217</v>
      </c>
      <c r="C232" s="51">
        <v>10555.521482</v>
      </c>
      <c r="D232" s="43" t="str">
        <f t="shared" si="36"/>
        <v>N/A</v>
      </c>
      <c r="E232" s="51">
        <v>22537.551436000002</v>
      </c>
      <c r="F232" s="43" t="str">
        <f t="shared" si="37"/>
        <v>N/A</v>
      </c>
      <c r="G232" s="51">
        <v>16722.891540000001</v>
      </c>
      <c r="H232" s="43" t="str">
        <f t="shared" si="38"/>
        <v>N/A</v>
      </c>
      <c r="I232" s="12">
        <v>113.5</v>
      </c>
      <c r="J232" s="12">
        <v>-25.8</v>
      </c>
      <c r="K232" s="44" t="s">
        <v>732</v>
      </c>
      <c r="L232" s="9" t="str">
        <f t="shared" si="39"/>
        <v>Yes</v>
      </c>
    </row>
    <row r="233" spans="1:12" x14ac:dyDescent="0.2">
      <c r="A233" s="52" t="s">
        <v>1571</v>
      </c>
      <c r="B233" s="34" t="s">
        <v>217</v>
      </c>
      <c r="C233" s="51">
        <v>6245.3226760999996</v>
      </c>
      <c r="D233" s="43" t="str">
        <f t="shared" si="36"/>
        <v>N/A</v>
      </c>
      <c r="E233" s="51">
        <v>12876.235717</v>
      </c>
      <c r="F233" s="43" t="str">
        <f t="shared" si="37"/>
        <v>N/A</v>
      </c>
      <c r="G233" s="51">
        <v>10603.931606</v>
      </c>
      <c r="H233" s="43" t="str">
        <f t="shared" si="38"/>
        <v>N/A</v>
      </c>
      <c r="I233" s="12">
        <v>106.2</v>
      </c>
      <c r="J233" s="12">
        <v>-17.600000000000001</v>
      </c>
      <c r="K233" s="44" t="s">
        <v>732</v>
      </c>
      <c r="L233" s="9" t="str">
        <f t="shared" si="39"/>
        <v>Yes</v>
      </c>
    </row>
    <row r="234" spans="1:12" x14ac:dyDescent="0.2">
      <c r="A234" s="52" t="s">
        <v>1572</v>
      </c>
      <c r="B234" s="34" t="s">
        <v>217</v>
      </c>
      <c r="C234" s="51">
        <v>12137.371714999999</v>
      </c>
      <c r="D234" s="43" t="str">
        <f t="shared" si="36"/>
        <v>N/A</v>
      </c>
      <c r="E234" s="51">
        <v>26470.473588000001</v>
      </c>
      <c r="F234" s="43" t="str">
        <f t="shared" si="37"/>
        <v>N/A</v>
      </c>
      <c r="G234" s="51">
        <v>19890.854098</v>
      </c>
      <c r="H234" s="43" t="str">
        <f t="shared" si="38"/>
        <v>N/A</v>
      </c>
      <c r="I234" s="12">
        <v>118.1</v>
      </c>
      <c r="J234" s="12">
        <v>-24.9</v>
      </c>
      <c r="K234" s="44" t="s">
        <v>732</v>
      </c>
      <c r="L234" s="9" t="str">
        <f t="shared" si="39"/>
        <v>Yes</v>
      </c>
    </row>
    <row r="235" spans="1:12" x14ac:dyDescent="0.2">
      <c r="A235" s="52" t="s">
        <v>1573</v>
      </c>
      <c r="B235" s="34" t="s">
        <v>217</v>
      </c>
      <c r="C235" s="51">
        <v>8866.5072464000004</v>
      </c>
      <c r="D235" s="43" t="str">
        <f t="shared" si="36"/>
        <v>N/A</v>
      </c>
      <c r="E235" s="51">
        <v>3400.5408163000002</v>
      </c>
      <c r="F235" s="43" t="str">
        <f t="shared" si="37"/>
        <v>N/A</v>
      </c>
      <c r="G235" s="51">
        <v>4405.4301075000003</v>
      </c>
      <c r="H235" s="43" t="str">
        <f t="shared" si="38"/>
        <v>N/A</v>
      </c>
      <c r="I235" s="12">
        <v>-61.6</v>
      </c>
      <c r="J235" s="12">
        <v>29.55</v>
      </c>
      <c r="K235" s="44" t="s">
        <v>732</v>
      </c>
      <c r="L235" s="9" t="str">
        <f t="shared" si="39"/>
        <v>Yes</v>
      </c>
    </row>
    <row r="236" spans="1:12" x14ac:dyDescent="0.2">
      <c r="A236" s="52" t="s">
        <v>1574</v>
      </c>
      <c r="B236" s="34" t="s">
        <v>217</v>
      </c>
      <c r="C236" s="51">
        <v>2017.4740061</v>
      </c>
      <c r="D236" s="43" t="str">
        <f t="shared" si="36"/>
        <v>N/A</v>
      </c>
      <c r="E236" s="51">
        <v>386.45316456</v>
      </c>
      <c r="F236" s="43" t="str">
        <f t="shared" si="37"/>
        <v>N/A</v>
      </c>
      <c r="G236" s="51">
        <v>1318.1300448</v>
      </c>
      <c r="H236" s="43" t="str">
        <f t="shared" si="38"/>
        <v>N/A</v>
      </c>
      <c r="I236" s="12">
        <v>-80.8</v>
      </c>
      <c r="J236" s="12">
        <v>241.1</v>
      </c>
      <c r="K236" s="44" t="s">
        <v>732</v>
      </c>
      <c r="L236" s="9" t="str">
        <f t="shared" si="39"/>
        <v>No</v>
      </c>
    </row>
    <row r="237" spans="1:12" x14ac:dyDescent="0.2">
      <c r="A237" s="45" t="s">
        <v>1575</v>
      </c>
      <c r="B237" s="34" t="s">
        <v>217</v>
      </c>
      <c r="C237" s="43">
        <v>4.5304606240999998</v>
      </c>
      <c r="D237" s="43" t="str">
        <f t="shared" si="36"/>
        <v>N/A</v>
      </c>
      <c r="E237" s="43">
        <v>3.8209788923999999</v>
      </c>
      <c r="F237" s="43" t="str">
        <f t="shared" si="37"/>
        <v>N/A</v>
      </c>
      <c r="G237" s="43">
        <v>4.1032204524000004</v>
      </c>
      <c r="H237" s="43" t="str">
        <f t="shared" si="38"/>
        <v>N/A</v>
      </c>
      <c r="I237" s="12">
        <v>-15.7</v>
      </c>
      <c r="J237" s="12">
        <v>7.3869999999999996</v>
      </c>
      <c r="K237" s="44" t="s">
        <v>732</v>
      </c>
      <c r="L237" s="9" t="str">
        <f t="shared" si="39"/>
        <v>Yes</v>
      </c>
    </row>
    <row r="238" spans="1:12" x14ac:dyDescent="0.2">
      <c r="A238" s="50" t="s">
        <v>1576</v>
      </c>
      <c r="B238" s="34" t="s">
        <v>217</v>
      </c>
      <c r="C238" s="43">
        <v>5.9722074890999997</v>
      </c>
      <c r="D238" s="43" t="str">
        <f t="shared" si="36"/>
        <v>N/A</v>
      </c>
      <c r="E238" s="43">
        <v>5.2360053739000003</v>
      </c>
      <c r="F238" s="43" t="str">
        <f t="shared" si="37"/>
        <v>N/A</v>
      </c>
      <c r="G238" s="43">
        <v>6.4222229848000003</v>
      </c>
      <c r="H238" s="43" t="str">
        <f t="shared" si="38"/>
        <v>N/A</v>
      </c>
      <c r="I238" s="12">
        <v>-12.3</v>
      </c>
      <c r="J238" s="12">
        <v>22.66</v>
      </c>
      <c r="K238" s="44" t="s">
        <v>732</v>
      </c>
      <c r="L238" s="9" t="str">
        <f t="shared" si="39"/>
        <v>Yes</v>
      </c>
    </row>
    <row r="239" spans="1:12" x14ac:dyDescent="0.2">
      <c r="A239" s="50" t="s">
        <v>1577</v>
      </c>
      <c r="B239" s="34" t="s">
        <v>217</v>
      </c>
      <c r="C239" s="43">
        <v>7.4945939652</v>
      </c>
      <c r="D239" s="43" t="str">
        <f t="shared" si="36"/>
        <v>N/A</v>
      </c>
      <c r="E239" s="43">
        <v>6.4503916448999998</v>
      </c>
      <c r="F239" s="43" t="str">
        <f t="shared" si="37"/>
        <v>N/A</v>
      </c>
      <c r="G239" s="43">
        <v>6.1586612483999996</v>
      </c>
      <c r="H239" s="43" t="str">
        <f t="shared" si="38"/>
        <v>N/A</v>
      </c>
      <c r="I239" s="12">
        <v>-13.9</v>
      </c>
      <c r="J239" s="12">
        <v>-4.5199999999999996</v>
      </c>
      <c r="K239" s="44" t="s">
        <v>732</v>
      </c>
      <c r="L239" s="9" t="str">
        <f t="shared" si="39"/>
        <v>Yes</v>
      </c>
    </row>
    <row r="240" spans="1:12" x14ac:dyDescent="0.2">
      <c r="A240" s="50" t="s">
        <v>1578</v>
      </c>
      <c r="B240" s="34" t="s">
        <v>217</v>
      </c>
      <c r="C240" s="43">
        <v>0.34420832089999998</v>
      </c>
      <c r="D240" s="43" t="str">
        <f t="shared" si="36"/>
        <v>N/A</v>
      </c>
      <c r="E240" s="43">
        <v>0.1631755969</v>
      </c>
      <c r="F240" s="43" t="str">
        <f t="shared" si="37"/>
        <v>N/A</v>
      </c>
      <c r="G240" s="43">
        <v>0.148349019</v>
      </c>
      <c r="H240" s="43" t="str">
        <f t="shared" si="38"/>
        <v>N/A</v>
      </c>
      <c r="I240" s="12">
        <v>-52.6</v>
      </c>
      <c r="J240" s="12">
        <v>-9.09</v>
      </c>
      <c r="K240" s="44" t="s">
        <v>732</v>
      </c>
      <c r="L240" s="9" t="str">
        <f t="shared" si="39"/>
        <v>Yes</v>
      </c>
    </row>
    <row r="241" spans="1:12" x14ac:dyDescent="0.2">
      <c r="A241" s="50" t="s">
        <v>1579</v>
      </c>
      <c r="B241" s="34" t="s">
        <v>217</v>
      </c>
      <c r="C241" s="43">
        <v>0.66115368279999998</v>
      </c>
      <c r="D241" s="43" t="str">
        <f t="shared" si="36"/>
        <v>N/A</v>
      </c>
      <c r="E241" s="43">
        <v>0.50036102000000005</v>
      </c>
      <c r="F241" s="43" t="str">
        <f t="shared" si="37"/>
        <v>N/A</v>
      </c>
      <c r="G241" s="43">
        <v>0.71051918879999998</v>
      </c>
      <c r="H241" s="43" t="str">
        <f t="shared" si="38"/>
        <v>N/A</v>
      </c>
      <c r="I241" s="12">
        <v>-24.3</v>
      </c>
      <c r="J241" s="12">
        <v>42</v>
      </c>
      <c r="K241" s="44" t="s">
        <v>732</v>
      </c>
      <c r="L241" s="9" t="str">
        <f t="shared" si="39"/>
        <v>No</v>
      </c>
    </row>
    <row r="242" spans="1:12" ht="25.5" x14ac:dyDescent="0.2">
      <c r="A242" s="4" t="s">
        <v>1404</v>
      </c>
      <c r="B242" s="34" t="s">
        <v>217</v>
      </c>
      <c r="C242" s="51" t="s">
        <v>1743</v>
      </c>
      <c r="D242" s="43" t="str">
        <f t="shared" si="36"/>
        <v>N/A</v>
      </c>
      <c r="E242" s="51">
        <v>286923077</v>
      </c>
      <c r="F242" s="43" t="str">
        <f t="shared" si="37"/>
        <v>N/A</v>
      </c>
      <c r="G242" s="51">
        <v>220213750</v>
      </c>
      <c r="H242" s="43" t="str">
        <f t="shared" si="38"/>
        <v>N/A</v>
      </c>
      <c r="I242" s="12" t="s">
        <v>1743</v>
      </c>
      <c r="J242" s="12">
        <v>-23.2</v>
      </c>
      <c r="K242" s="44" t="s">
        <v>732</v>
      </c>
      <c r="L242" s="9" t="str">
        <f t="shared" si="39"/>
        <v>Yes</v>
      </c>
    </row>
    <row r="243" spans="1:12" x14ac:dyDescent="0.2">
      <c r="A243" s="4" t="s">
        <v>1580</v>
      </c>
      <c r="B243" s="34" t="s">
        <v>217</v>
      </c>
      <c r="C243" s="49" t="s">
        <v>1743</v>
      </c>
      <c r="D243" s="49" t="str">
        <f t="shared" si="36"/>
        <v>N/A</v>
      </c>
      <c r="E243" s="49">
        <v>9959</v>
      </c>
      <c r="F243" s="49" t="str">
        <f t="shared" si="37"/>
        <v>N/A</v>
      </c>
      <c r="G243" s="49">
        <v>10487</v>
      </c>
      <c r="H243" s="43" t="str">
        <f t="shared" si="38"/>
        <v>N/A</v>
      </c>
      <c r="I243" s="12" t="s">
        <v>1743</v>
      </c>
      <c r="J243" s="12">
        <v>5.3019999999999996</v>
      </c>
      <c r="K243" s="44" t="s">
        <v>732</v>
      </c>
      <c r="L243" s="9" t="str">
        <f t="shared" si="39"/>
        <v>Yes</v>
      </c>
    </row>
    <row r="244" spans="1:12" ht="25.5" x14ac:dyDescent="0.2">
      <c r="A244" s="4" t="s">
        <v>1581</v>
      </c>
      <c r="B244" s="34" t="s">
        <v>217</v>
      </c>
      <c r="C244" s="51" t="s">
        <v>1743</v>
      </c>
      <c r="D244" s="43" t="str">
        <f t="shared" si="36"/>
        <v>N/A</v>
      </c>
      <c r="E244" s="51">
        <v>28810.430465000001</v>
      </c>
      <c r="F244" s="43" t="str">
        <f t="shared" si="37"/>
        <v>N/A</v>
      </c>
      <c r="G244" s="51">
        <v>20998.736530999999</v>
      </c>
      <c r="H244" s="43" t="str">
        <f t="shared" si="38"/>
        <v>N/A</v>
      </c>
      <c r="I244" s="12" t="s">
        <v>1743</v>
      </c>
      <c r="J244" s="12">
        <v>-27.1</v>
      </c>
      <c r="K244" s="44" t="s">
        <v>732</v>
      </c>
      <c r="L244" s="9" t="str">
        <f t="shared" si="39"/>
        <v>Yes</v>
      </c>
    </row>
    <row r="245" spans="1:12" ht="25.5" x14ac:dyDescent="0.2">
      <c r="A245" s="52" t="s">
        <v>1582</v>
      </c>
      <c r="B245" s="34" t="s">
        <v>217</v>
      </c>
      <c r="C245" s="51" t="s">
        <v>1743</v>
      </c>
      <c r="D245" s="43" t="str">
        <f t="shared" si="36"/>
        <v>N/A</v>
      </c>
      <c r="E245" s="51">
        <v>16176.360519</v>
      </c>
      <c r="F245" s="43" t="str">
        <f t="shared" si="37"/>
        <v>N/A</v>
      </c>
      <c r="G245" s="51">
        <v>12704.250859</v>
      </c>
      <c r="H245" s="43" t="str">
        <f t="shared" si="38"/>
        <v>N/A</v>
      </c>
      <c r="I245" s="12" t="s">
        <v>1743</v>
      </c>
      <c r="J245" s="12">
        <v>-21.5</v>
      </c>
      <c r="K245" s="44" t="s">
        <v>732</v>
      </c>
      <c r="L245" s="9" t="str">
        <f t="shared" si="39"/>
        <v>Yes</v>
      </c>
    </row>
    <row r="246" spans="1:12" ht="25.5" x14ac:dyDescent="0.2">
      <c r="A246" s="52" t="s">
        <v>1583</v>
      </c>
      <c r="B246" s="34" t="s">
        <v>217</v>
      </c>
      <c r="C246" s="51" t="s">
        <v>1743</v>
      </c>
      <c r="D246" s="43" t="str">
        <f t="shared" si="36"/>
        <v>N/A</v>
      </c>
      <c r="E246" s="51">
        <v>32319.555342</v>
      </c>
      <c r="F246" s="43" t="str">
        <f t="shared" si="37"/>
        <v>N/A</v>
      </c>
      <c r="G246" s="51">
        <v>24204.799127999999</v>
      </c>
      <c r="H246" s="43" t="str">
        <f t="shared" si="38"/>
        <v>N/A</v>
      </c>
      <c r="I246" s="12" t="s">
        <v>1743</v>
      </c>
      <c r="J246" s="12">
        <v>-25.1</v>
      </c>
      <c r="K246" s="44" t="s">
        <v>732</v>
      </c>
      <c r="L246" s="9" t="str">
        <f t="shared" si="39"/>
        <v>Yes</v>
      </c>
    </row>
    <row r="247" spans="1:12" ht="25.5" x14ac:dyDescent="0.2">
      <c r="A247" s="52" t="s">
        <v>1584</v>
      </c>
      <c r="B247" s="34" t="s">
        <v>217</v>
      </c>
      <c r="C247" s="51" t="s">
        <v>1743</v>
      </c>
      <c r="D247" s="43" t="str">
        <f t="shared" si="36"/>
        <v>N/A</v>
      </c>
      <c r="E247" s="51" t="s">
        <v>1743</v>
      </c>
      <c r="F247" s="43" t="str">
        <f t="shared" si="37"/>
        <v>N/A</v>
      </c>
      <c r="G247" s="51">
        <v>5644.5</v>
      </c>
      <c r="H247" s="43" t="str">
        <f t="shared" si="38"/>
        <v>N/A</v>
      </c>
      <c r="I247" s="12" t="s">
        <v>1743</v>
      </c>
      <c r="J247" s="12" t="s">
        <v>1743</v>
      </c>
      <c r="K247" s="44" t="s">
        <v>732</v>
      </c>
      <c r="L247" s="9" t="str">
        <f t="shared" si="39"/>
        <v>N/A</v>
      </c>
    </row>
    <row r="248" spans="1:12" ht="25.5" x14ac:dyDescent="0.2">
      <c r="A248" s="52" t="s">
        <v>1585</v>
      </c>
      <c r="B248" s="34" t="s">
        <v>217</v>
      </c>
      <c r="C248" s="51" t="s">
        <v>1743</v>
      </c>
      <c r="D248" s="43" t="str">
        <f t="shared" si="36"/>
        <v>N/A</v>
      </c>
      <c r="E248" s="51">
        <v>4729.5</v>
      </c>
      <c r="F248" s="43" t="str">
        <f t="shared" si="37"/>
        <v>N/A</v>
      </c>
      <c r="G248" s="51">
        <v>9422</v>
      </c>
      <c r="H248" s="43" t="str">
        <f t="shared" si="38"/>
        <v>N/A</v>
      </c>
      <c r="I248" s="12" t="s">
        <v>1743</v>
      </c>
      <c r="J248" s="12">
        <v>99.22</v>
      </c>
      <c r="K248" s="44" t="s">
        <v>732</v>
      </c>
      <c r="L248" s="9" t="str">
        <f t="shared" si="39"/>
        <v>No</v>
      </c>
    </row>
    <row r="249" spans="1:12" ht="25.5" x14ac:dyDescent="0.2">
      <c r="A249" s="45" t="s">
        <v>1586</v>
      </c>
      <c r="B249" s="34" t="s">
        <v>217</v>
      </c>
      <c r="C249" s="43">
        <v>0</v>
      </c>
      <c r="D249" s="43" t="str">
        <f t="shared" si="36"/>
        <v>N/A</v>
      </c>
      <c r="E249" s="43">
        <v>2.8615678138999998</v>
      </c>
      <c r="F249" s="43" t="str">
        <f t="shared" si="37"/>
        <v>N/A</v>
      </c>
      <c r="G249" s="43">
        <v>3.0644119701000001</v>
      </c>
      <c r="H249" s="43" t="str">
        <f t="shared" si="38"/>
        <v>N/A</v>
      </c>
      <c r="I249" s="12" t="s">
        <v>1743</v>
      </c>
      <c r="J249" s="12">
        <v>7.0890000000000004</v>
      </c>
      <c r="K249" s="44" t="s">
        <v>732</v>
      </c>
      <c r="L249" s="9" t="str">
        <f t="shared" si="39"/>
        <v>Yes</v>
      </c>
    </row>
    <row r="250" spans="1:12" ht="25.5" x14ac:dyDescent="0.2">
      <c r="A250" s="50" t="s">
        <v>1587</v>
      </c>
      <c r="B250" s="34" t="s">
        <v>217</v>
      </c>
      <c r="C250" s="43">
        <v>0</v>
      </c>
      <c r="D250" s="43" t="str">
        <f t="shared" si="36"/>
        <v>N/A</v>
      </c>
      <c r="E250" s="43">
        <v>3.8656515898000001</v>
      </c>
      <c r="F250" s="43" t="str">
        <f t="shared" si="37"/>
        <v>N/A</v>
      </c>
      <c r="G250" s="43">
        <v>4.992965238</v>
      </c>
      <c r="H250" s="43" t="str">
        <f t="shared" si="38"/>
        <v>N/A</v>
      </c>
      <c r="I250" s="12" t="s">
        <v>1743</v>
      </c>
      <c r="J250" s="12">
        <v>29.16</v>
      </c>
      <c r="K250" s="44" t="s">
        <v>732</v>
      </c>
      <c r="L250" s="9" t="str">
        <f t="shared" si="39"/>
        <v>Yes</v>
      </c>
    </row>
    <row r="251" spans="1:12" ht="25.5" x14ac:dyDescent="0.2">
      <c r="A251" s="50" t="s">
        <v>1588</v>
      </c>
      <c r="B251" s="34" t="s">
        <v>217</v>
      </c>
      <c r="C251" s="43">
        <v>0</v>
      </c>
      <c r="D251" s="43" t="str">
        <f t="shared" si="36"/>
        <v>N/A</v>
      </c>
      <c r="E251" s="43">
        <v>5.0894255875000001</v>
      </c>
      <c r="F251" s="43" t="str">
        <f t="shared" si="37"/>
        <v>N/A</v>
      </c>
      <c r="G251" s="43">
        <v>4.7748554986</v>
      </c>
      <c r="H251" s="43" t="str">
        <f t="shared" si="38"/>
        <v>N/A</v>
      </c>
      <c r="I251" s="12" t="s">
        <v>1743</v>
      </c>
      <c r="J251" s="12">
        <v>-6.18</v>
      </c>
      <c r="K251" s="44" t="s">
        <v>732</v>
      </c>
      <c r="L251" s="9" t="str">
        <f t="shared" si="39"/>
        <v>Yes</v>
      </c>
    </row>
    <row r="252" spans="1:12" ht="25.5" x14ac:dyDescent="0.2">
      <c r="A252" s="50" t="s">
        <v>1589</v>
      </c>
      <c r="B252" s="34" t="s">
        <v>217</v>
      </c>
      <c r="C252" s="43">
        <v>0</v>
      </c>
      <c r="D252" s="43" t="str">
        <f t="shared" si="36"/>
        <v>N/A</v>
      </c>
      <c r="E252" s="43">
        <v>0</v>
      </c>
      <c r="F252" s="43" t="str">
        <f t="shared" si="37"/>
        <v>N/A</v>
      </c>
      <c r="G252" s="43">
        <v>3.1903015000000002E-3</v>
      </c>
      <c r="H252" s="43" t="str">
        <f t="shared" si="38"/>
        <v>N/A</v>
      </c>
      <c r="I252" s="12" t="s">
        <v>1743</v>
      </c>
      <c r="J252" s="12" t="s">
        <v>1743</v>
      </c>
      <c r="K252" s="44" t="s">
        <v>732</v>
      </c>
      <c r="L252" s="9" t="str">
        <f t="shared" si="39"/>
        <v>N/A</v>
      </c>
    </row>
    <row r="253" spans="1:12" ht="25.5" x14ac:dyDescent="0.2">
      <c r="A253" s="50" t="s">
        <v>1590</v>
      </c>
      <c r="B253" s="34" t="s">
        <v>217</v>
      </c>
      <c r="C253" s="43">
        <v>0</v>
      </c>
      <c r="D253" s="43" t="str">
        <f t="shared" si="36"/>
        <v>N/A</v>
      </c>
      <c r="E253" s="43">
        <v>5.0669469999999996E-3</v>
      </c>
      <c r="F253" s="43" t="str">
        <f t="shared" si="37"/>
        <v>N/A</v>
      </c>
      <c r="G253" s="43">
        <v>1.2744738800000001E-2</v>
      </c>
      <c r="H253" s="43" t="str">
        <f t="shared" si="38"/>
        <v>N/A</v>
      </c>
      <c r="I253" s="12" t="s">
        <v>1743</v>
      </c>
      <c r="J253" s="12">
        <v>151.5</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6</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137666</v>
      </c>
      <c r="D7" s="146" t="str">
        <f>IF($B7="N/A","N/A",IF(C7&gt;15,"No",IF(C7&lt;-15,"No","Yes")))</f>
        <v>N/A</v>
      </c>
      <c r="E7" s="145">
        <v>147989</v>
      </c>
      <c r="F7" s="146" t="str">
        <f>IF($B7="N/A","N/A",IF(E7&gt;15,"No",IF(E7&lt;-15,"No","Yes")))</f>
        <v>N/A</v>
      </c>
      <c r="G7" s="145">
        <v>145523</v>
      </c>
      <c r="H7" s="146" t="str">
        <f>IF($B7="N/A","N/A",IF(G7&gt;15,"No",IF(G7&lt;-15,"No","Yes")))</f>
        <v>N/A</v>
      </c>
      <c r="I7" s="147">
        <v>7.4989999999999997</v>
      </c>
      <c r="J7" s="147">
        <v>-1.67</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49.990035939000002</v>
      </c>
      <c r="H8" s="146" t="str">
        <f>IF($B8="N/A","N/A",IF(G8&gt;15,"No",IF(G8&lt;-15,"No","Yes")))</f>
        <v>N/A</v>
      </c>
      <c r="I8" s="147" t="s">
        <v>217</v>
      </c>
      <c r="J8" s="147" t="s">
        <v>217</v>
      </c>
      <c r="K8" s="146" t="str">
        <f t="shared" si="0"/>
        <v>N/A</v>
      </c>
    </row>
    <row r="9" spans="1:11" x14ac:dyDescent="0.2">
      <c r="A9" s="25" t="s">
        <v>306</v>
      </c>
      <c r="B9" s="136" t="s">
        <v>217</v>
      </c>
      <c r="C9" s="134">
        <v>39.092441125999997</v>
      </c>
      <c r="D9" s="134" t="str">
        <f>IF($B9="N/A","N/A",IF(C9&gt;15,"No",IF(C9&lt;-15,"No","Yes")))</f>
        <v>N/A</v>
      </c>
      <c r="E9" s="134">
        <v>48.895526019000002</v>
      </c>
      <c r="F9" s="134" t="str">
        <f>IF($B9="N/A","N/A",IF(E9&gt;15,"No",IF(E9&lt;-15,"No","Yes")))</f>
        <v>N/A</v>
      </c>
      <c r="G9" s="134">
        <v>50.009964060999998</v>
      </c>
      <c r="H9" s="134" t="str">
        <f>IF($B9="N/A","N/A",IF(G9&gt;15,"No",IF(G9&lt;-15,"No","Yes")))</f>
        <v>N/A</v>
      </c>
      <c r="I9" s="143">
        <v>25.08</v>
      </c>
      <c r="J9" s="143">
        <v>2.2789999999999999</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99.995945645000006</v>
      </c>
      <c r="F12" s="134" t="str">
        <f t="shared" ref="F12:F13" si="2">IF(OR($B12="N/A",$E12="N/A"),"N/A",IF(E12&gt;100,"No",IF(E12&lt;95,"No","Yes")))</f>
        <v>N/A</v>
      </c>
      <c r="G12" s="134">
        <v>99.997938469999994</v>
      </c>
      <c r="H12" s="134" t="str">
        <f t="shared" ref="H12:H13" si="3">IF($B12="N/A","N/A",IF(G12&gt;100,"No",IF(G12&lt;95,"No","Yes")))</f>
        <v>N/A</v>
      </c>
      <c r="I12" s="143" t="s">
        <v>217</v>
      </c>
      <c r="J12" s="143">
        <v>2E-3</v>
      </c>
      <c r="K12" s="134" t="str">
        <f t="shared" si="0"/>
        <v>Yes</v>
      </c>
    </row>
    <row r="13" spans="1:11" x14ac:dyDescent="0.2">
      <c r="A13" s="25" t="s">
        <v>812</v>
      </c>
      <c r="B13" s="136" t="s">
        <v>218</v>
      </c>
      <c r="C13" s="134" t="s">
        <v>217</v>
      </c>
      <c r="D13" s="134" t="str">
        <f t="shared" si="1"/>
        <v>N/A</v>
      </c>
      <c r="E13" s="134">
        <v>100</v>
      </c>
      <c r="F13" s="134" t="str">
        <f t="shared" si="2"/>
        <v>Yes</v>
      </c>
      <c r="G13" s="134">
        <v>100</v>
      </c>
      <c r="H13" s="134" t="str">
        <f t="shared" si="3"/>
        <v>Yes</v>
      </c>
      <c r="I13" s="143" t="s">
        <v>217</v>
      </c>
      <c r="J13" s="143">
        <v>0</v>
      </c>
      <c r="K13" s="134" t="str">
        <f t="shared" si="0"/>
        <v>Yes</v>
      </c>
    </row>
    <row r="14" spans="1:11" x14ac:dyDescent="0.2">
      <c r="A14" s="28" t="s">
        <v>309</v>
      </c>
      <c r="B14" s="136" t="s">
        <v>217</v>
      </c>
      <c r="C14" s="149">
        <v>83849</v>
      </c>
      <c r="D14" s="134" t="str">
        <f>IF($B14="N/A","N/A",IF(C14&gt;15,"No",IF(C14&lt;-15,"No","Yes")))</f>
        <v>N/A</v>
      </c>
      <c r="E14" s="149">
        <v>75629</v>
      </c>
      <c r="F14" s="134" t="str">
        <f>IF($B14="N/A","N/A",IF(E14&gt;15,"No",IF(E14&lt;-15,"No","Yes")))</f>
        <v>N/A</v>
      </c>
      <c r="G14" s="149">
        <v>72747</v>
      </c>
      <c r="H14" s="134" t="str">
        <f>IF($B14="N/A","N/A",IF(G14&gt;15,"No",IF(G14&lt;-15,"No","Yes")))</f>
        <v>N/A</v>
      </c>
      <c r="I14" s="143">
        <v>-9.8000000000000007</v>
      </c>
      <c r="J14" s="143">
        <v>-3.81</v>
      </c>
      <c r="K14" s="134" t="str">
        <f t="shared" si="0"/>
        <v>Yes</v>
      </c>
    </row>
    <row r="15" spans="1:11" x14ac:dyDescent="0.2">
      <c r="A15" s="25" t="s">
        <v>435</v>
      </c>
      <c r="B15" s="136" t="s">
        <v>219</v>
      </c>
      <c r="C15" s="134">
        <v>34.755333993000001</v>
      </c>
      <c r="D15" s="134" t="str">
        <f>IF($B15="N/A","N/A",IF(C15&gt;20,"No",IF(C15&lt;5,"No","Yes")))</f>
        <v>No</v>
      </c>
      <c r="E15" s="134">
        <v>39.491464913999998</v>
      </c>
      <c r="F15" s="134" t="str">
        <f>IF($B15="N/A","N/A",IF(E15&gt;20,"No",IF(E15&lt;5,"No","Yes")))</f>
        <v>No</v>
      </c>
      <c r="G15" s="134">
        <v>41.538482686999998</v>
      </c>
      <c r="H15" s="134" t="str">
        <f>IF($B15="N/A","N/A",IF(G15&gt;20,"No",IF(G15&lt;5,"No","Yes")))</f>
        <v>No</v>
      </c>
      <c r="I15" s="143">
        <v>13.63</v>
      </c>
      <c r="J15" s="143">
        <v>5.1829999999999998</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58.461517313000002</v>
      </c>
      <c r="H16" s="134" t="str">
        <f>IF($B16="N/A","N/A",IF(G16&gt;15,"No",IF(G16&lt;-15,"No","Yes")))</f>
        <v>N/A</v>
      </c>
      <c r="I16" s="143" t="s">
        <v>217</v>
      </c>
      <c r="J16" s="143" t="s">
        <v>217</v>
      </c>
      <c r="K16" s="134" t="str">
        <f t="shared" si="0"/>
        <v>N/A</v>
      </c>
    </row>
    <row r="17" spans="1:11" x14ac:dyDescent="0.2">
      <c r="A17" s="25" t="s">
        <v>437</v>
      </c>
      <c r="B17" s="136" t="s">
        <v>217</v>
      </c>
      <c r="C17" s="134">
        <v>30.267504680999998</v>
      </c>
      <c r="D17" s="134" t="str">
        <f>IF($B17="N/A","N/A",IF(C17&gt;15,"No",IF(C17&lt;-15,"No","Yes")))</f>
        <v>N/A</v>
      </c>
      <c r="E17" s="134">
        <v>13.632336801999999</v>
      </c>
      <c r="F17" s="134" t="str">
        <f>IF($B17="N/A","N/A",IF(E17&gt;15,"No",IF(E17&lt;-15,"No","Yes")))</f>
        <v>N/A</v>
      </c>
      <c r="G17" s="134">
        <v>3.6730036977</v>
      </c>
      <c r="H17" s="134" t="str">
        <f>IF($B17="N/A","N/A",IF(G17&gt;15,"No",IF(G17&lt;-15,"No","Yes")))</f>
        <v>N/A</v>
      </c>
      <c r="I17" s="143">
        <v>-55</v>
      </c>
      <c r="J17" s="143">
        <v>-73.099999999999994</v>
      </c>
      <c r="K17" s="134" t="str">
        <f t="shared" si="0"/>
        <v>No</v>
      </c>
    </row>
    <row r="18" spans="1:11" x14ac:dyDescent="0.2">
      <c r="A18" s="25" t="s">
        <v>813</v>
      </c>
      <c r="B18" s="136" t="s">
        <v>217</v>
      </c>
      <c r="C18" s="182">
        <v>7973.4854407000003</v>
      </c>
      <c r="D18" s="134" t="str">
        <f>IF($B18="N/A","N/A",IF(C18&gt;15,"No",IF(C18&lt;-15,"No","Yes")))</f>
        <v>N/A</v>
      </c>
      <c r="E18" s="182">
        <v>11836.851988</v>
      </c>
      <c r="F18" s="134" t="str">
        <f>IF($B18="N/A","N/A",IF(E18&gt;15,"No",IF(E18&lt;-15,"No","Yes")))</f>
        <v>N/A</v>
      </c>
      <c r="G18" s="182">
        <v>14945.184506</v>
      </c>
      <c r="H18" s="134" t="str">
        <f>IF($B18="N/A","N/A",IF(G18&gt;15,"No",IF(G18&lt;-15,"No","Yes")))</f>
        <v>N/A</v>
      </c>
      <c r="I18" s="143">
        <v>48.45</v>
      </c>
      <c r="J18" s="143">
        <v>26.26</v>
      </c>
      <c r="K18" s="134" t="str">
        <f t="shared" si="0"/>
        <v>Yes</v>
      </c>
    </row>
    <row r="19" spans="1:11" x14ac:dyDescent="0.2">
      <c r="A19" s="3" t="s">
        <v>310</v>
      </c>
      <c r="B19" s="136" t="s">
        <v>217</v>
      </c>
      <c r="C19" s="149">
        <v>1712</v>
      </c>
      <c r="D19" s="136" t="s">
        <v>217</v>
      </c>
      <c r="E19" s="149">
        <v>59</v>
      </c>
      <c r="F19" s="136" t="s">
        <v>217</v>
      </c>
      <c r="G19" s="149">
        <v>27</v>
      </c>
      <c r="H19" s="134" t="str">
        <f>IF($B19="N/A","N/A",IF(G19&gt;15,"No",IF(G19&lt;-15,"No","Yes")))</f>
        <v>N/A</v>
      </c>
      <c r="I19" s="143">
        <v>-96.6</v>
      </c>
      <c r="J19" s="143">
        <v>-54.2</v>
      </c>
      <c r="K19" s="134" t="str">
        <f t="shared" si="0"/>
        <v>No</v>
      </c>
    </row>
    <row r="20" spans="1:11" x14ac:dyDescent="0.2">
      <c r="A20" s="3" t="s">
        <v>350</v>
      </c>
      <c r="B20" s="136" t="s">
        <v>217</v>
      </c>
      <c r="C20" s="149" t="s">
        <v>217</v>
      </c>
      <c r="D20" s="136" t="s">
        <v>217</v>
      </c>
      <c r="E20" s="149" t="s">
        <v>217</v>
      </c>
      <c r="F20" s="136" t="s">
        <v>217</v>
      </c>
      <c r="G20" s="150">
        <v>1.85537681E-2</v>
      </c>
      <c r="H20" s="134" t="str">
        <f>IF($B20="N/A","N/A",IF(G20&gt;15,"No",IF(G20&lt;-15,"No","Yes")))</f>
        <v>N/A</v>
      </c>
      <c r="I20" s="143" t="s">
        <v>217</v>
      </c>
      <c r="J20" s="143" t="s">
        <v>217</v>
      </c>
      <c r="K20" s="134" t="str">
        <f t="shared" si="0"/>
        <v>N/A</v>
      </c>
    </row>
    <row r="21" spans="1:11" ht="25.5" x14ac:dyDescent="0.2">
      <c r="A21" s="3" t="s">
        <v>814</v>
      </c>
      <c r="B21" s="136" t="s">
        <v>217</v>
      </c>
      <c r="C21" s="151">
        <v>4180.2336449000004</v>
      </c>
      <c r="D21" s="134" t="str">
        <f>IF($B21="N/A","N/A",IF(C21&gt;60,"No",IF(C21&lt;15,"No","Yes")))</f>
        <v>N/A</v>
      </c>
      <c r="E21" s="151">
        <v>13227.610169</v>
      </c>
      <c r="F21" s="134" t="str">
        <f>IF($B21="N/A","N/A",IF(E21&gt;60,"No",IF(E21&lt;15,"No","Yes")))</f>
        <v>N/A</v>
      </c>
      <c r="G21" s="151">
        <v>9545.4074074</v>
      </c>
      <c r="H21" s="134" t="str">
        <f>IF($B21="N/A","N/A",IF(G21&gt;60,"No",IF(G21&lt;15,"No","Yes")))</f>
        <v>N/A</v>
      </c>
      <c r="I21" s="143">
        <v>216.4</v>
      </c>
      <c r="J21" s="143">
        <v>-27.8</v>
      </c>
      <c r="K21" s="134" t="str">
        <f t="shared" si="0"/>
        <v>Yes</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-25</v>
      </c>
      <c r="J22" s="143">
        <v>-50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54707</v>
      </c>
      <c r="D6" s="9" t="str">
        <f>IF($B6="N/A","N/A",IF(C6&gt;15,"No",IF(C6&lt;-15,"No","Yes")))</f>
        <v>N/A</v>
      </c>
      <c r="E6" s="35">
        <v>45762</v>
      </c>
      <c r="F6" s="9" t="str">
        <f>IF($B6="N/A","N/A",IF(E6&gt;15,"No",IF(E6&lt;-15,"No","Yes")))</f>
        <v>N/A</v>
      </c>
      <c r="G6" s="35">
        <v>42529</v>
      </c>
      <c r="H6" s="9" t="str">
        <f>IF($B6="N/A","N/A",IF(G6&gt;15,"No",IF(G6&lt;-15,"No","Yes")))</f>
        <v>N/A</v>
      </c>
      <c r="I6" s="10">
        <v>-16.399999999999999</v>
      </c>
      <c r="J6" s="10">
        <v>-7.06</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7588.4731204</v>
      </c>
      <c r="D9" s="9" t="str">
        <f>IF($B9="N/A","N/A",IF(C9&gt;7000,"No",IF(C9&lt;2000,"No","Yes")))</f>
        <v>No</v>
      </c>
      <c r="E9" s="88">
        <v>9717.1077531999999</v>
      </c>
      <c r="F9" s="9" t="str">
        <f>IF($B9="N/A","N/A",IF(E9&gt;7000,"No",IF(E9&lt;2000,"No","Yes")))</f>
        <v>No</v>
      </c>
      <c r="G9" s="88">
        <v>9976.6824519999991</v>
      </c>
      <c r="H9" s="9" t="str">
        <f>IF($B9="N/A","N/A",IF(G9&gt;7000,"No",IF(G9&lt;2000,"No","Yes")))</f>
        <v>No</v>
      </c>
      <c r="I9" s="10">
        <v>28.05</v>
      </c>
      <c r="J9" s="10">
        <v>2.6709999999999998</v>
      </c>
      <c r="K9" s="9" t="str">
        <f t="shared" si="0"/>
        <v>Yes</v>
      </c>
    </row>
    <row r="10" spans="1:11" x14ac:dyDescent="0.2">
      <c r="A10" s="102" t="s">
        <v>819</v>
      </c>
      <c r="B10" s="34" t="s">
        <v>217</v>
      </c>
      <c r="C10" s="88">
        <v>1530.9973992</v>
      </c>
      <c r="D10" s="9" t="str">
        <f>IF($B10="N/A","N/A",IF(C10&gt;15,"No",IF(C10&lt;-15,"No","Yes")))</f>
        <v>N/A</v>
      </c>
      <c r="E10" s="88">
        <v>1884.0694708999999</v>
      </c>
      <c r="F10" s="9" t="str">
        <f>IF($B10="N/A","N/A",IF(E10&gt;15,"No",IF(E10&lt;-15,"No","Yes")))</f>
        <v>N/A</v>
      </c>
      <c r="G10" s="88">
        <v>1889.5595251</v>
      </c>
      <c r="H10" s="9" t="str">
        <f>IF($B10="N/A","N/A",IF(G10&gt;15,"No",IF(G10&lt;-15,"No","Yes")))</f>
        <v>N/A</v>
      </c>
      <c r="I10" s="10">
        <v>23.06</v>
      </c>
      <c r="J10" s="10">
        <v>0.29139999999999999</v>
      </c>
      <c r="K10" s="9" t="str">
        <f t="shared" si="0"/>
        <v>Yes</v>
      </c>
    </row>
    <row r="11" spans="1:11" x14ac:dyDescent="0.2">
      <c r="A11" s="102" t="s">
        <v>313</v>
      </c>
      <c r="B11" s="34" t="s">
        <v>223</v>
      </c>
      <c r="C11" s="9">
        <v>1.5445920997</v>
      </c>
      <c r="D11" s="9" t="str">
        <f>IF($B11="N/A","N/A",IF(C11&gt;10,"No",IF(C11&lt;=0,"No","Yes")))</f>
        <v>Yes</v>
      </c>
      <c r="E11" s="9">
        <v>2.5872995060999999</v>
      </c>
      <c r="F11" s="9" t="str">
        <f>IF($B11="N/A","N/A",IF(E11&gt;10,"No",IF(E11&lt;=0,"No","Yes")))</f>
        <v>Yes</v>
      </c>
      <c r="G11" s="9">
        <v>1.8175832961</v>
      </c>
      <c r="H11" s="9" t="str">
        <f>IF($B11="N/A","N/A",IF(G11&gt;10,"No",IF(G11&lt;=0,"No","Yes")))</f>
        <v>Yes</v>
      </c>
      <c r="I11" s="10">
        <v>67.510000000000005</v>
      </c>
      <c r="J11" s="10">
        <v>-29.7</v>
      </c>
      <c r="K11" s="9" t="str">
        <f t="shared" si="0"/>
        <v>Yes</v>
      </c>
    </row>
    <row r="12" spans="1:11" x14ac:dyDescent="0.2">
      <c r="A12" s="102" t="s">
        <v>820</v>
      </c>
      <c r="B12" s="34" t="s">
        <v>217</v>
      </c>
      <c r="C12" s="88">
        <v>7945.5467455999997</v>
      </c>
      <c r="D12" s="9" t="str">
        <f>IF($B12="N/A","N/A",IF(C12&gt;15,"No",IF(C12&lt;-15,"No","Yes")))</f>
        <v>N/A</v>
      </c>
      <c r="E12" s="88">
        <v>5741.3353041</v>
      </c>
      <c r="F12" s="9" t="str">
        <f>IF($B12="N/A","N/A",IF(E12&gt;15,"No",IF(E12&lt;-15,"No","Yes")))</f>
        <v>N/A</v>
      </c>
      <c r="G12" s="88">
        <v>9735.5614489</v>
      </c>
      <c r="H12" s="9" t="str">
        <f>IF($B12="N/A","N/A",IF(G12&gt;15,"No",IF(G12&lt;-15,"No","Yes")))</f>
        <v>N/A</v>
      </c>
      <c r="I12" s="10">
        <v>-27.7</v>
      </c>
      <c r="J12" s="10">
        <v>69.569999999999993</v>
      </c>
      <c r="K12" s="9" t="str">
        <f t="shared" si="0"/>
        <v>No</v>
      </c>
    </row>
    <row r="13" spans="1:11" x14ac:dyDescent="0.2">
      <c r="A13" s="102" t="s">
        <v>314</v>
      </c>
      <c r="B13" s="34" t="s">
        <v>218</v>
      </c>
      <c r="C13" s="8">
        <v>99.864733946000001</v>
      </c>
      <c r="D13" s="9" t="str">
        <f>IF($B13="N/A","N/A",IF(C13&gt;100,"No",IF(C13&lt;95,"No","Yes")))</f>
        <v>Yes</v>
      </c>
      <c r="E13" s="8">
        <v>99.545474411000001</v>
      </c>
      <c r="F13" s="9" t="str">
        <f>IF($B13="N/A","N/A",IF(E13&gt;100,"No",IF(E13&lt;95,"No","Yes")))</f>
        <v>Yes</v>
      </c>
      <c r="G13" s="8">
        <v>99.743704296000004</v>
      </c>
      <c r="H13" s="9" t="str">
        <f>IF($B13="N/A","N/A",IF(G13&gt;100,"No",IF(G13&lt;95,"No","Yes")))</f>
        <v>Yes</v>
      </c>
      <c r="I13" s="10">
        <v>-0.32</v>
      </c>
      <c r="J13" s="10">
        <v>0.1991</v>
      </c>
      <c r="K13" s="9" t="str">
        <f t="shared" si="0"/>
        <v>Yes</v>
      </c>
    </row>
    <row r="14" spans="1:11" x14ac:dyDescent="0.2">
      <c r="A14" s="102" t="s">
        <v>821</v>
      </c>
      <c r="B14" s="34" t="s">
        <v>224</v>
      </c>
      <c r="C14" s="8">
        <v>1.1104277633999999</v>
      </c>
      <c r="D14" s="9" t="str">
        <f>IF($B14="N/A","N/A",IF(C14&gt;1,"Yes","No"))</f>
        <v>Yes</v>
      </c>
      <c r="E14" s="8">
        <v>1.1296483294999999</v>
      </c>
      <c r="F14" s="9" t="str">
        <f>IF($B14="N/A","N/A",IF(E14&gt;1,"Yes","No"))</f>
        <v>Yes</v>
      </c>
      <c r="G14" s="8">
        <v>1.1310938236999999</v>
      </c>
      <c r="H14" s="9" t="str">
        <f>IF($B14="N/A","N/A",IF(G14&gt;1,"Yes","No"))</f>
        <v>Yes</v>
      </c>
      <c r="I14" s="10">
        <v>1.7310000000000001</v>
      </c>
      <c r="J14" s="10">
        <v>0.128</v>
      </c>
      <c r="K14" s="9" t="str">
        <f t="shared" si="0"/>
        <v>Yes</v>
      </c>
    </row>
    <row r="15" spans="1:11" x14ac:dyDescent="0.2">
      <c r="A15" s="102" t="s">
        <v>315</v>
      </c>
      <c r="B15" s="34" t="s">
        <v>218</v>
      </c>
      <c r="C15" s="8">
        <v>99.340121007999997</v>
      </c>
      <c r="D15" s="9" t="str">
        <f>IF($B15="N/A","N/A",IF(C15&gt;100,"No",IF(C15&lt;95,"No","Yes")))</f>
        <v>Yes</v>
      </c>
      <c r="E15" s="8">
        <v>99.875442507000002</v>
      </c>
      <c r="F15" s="9" t="str">
        <f>IF($B15="N/A","N/A",IF(E15&gt;100,"No",IF(E15&lt;95,"No","Yes")))</f>
        <v>Yes</v>
      </c>
      <c r="G15" s="8">
        <v>99.835406429000003</v>
      </c>
      <c r="H15" s="9" t="str">
        <f>IF($B15="N/A","N/A",IF(G15&gt;100,"No",IF(G15&lt;95,"No","Yes")))</f>
        <v>Yes</v>
      </c>
      <c r="I15" s="10">
        <v>0.53890000000000005</v>
      </c>
      <c r="J15" s="10">
        <v>-0.04</v>
      </c>
      <c r="K15" s="9" t="str">
        <f t="shared" si="0"/>
        <v>Yes</v>
      </c>
    </row>
    <row r="16" spans="1:11" x14ac:dyDescent="0.2">
      <c r="A16" s="102" t="s">
        <v>822</v>
      </c>
      <c r="B16" s="34" t="s">
        <v>225</v>
      </c>
      <c r="C16" s="8">
        <v>9.8117616751999996</v>
      </c>
      <c r="D16" s="9" t="str">
        <f>IF($B16="N/A","N/A",IF(C16&gt;3,"Yes","No"))</f>
        <v>Yes</v>
      </c>
      <c r="E16" s="8">
        <v>10.598468438999999</v>
      </c>
      <c r="F16" s="9" t="str">
        <f>IF($B16="N/A","N/A",IF(E16&gt;3,"Yes","No"))</f>
        <v>Yes</v>
      </c>
      <c r="G16" s="8">
        <v>10.729574413</v>
      </c>
      <c r="H16" s="9" t="str">
        <f>IF($B16="N/A","N/A",IF(G16&gt;3,"Yes","No"))</f>
        <v>Yes</v>
      </c>
      <c r="I16" s="10">
        <v>8.0180000000000007</v>
      </c>
      <c r="J16" s="10">
        <v>1.2370000000000001</v>
      </c>
      <c r="K16" s="9" t="str">
        <f t="shared" si="0"/>
        <v>Yes</v>
      </c>
    </row>
    <row r="17" spans="1:11" x14ac:dyDescent="0.2">
      <c r="A17" s="102" t="s">
        <v>823</v>
      </c>
      <c r="B17" s="34" t="s">
        <v>226</v>
      </c>
      <c r="C17" s="8">
        <v>4.946199751</v>
      </c>
      <c r="D17" s="9" t="str">
        <f>IF($B17="N/A","N/A",IF(C17&gt;=8,"No",IF(C17&lt;2,"No","Yes")))</f>
        <v>Yes</v>
      </c>
      <c r="E17" s="8">
        <v>5.1501027053000001</v>
      </c>
      <c r="F17" s="9" t="str">
        <f>IF($B17="N/A","N/A",IF(E17&gt;=8,"No",IF(E17&lt;2,"No","Yes")))</f>
        <v>Yes</v>
      </c>
      <c r="G17" s="8">
        <v>5.1961249971000001</v>
      </c>
      <c r="H17" s="9" t="str">
        <f>IF($B17="N/A","N/A",IF(G17&gt;=8,"No",IF(G17&lt;2,"No","Yes")))</f>
        <v>Yes</v>
      </c>
      <c r="I17" s="10">
        <v>4.1219999999999999</v>
      </c>
      <c r="J17" s="10">
        <v>0.89359999999999995</v>
      </c>
      <c r="K17" s="9" t="str">
        <f t="shared" si="0"/>
        <v>Yes</v>
      </c>
    </row>
    <row r="18" spans="1:11" x14ac:dyDescent="0.2">
      <c r="A18" s="102" t="s">
        <v>824</v>
      </c>
      <c r="B18" s="34" t="s">
        <v>226</v>
      </c>
      <c r="C18" s="8">
        <v>4.9340436048000003</v>
      </c>
      <c r="D18" s="9" t="str">
        <f>IF($B18="N/A","N/A",IF(C18&gt;=8,"No",IF(C18&lt;2,"No","Yes")))</f>
        <v>Yes</v>
      </c>
      <c r="E18" s="8">
        <v>5.1436192308999997</v>
      </c>
      <c r="F18" s="9" t="str">
        <f>IF($B18="N/A","N/A",IF(E18&gt;=8,"No",IF(E18&lt;2,"No","Yes")))</f>
        <v>Yes</v>
      </c>
      <c r="G18" s="8">
        <v>5.2785551349000004</v>
      </c>
      <c r="H18" s="9" t="str">
        <f>IF($B18="N/A","N/A",IF(G18&gt;=8,"No",IF(G18&lt;2,"No","Yes")))</f>
        <v>Yes</v>
      </c>
      <c r="I18" s="10">
        <v>4.2480000000000002</v>
      </c>
      <c r="J18" s="10">
        <v>2.6230000000000002</v>
      </c>
      <c r="K18" s="9" t="str">
        <f t="shared" si="0"/>
        <v>Yes</v>
      </c>
    </row>
    <row r="19" spans="1:11" x14ac:dyDescent="0.2">
      <c r="A19" s="102" t="s">
        <v>316</v>
      </c>
      <c r="B19" s="34" t="s">
        <v>227</v>
      </c>
      <c r="C19" s="8">
        <v>99.992688321000003</v>
      </c>
      <c r="D19" s="9" t="str">
        <f>IF(OR($B19="N/A",$C19="N/A"),"N/A",IF(C19&gt;100,"No",IF(C19&lt;98,"No","Yes")))</f>
        <v>Yes</v>
      </c>
      <c r="E19" s="8">
        <v>99.980333027</v>
      </c>
      <c r="F19" s="9" t="str">
        <f>IF(OR($B19="N/A",$E19="N/A"),"N/A",IF(E19&gt;100,"No",IF(E19&lt;98,"No","Yes")))</f>
        <v>Yes</v>
      </c>
      <c r="G19" s="8">
        <v>99.997648663000007</v>
      </c>
      <c r="H19" s="9" t="str">
        <f>IF($B19="N/A","N/A",IF(G19&gt;100,"No",IF(G19&lt;98,"No","Yes")))</f>
        <v>Yes</v>
      </c>
      <c r="I19" s="10">
        <v>-1.2E-2</v>
      </c>
      <c r="J19" s="10">
        <v>1.7299999999999999E-2</v>
      </c>
      <c r="K19" s="9" t="str">
        <f t="shared" si="0"/>
        <v>Yes</v>
      </c>
    </row>
    <row r="20" spans="1:11" x14ac:dyDescent="0.2">
      <c r="A20" s="102" t="s">
        <v>31</v>
      </c>
      <c r="B20" s="59" t="s">
        <v>218</v>
      </c>
      <c r="C20" s="8">
        <v>99.917743615999996</v>
      </c>
      <c r="D20" s="9" t="str">
        <f>IF($B20="N/A","N/A",IF(C20&gt;100,"No",IF(C20&lt;95,"No","Yes")))</f>
        <v>Yes</v>
      </c>
      <c r="E20" s="8">
        <v>99.951925177999996</v>
      </c>
      <c r="F20" s="9" t="str">
        <f>IF($B20="N/A","N/A",IF(E20&gt;100,"No",IF(E20&lt;95,"No","Yes")))</f>
        <v>Yes</v>
      </c>
      <c r="G20" s="8">
        <v>99.948270592</v>
      </c>
      <c r="H20" s="9" t="str">
        <f>IF($B20="N/A","N/A",IF(G20&gt;100,"No",IF(G20&lt;95,"No","Yes")))</f>
        <v>Yes</v>
      </c>
      <c r="I20" s="10">
        <v>3.4200000000000001E-2</v>
      </c>
      <c r="J20" s="10">
        <v>-4.0000000000000001E-3</v>
      </c>
      <c r="K20" s="9" t="str">
        <f t="shared" si="0"/>
        <v>Yes</v>
      </c>
    </row>
    <row r="21" spans="1:11" x14ac:dyDescent="0.2">
      <c r="A21" s="102" t="s">
        <v>317</v>
      </c>
      <c r="B21" s="34" t="s">
        <v>218</v>
      </c>
      <c r="C21" s="8">
        <v>99.606997276000001</v>
      </c>
      <c r="D21" s="9" t="str">
        <f>IF($B21="N/A","N/A",IF(C21&gt;100,"No",IF(C21&lt;95,"No","Yes")))</f>
        <v>Yes</v>
      </c>
      <c r="E21" s="8">
        <v>99.729032821999994</v>
      </c>
      <c r="F21" s="9" t="str">
        <f>IF($B21="N/A","N/A",IF(E21&gt;100,"No",IF(E21&lt;95,"No","Yes")))</f>
        <v>Yes</v>
      </c>
      <c r="G21" s="8">
        <v>99.783677019999999</v>
      </c>
      <c r="H21" s="9" t="str">
        <f>IF($B21="N/A","N/A",IF(G21&gt;100,"No",IF(G21&lt;95,"No","Yes")))</f>
        <v>Yes</v>
      </c>
      <c r="I21" s="10">
        <v>0.1225</v>
      </c>
      <c r="J21" s="10">
        <v>5.4800000000000001E-2</v>
      </c>
      <c r="K21" s="9" t="str">
        <f t="shared" si="0"/>
        <v>Yes</v>
      </c>
    </row>
    <row r="22" spans="1:11" x14ac:dyDescent="0.2">
      <c r="A22" s="102" t="s">
        <v>1719</v>
      </c>
      <c r="B22" s="34" t="s">
        <v>228</v>
      </c>
      <c r="C22" s="8">
        <v>9.1395981999999997E-3</v>
      </c>
      <c r="D22" s="9" t="str">
        <f>IF($B22="N/A","N/A",IF(C22&gt;5,"No",IF(C22&lt;=0,"No","Yes")))</f>
        <v>Yes</v>
      </c>
      <c r="E22" s="8">
        <v>0</v>
      </c>
      <c r="F22" s="9" t="str">
        <f>IF($B22="N/A","N/A",IF(E22&gt;5,"No",IF(E22&lt;=0,"No","Yes")))</f>
        <v>No</v>
      </c>
      <c r="G22" s="8">
        <v>0</v>
      </c>
      <c r="H22" s="9" t="str">
        <f>IF($B22="N/A","N/A",IF(G22&gt;5,"No",IF(G22&lt;=0,"No","Yes")))</f>
        <v>No</v>
      </c>
      <c r="I22" s="10">
        <v>-100</v>
      </c>
      <c r="J22" s="10" t="s">
        <v>1743</v>
      </c>
      <c r="K22" s="9" t="str">
        <f t="shared" si="0"/>
        <v>N/A</v>
      </c>
    </row>
    <row r="23" spans="1:11" x14ac:dyDescent="0.2">
      <c r="A23" s="102" t="s">
        <v>318</v>
      </c>
      <c r="B23" s="34" t="s">
        <v>227</v>
      </c>
      <c r="C23" s="8">
        <v>99.992688321000003</v>
      </c>
      <c r="D23" s="9" t="str">
        <f>IF($B23="N/A","N/A",IF(C23&gt;100,"No",IF(C23&lt;98,"No","Yes")))</f>
        <v>Yes</v>
      </c>
      <c r="E23" s="8">
        <v>99.997814781000002</v>
      </c>
      <c r="F23" s="9" t="str">
        <f>IF($B23="N/A","N/A",IF(E23&gt;100,"No",IF(E23&lt;98,"No","Yes")))</f>
        <v>Yes</v>
      </c>
      <c r="G23" s="8">
        <v>99.995297327000003</v>
      </c>
      <c r="H23" s="9" t="str">
        <f>IF($B23="N/A","N/A",IF(G23&gt;100,"No",IF(G23&lt;98,"No","Yes")))</f>
        <v>Yes</v>
      </c>
      <c r="I23" s="10">
        <v>5.1000000000000004E-3</v>
      </c>
      <c r="J23" s="10">
        <v>-3.0000000000000001E-3</v>
      </c>
      <c r="K23" s="9" t="str">
        <f t="shared" si="0"/>
        <v>Yes</v>
      </c>
    </row>
    <row r="24" spans="1:11" x14ac:dyDescent="0.2">
      <c r="A24" s="102" t="s">
        <v>825</v>
      </c>
      <c r="B24" s="34" t="s">
        <v>229</v>
      </c>
      <c r="C24" s="8">
        <v>5.5524377091000003</v>
      </c>
      <c r="D24" s="9" t="str">
        <f>IF($B24="N/A","N/A",IF(C24&gt;=2,"Yes","No"))</f>
        <v>Yes</v>
      </c>
      <c r="E24" s="8">
        <v>6.4119228163999997</v>
      </c>
      <c r="F24" s="9" t="str">
        <f>IF($B24="N/A","N/A",IF(E24&gt;=2,"Yes","No"))</f>
        <v>Yes</v>
      </c>
      <c r="G24" s="8">
        <v>6.5517906270999999</v>
      </c>
      <c r="H24" s="9" t="str">
        <f>IF($B24="N/A","N/A",IF(G24&gt;=2,"Yes","No"))</f>
        <v>Yes</v>
      </c>
      <c r="I24" s="10">
        <v>15.48</v>
      </c>
      <c r="J24" s="10">
        <v>2.181</v>
      </c>
      <c r="K24" s="9" t="str">
        <f t="shared" si="0"/>
        <v>Yes</v>
      </c>
    </row>
    <row r="25" spans="1:11" x14ac:dyDescent="0.2">
      <c r="A25" s="102" t="s">
        <v>826</v>
      </c>
      <c r="B25" s="34" t="s">
        <v>230</v>
      </c>
      <c r="C25" s="8">
        <v>3.8590205289999999</v>
      </c>
      <c r="D25" s="9" t="str">
        <f>IF($B25="N/A","N/A",IF(C25&gt;30,"No",IF(C25&lt;5,"No","Yes")))</f>
        <v>No</v>
      </c>
      <c r="E25" s="8">
        <v>3.6493957736999998</v>
      </c>
      <c r="F25" s="9" t="str">
        <f>IF($B25="N/A","N/A",IF(E25&gt;30,"No",IF(E25&lt;5,"No","Yes")))</f>
        <v>No</v>
      </c>
      <c r="G25" s="8">
        <v>3.402544266</v>
      </c>
      <c r="H25" s="9" t="str">
        <f>IF($B25="N/A","N/A",IF(G25&gt;30,"No",IF(G25&lt;5,"No","Yes")))</f>
        <v>No</v>
      </c>
      <c r="I25" s="10">
        <v>-5.43</v>
      </c>
      <c r="J25" s="10">
        <v>-6.76</v>
      </c>
      <c r="K25" s="9" t="str">
        <f t="shared" si="0"/>
        <v>Yes</v>
      </c>
    </row>
    <row r="26" spans="1:11" x14ac:dyDescent="0.2">
      <c r="A26" s="102" t="s">
        <v>827</v>
      </c>
      <c r="B26" s="34" t="s">
        <v>231</v>
      </c>
      <c r="C26" s="8">
        <v>19.945889621999999</v>
      </c>
      <c r="D26" s="9" t="str">
        <f>IF($B26="N/A","N/A",IF(C26&gt;75,"No",IF(C26&lt;15,"No","Yes")))</f>
        <v>Yes</v>
      </c>
      <c r="E26" s="8">
        <v>20.067306220999999</v>
      </c>
      <c r="F26" s="9" t="str">
        <f>IF($B26="N/A","N/A",IF(E26&gt;75,"No",IF(E26&lt;15,"No","Yes")))</f>
        <v>Yes</v>
      </c>
      <c r="G26" s="8">
        <v>19.399440355999999</v>
      </c>
      <c r="H26" s="9" t="str">
        <f>IF($B26="N/A","N/A",IF(G26&gt;75,"No",IF(G26&lt;15,"No","Yes")))</f>
        <v>Yes</v>
      </c>
      <c r="I26" s="10">
        <v>0.60870000000000002</v>
      </c>
      <c r="J26" s="10">
        <v>-3.33</v>
      </c>
      <c r="K26" s="9" t="str">
        <f t="shared" si="0"/>
        <v>Yes</v>
      </c>
    </row>
    <row r="27" spans="1:11" x14ac:dyDescent="0.2">
      <c r="A27" s="102" t="s">
        <v>828</v>
      </c>
      <c r="B27" s="34" t="s">
        <v>232</v>
      </c>
      <c r="C27" s="8">
        <v>76.195089848999999</v>
      </c>
      <c r="D27" s="9" t="str">
        <f>IF($B27="N/A","N/A",IF(C27&gt;70,"No",IF(C27&lt;25,"No","Yes")))</f>
        <v>No</v>
      </c>
      <c r="E27" s="8">
        <v>76.283298005000006</v>
      </c>
      <c r="F27" s="9" t="str">
        <f>IF($B27="N/A","N/A",IF(E27&gt;70,"No",IF(E27&lt;25,"No","Yes")))</f>
        <v>No</v>
      </c>
      <c r="G27" s="8">
        <v>77.198015377999994</v>
      </c>
      <c r="H27" s="9" t="str">
        <f>IF($B27="N/A","N/A",IF(G27&gt;70,"No",IF(G27&lt;25,"No","Yes")))</f>
        <v>No</v>
      </c>
      <c r="I27" s="10">
        <v>0.1158</v>
      </c>
      <c r="J27" s="10">
        <v>1.1990000000000001</v>
      </c>
      <c r="K27" s="9" t="str">
        <f t="shared" si="0"/>
        <v>Yes</v>
      </c>
    </row>
    <row r="28" spans="1:11" x14ac:dyDescent="0.2">
      <c r="A28" s="102" t="s">
        <v>322</v>
      </c>
      <c r="B28" s="34" t="s">
        <v>233</v>
      </c>
      <c r="C28" s="8">
        <v>57.058511707999997</v>
      </c>
      <c r="D28" s="9" t="str">
        <f>IF($B28="N/A","N/A",IF(C28&gt;70,"No",IF(C28&lt;35,"No","Yes")))</f>
        <v>Yes</v>
      </c>
      <c r="E28" s="8">
        <v>56.147021545999998</v>
      </c>
      <c r="F28" s="9" t="str">
        <f>IF($B28="N/A","N/A",IF(E28&gt;70,"No",IF(E28&lt;35,"No","Yes")))</f>
        <v>Yes</v>
      </c>
      <c r="G28" s="8">
        <v>56.495567729999998</v>
      </c>
      <c r="H28" s="9" t="str">
        <f>IF($B28="N/A","N/A",IF(G28&gt;70,"No",IF(G28&lt;35,"No","Yes")))</f>
        <v>Yes</v>
      </c>
      <c r="I28" s="10">
        <v>-1.6</v>
      </c>
      <c r="J28" s="10">
        <v>0.62080000000000002</v>
      </c>
      <c r="K28" s="9" t="str">
        <f t="shared" si="0"/>
        <v>Yes</v>
      </c>
    </row>
    <row r="29" spans="1:11" x14ac:dyDescent="0.2">
      <c r="A29" s="102" t="s">
        <v>829</v>
      </c>
      <c r="B29" s="34" t="s">
        <v>224</v>
      </c>
      <c r="C29" s="8">
        <v>2.1394521863999998</v>
      </c>
      <c r="D29" s="9" t="str">
        <f>IF($B29="N/A","N/A",IF(C29&gt;1,"Yes","No"))</f>
        <v>Yes</v>
      </c>
      <c r="E29" s="8">
        <v>2.1833112789000002</v>
      </c>
      <c r="F29" s="9" t="str">
        <f>IF($B29="N/A","N/A",IF(E29&gt;1,"Yes","No"))</f>
        <v>Yes</v>
      </c>
      <c r="G29" s="8">
        <v>2.1966953843999999</v>
      </c>
      <c r="H29" s="9" t="str">
        <f>IF($B29="N/A","N/A",IF(G29&gt;1,"Yes","No"))</f>
        <v>Yes</v>
      </c>
      <c r="I29" s="10">
        <v>2.0499999999999998</v>
      </c>
      <c r="J29" s="10">
        <v>0.61299999999999999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99.958353356000003</v>
      </c>
      <c r="D31" s="9" t="str">
        <f>IF($B31="N/A","N/A",IF(C31&gt;15,"No",IF(C31&lt;-15,"No","Yes")))</f>
        <v>N/A</v>
      </c>
      <c r="E31" s="8">
        <v>99.984432162999994</v>
      </c>
      <c r="F31" s="9" t="str">
        <f>IF($B31="N/A","N/A",IF(E31&gt;15,"No",IF(E31&lt;-15,"No","Yes")))</f>
        <v>N/A</v>
      </c>
      <c r="G31" s="8">
        <v>99.987514047000005</v>
      </c>
      <c r="H31" s="9" t="str">
        <f>IF($B31="N/A","N/A",IF(G31&gt;15,"No",IF(G31&lt;-15,"No","Yes")))</f>
        <v>N/A</v>
      </c>
      <c r="I31" s="10">
        <v>2.6100000000000002E-2</v>
      </c>
      <c r="J31" s="10">
        <v>3.0999999999999999E-3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99.990385231999994</v>
      </c>
      <c r="D33" s="9" t="str">
        <f>IF($B33="N/A","N/A",IF(C33&gt;15,"No",IF(C33&lt;-15,"No","Yes")))</f>
        <v>N/A</v>
      </c>
      <c r="E33" s="8">
        <v>100</v>
      </c>
      <c r="F33" s="9" t="str">
        <f>IF($B33="N/A","N/A",IF(E33&gt;15,"No",IF(E33&lt;-15,"No","Yes")))</f>
        <v>N/A</v>
      </c>
      <c r="G33" s="8">
        <v>100</v>
      </c>
      <c r="H33" s="9" t="str">
        <f>IF($B33="N/A","N/A",IF(G33&gt;15,"No",IF(G33&lt;-15,"No","Yes")))</f>
        <v>N/A</v>
      </c>
      <c r="I33" s="10">
        <v>9.5999999999999992E-3</v>
      </c>
      <c r="J33" s="10">
        <v>0</v>
      </c>
      <c r="K33" s="9" t="str">
        <f t="shared" si="0"/>
        <v>Yes</v>
      </c>
    </row>
    <row r="34" spans="1:11" x14ac:dyDescent="0.2">
      <c r="A34" s="102" t="s">
        <v>326</v>
      </c>
      <c r="B34" s="34" t="s">
        <v>234</v>
      </c>
      <c r="C34" s="8">
        <v>55.155647358000003</v>
      </c>
      <c r="D34" s="9" t="str">
        <f>IF($B34="N/A","N/A",IF(C34&gt;=90,"Yes","No"))</f>
        <v>No</v>
      </c>
      <c r="E34" s="8">
        <v>0</v>
      </c>
      <c r="F34" s="9" t="str">
        <f>IF($B34="N/A","N/A",IF(E34&gt;=90,"Yes","No"))</f>
        <v>No</v>
      </c>
      <c r="G34" s="8">
        <v>0</v>
      </c>
      <c r="H34" s="9" t="str">
        <f>IF($B34="N/A","N/A",IF(G34&gt;=90,"Yes","No"))</f>
        <v>No</v>
      </c>
      <c r="I34" s="10">
        <v>-100</v>
      </c>
      <c r="J34" s="10" t="s">
        <v>1743</v>
      </c>
      <c r="K34" s="9" t="str">
        <f t="shared" si="0"/>
        <v>N/A</v>
      </c>
    </row>
    <row r="35" spans="1:11" x14ac:dyDescent="0.2">
      <c r="A35" s="102" t="s">
        <v>327</v>
      </c>
      <c r="B35" s="34" t="s">
        <v>217</v>
      </c>
      <c r="C35" s="8">
        <v>16.125907105</v>
      </c>
      <c r="D35" s="9" t="str">
        <f>IF($B35="N/A","N/A",IF(C35&gt;15,"No",IF(C35&lt;-15,"No","Yes")))</f>
        <v>N/A</v>
      </c>
      <c r="E35" s="8">
        <v>11.841702722999999</v>
      </c>
      <c r="F35" s="9" t="str">
        <f>IF($B35="N/A","N/A",IF(E35&gt;15,"No",IF(E35&lt;-15,"No","Yes")))</f>
        <v>N/A</v>
      </c>
      <c r="G35" s="8">
        <v>10.644501398999999</v>
      </c>
      <c r="H35" s="9" t="str">
        <f>IF($B35="N/A","N/A",IF(G35&gt;15,"No",IF(G35&lt;-15,"No","Yes")))</f>
        <v>N/A</v>
      </c>
      <c r="I35" s="10">
        <v>-26.6</v>
      </c>
      <c r="J35" s="10">
        <v>-10.1</v>
      </c>
      <c r="K35" s="9" t="str">
        <f t="shared" si="0"/>
        <v>Yes</v>
      </c>
    </row>
    <row r="36" spans="1:11" ht="25.5" x14ac:dyDescent="0.2">
      <c r="A36" s="102" t="s">
        <v>368</v>
      </c>
      <c r="B36" s="34" t="s">
        <v>217</v>
      </c>
      <c r="C36" s="8">
        <v>25.183248943999999</v>
      </c>
      <c r="D36" s="9" t="str">
        <f>IF($B36="N/A","N/A",IF(C36&gt;15,"No",IF(C36&lt;-15,"No","Yes")))</f>
        <v>N/A</v>
      </c>
      <c r="E36" s="8">
        <v>22.245531227000001</v>
      </c>
      <c r="F36" s="9" t="str">
        <f>IF($B36="N/A","N/A",IF(E36&gt;15,"No",IF(E36&lt;-15,"No","Yes")))</f>
        <v>N/A</v>
      </c>
      <c r="G36" s="8">
        <v>22.953749206000001</v>
      </c>
      <c r="H36" s="9" t="str">
        <f>IF($B36="N/A","N/A",IF(G36&gt;15,"No",IF(G36&lt;-15,"No","Yes")))</f>
        <v>N/A</v>
      </c>
      <c r="I36" s="10">
        <v>-11.7</v>
      </c>
      <c r="J36" s="10">
        <v>3.1840000000000002</v>
      </c>
      <c r="K36" s="9" t="str">
        <f t="shared" si="0"/>
        <v>Yes</v>
      </c>
    </row>
    <row r="37" spans="1:11" x14ac:dyDescent="0.2">
      <c r="A37" s="102" t="s">
        <v>373</v>
      </c>
      <c r="B37" s="34" t="s">
        <v>235</v>
      </c>
      <c r="C37" s="8">
        <v>88.357979783000005</v>
      </c>
      <c r="D37" s="9" t="str">
        <f>IF($B37="N/A","N/A",IF(C37&gt;90,"No",IF(C37&lt;75,"No","Yes")))</f>
        <v>Yes</v>
      </c>
      <c r="E37" s="8">
        <v>86.818757921</v>
      </c>
      <c r="F37" s="9" t="str">
        <f>IF($B37="N/A","N/A",IF(E37&gt;90,"No",IF(E37&lt;75,"No","Yes")))</f>
        <v>Yes</v>
      </c>
      <c r="G37" s="8">
        <v>85.522819722999998</v>
      </c>
      <c r="H37" s="9" t="str">
        <f>IF($B37="N/A","N/A",IF(G37&gt;90,"No",IF(G37&lt;75,"No","Yes")))</f>
        <v>Yes</v>
      </c>
      <c r="I37" s="10">
        <v>-1.74</v>
      </c>
      <c r="J37" s="10">
        <v>-1.49</v>
      </c>
      <c r="K37" s="9" t="str">
        <f>IF(J37="Div by 0", "N/A", IF(J37="N/A","N/A", IF(J37&gt;30, "No", IF(J37&lt;-30, "No", "Yes"))))</f>
        <v>Yes</v>
      </c>
    </row>
    <row r="38" spans="1:11" x14ac:dyDescent="0.2">
      <c r="A38" s="102" t="s">
        <v>374</v>
      </c>
      <c r="B38" s="34" t="s">
        <v>236</v>
      </c>
      <c r="C38" s="8">
        <v>9.6313086076999994</v>
      </c>
      <c r="D38" s="9" t="str">
        <f>IF($B38="N/A","N/A",IF(C38&gt;10,"No",IF(C38&lt;1,"No","Yes")))</f>
        <v>Yes</v>
      </c>
      <c r="E38" s="8">
        <v>10.482496394</v>
      </c>
      <c r="F38" s="9" t="str">
        <f>IF($B38="N/A","N/A",IF(E38&gt;10,"No",IF(E38&lt;1,"No","Yes")))</f>
        <v>No</v>
      </c>
      <c r="G38" s="8">
        <v>11.507441980999999</v>
      </c>
      <c r="H38" s="9" t="str">
        <f>IF($B38="N/A","N/A",IF(G38&gt;10,"No",IF(G38&lt;1,"No","Yes")))</f>
        <v>No</v>
      </c>
      <c r="I38" s="10">
        <v>8.8379999999999992</v>
      </c>
      <c r="J38" s="10">
        <v>9.7780000000000005</v>
      </c>
      <c r="K38" s="9" t="str">
        <f>IF(J38="Div by 0", "N/A", IF(J38="N/A","N/A", IF(J38&gt;30, "No", IF(J38&lt;-30, "No", "Yes"))))</f>
        <v>Yes</v>
      </c>
    </row>
    <row r="39" spans="1:11" x14ac:dyDescent="0.2">
      <c r="A39" s="102" t="s">
        <v>375</v>
      </c>
      <c r="B39" s="34" t="s">
        <v>237</v>
      </c>
      <c r="C39" s="8">
        <v>9.3223901900000003E-2</v>
      </c>
      <c r="D39" s="9" t="str">
        <f>IF($B39="N/A","N/A",IF(C39&gt;2,"No",IF(C39&lt;=0,"No","Yes")))</f>
        <v>Yes</v>
      </c>
      <c r="E39" s="8">
        <v>3.0593068500000001E-2</v>
      </c>
      <c r="F39" s="9" t="str">
        <f>IF($B39="N/A","N/A",IF(E39&gt;2,"No",IF(E39&lt;=0,"No","Yes")))</f>
        <v>Yes</v>
      </c>
      <c r="G39" s="8">
        <v>7.7594112300000004E-2</v>
      </c>
      <c r="H39" s="9" t="str">
        <f>IF($B39="N/A","N/A",IF(G39&gt;2,"No",IF(G39&lt;=0,"No","Yes")))</f>
        <v>Yes</v>
      </c>
      <c r="I39" s="10">
        <v>-67.2</v>
      </c>
      <c r="J39" s="10">
        <v>153.6</v>
      </c>
      <c r="K39" s="9" t="str">
        <f>IF(J39="Div by 0", "N/A", IF(J39="N/A","N/A", IF(J39&gt;30, "No", IF(J39&lt;-30, "No", "Yes"))))</f>
        <v>No</v>
      </c>
    </row>
    <row r="40" spans="1:11" x14ac:dyDescent="0.2">
      <c r="A40" s="102" t="s">
        <v>376</v>
      </c>
      <c r="B40" s="34" t="s">
        <v>238</v>
      </c>
      <c r="C40" s="8">
        <v>0.85181055439999998</v>
      </c>
      <c r="D40" s="9" t="str">
        <f>IF($B40="N/A","N/A",IF(C40&gt;3,"No",IF(C40&lt;=0,"No","Yes")))</f>
        <v>Yes</v>
      </c>
      <c r="E40" s="8">
        <v>1.0969800271000001</v>
      </c>
      <c r="F40" s="9" t="str">
        <f>IF($B40="N/A","N/A",IF(E40&gt;3,"No",IF(E40&lt;=0,"No","Yes")))</f>
        <v>Yes</v>
      </c>
      <c r="G40" s="8">
        <v>1.2179924286999999</v>
      </c>
      <c r="H40" s="9" t="str">
        <f>IF($B40="N/A","N/A",IF(G40&gt;3,"No",IF(G40&lt;=0,"No","Yes")))</f>
        <v>Yes</v>
      </c>
      <c r="I40" s="10">
        <v>28.78</v>
      </c>
      <c r="J40" s="10">
        <v>11.03</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29142</v>
      </c>
      <c r="D6" s="9" t="str">
        <f>IF($B6="N/A","N/A",IF(C6&gt;15,"No",IF(C6&lt;-15,"No","Yes")))</f>
        <v>N/A</v>
      </c>
      <c r="E6" s="35">
        <v>29867</v>
      </c>
      <c r="F6" s="9" t="str">
        <f>IF($B6="N/A","N/A",IF(E6&gt;15,"No",IF(E6&lt;-15,"No","Yes")))</f>
        <v>N/A</v>
      </c>
      <c r="G6" s="35">
        <v>30218</v>
      </c>
      <c r="H6" s="9" t="str">
        <f>IF($B6="N/A","N/A",IF(G6&gt;15,"No",IF(G6&lt;-15,"No","Yes")))</f>
        <v>N/A</v>
      </c>
      <c r="I6" s="10">
        <v>2.488</v>
      </c>
      <c r="J6" s="10">
        <v>1.175</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1090.5906594999999</v>
      </c>
      <c r="D9" s="9" t="str">
        <f>IF($B9="N/A","N/A",IF(C9&gt;15,"No",IF(C9&lt;-15,"No","Yes")))</f>
        <v>N/A</v>
      </c>
      <c r="E9" s="88">
        <v>1192.1915827</v>
      </c>
      <c r="F9" s="9" t="str">
        <f>IF($B9="N/A","N/A",IF(E9&gt;15,"No",IF(E9&lt;-15,"No","Yes")))</f>
        <v>N/A</v>
      </c>
      <c r="G9" s="88">
        <v>1243.6888609</v>
      </c>
      <c r="H9" s="9" t="str">
        <f>IF($B9="N/A","N/A",IF(G9&gt;15,"No",IF(G9&lt;-15,"No","Yes")))</f>
        <v>N/A</v>
      </c>
      <c r="I9" s="10">
        <v>9.3160000000000007</v>
      </c>
      <c r="J9" s="10">
        <v>4.32</v>
      </c>
      <c r="K9" s="9" t="str">
        <f t="shared" si="0"/>
        <v>Yes</v>
      </c>
    </row>
    <row r="10" spans="1:11" x14ac:dyDescent="0.2">
      <c r="A10" s="102" t="s">
        <v>313</v>
      </c>
      <c r="B10" s="34" t="s">
        <v>217</v>
      </c>
      <c r="C10" s="8">
        <v>12.850868162999999</v>
      </c>
      <c r="D10" s="9" t="str">
        <f>IF($B10="N/A","N/A",IF(C10&gt;15,"No",IF(C10&lt;-15,"No","Yes")))</f>
        <v>N/A</v>
      </c>
      <c r="E10" s="8">
        <v>0.91070412160000003</v>
      </c>
      <c r="F10" s="9" t="str">
        <f>IF($B10="N/A","N/A",IF(E10&gt;15,"No",IF(E10&lt;-15,"No","Yes")))</f>
        <v>N/A</v>
      </c>
      <c r="G10" s="8">
        <v>0.64200145610000003</v>
      </c>
      <c r="H10" s="9" t="str">
        <f>IF($B10="N/A","N/A",IF(G10&gt;15,"No",IF(G10&lt;-15,"No","Yes")))</f>
        <v>N/A</v>
      </c>
      <c r="I10" s="10">
        <v>-92.9</v>
      </c>
      <c r="J10" s="10">
        <v>-29.5</v>
      </c>
      <c r="K10" s="9" t="str">
        <f t="shared" si="0"/>
        <v>Yes</v>
      </c>
    </row>
    <row r="11" spans="1:11" x14ac:dyDescent="0.2">
      <c r="A11" s="102" t="s">
        <v>820</v>
      </c>
      <c r="B11" s="34" t="s">
        <v>217</v>
      </c>
      <c r="C11" s="88">
        <v>22994.269960000001</v>
      </c>
      <c r="D11" s="9" t="str">
        <f>IF($B11="N/A","N/A",IF(C11&gt;15,"No",IF(C11&lt;-15,"No","Yes")))</f>
        <v>N/A</v>
      </c>
      <c r="E11" s="88">
        <v>2686.1433824000001</v>
      </c>
      <c r="F11" s="9" t="str">
        <f>IF($B11="N/A","N/A",IF(E11&gt;15,"No",IF(E11&lt;-15,"No","Yes")))</f>
        <v>N/A</v>
      </c>
      <c r="G11" s="88">
        <v>1156.0618557</v>
      </c>
      <c r="H11" s="9" t="str">
        <f>IF($B11="N/A","N/A",IF(G11&gt;15,"No",IF(G11&lt;-15,"No","Yes")))</f>
        <v>N/A</v>
      </c>
      <c r="I11" s="10">
        <v>-88.3</v>
      </c>
      <c r="J11" s="10">
        <v>-57</v>
      </c>
      <c r="K11" s="9" t="str">
        <f t="shared" si="0"/>
        <v>No</v>
      </c>
    </row>
    <row r="12" spans="1:11" x14ac:dyDescent="0.2">
      <c r="A12" s="102" t="s">
        <v>314</v>
      </c>
      <c r="B12" s="34" t="s">
        <v>218</v>
      </c>
      <c r="C12" s="8">
        <v>26.370873653</v>
      </c>
      <c r="D12" s="9" t="str">
        <f>IF($B12="N/A","N/A",IF(C12&gt;100,"No",IF(C12&lt;95,"No","Yes")))</f>
        <v>No</v>
      </c>
      <c r="E12" s="8">
        <v>99.695315899999997</v>
      </c>
      <c r="F12" s="9" t="str">
        <f>IF($B12="N/A","N/A",IF(E12&gt;100,"No",IF(E12&lt;95,"No","Yes")))</f>
        <v>Yes</v>
      </c>
      <c r="G12" s="8">
        <v>99.652524984999999</v>
      </c>
      <c r="H12" s="9" t="str">
        <f>IF($B12="N/A","N/A",IF(G12&gt;100,"No",IF(G12&lt;95,"No","Yes")))</f>
        <v>Yes</v>
      </c>
      <c r="I12" s="10">
        <v>278.10000000000002</v>
      </c>
      <c r="J12" s="10">
        <v>-4.2999999999999997E-2</v>
      </c>
      <c r="K12" s="9" t="str">
        <f t="shared" si="0"/>
        <v>Yes</v>
      </c>
    </row>
    <row r="13" spans="1:11" x14ac:dyDescent="0.2">
      <c r="A13" s="102" t="s">
        <v>821</v>
      </c>
      <c r="B13" s="34" t="s">
        <v>224</v>
      </c>
      <c r="C13" s="8">
        <v>1.1489915420000001</v>
      </c>
      <c r="D13" s="9" t="str">
        <f>IF($B13="N/A","N/A",IF(C13&gt;1,"Yes","No"))</f>
        <v>Yes</v>
      </c>
      <c r="E13" s="8">
        <v>1.1692974207</v>
      </c>
      <c r="F13" s="9" t="str">
        <f>IF($B13="N/A","N/A",IF(E13&gt;1,"Yes","No"))</f>
        <v>Yes</v>
      </c>
      <c r="G13" s="8">
        <v>1.1704247335</v>
      </c>
      <c r="H13" s="9" t="str">
        <f>IF($B13="N/A","N/A",IF(G13&gt;1,"Yes","No"))</f>
        <v>Yes</v>
      </c>
      <c r="I13" s="10">
        <v>1.7669999999999999</v>
      </c>
      <c r="J13" s="10">
        <v>9.64E-2</v>
      </c>
      <c r="K13" s="9" t="str">
        <f t="shared" si="0"/>
        <v>Yes</v>
      </c>
    </row>
    <row r="14" spans="1:11" x14ac:dyDescent="0.2">
      <c r="A14" s="102" t="s">
        <v>315</v>
      </c>
      <c r="B14" s="34" t="s">
        <v>218</v>
      </c>
      <c r="C14" s="8">
        <v>39.214878869000003</v>
      </c>
      <c r="D14" s="9" t="str">
        <f>IF($B14="N/A","N/A",IF(C14&gt;100,"No",IF(C14&lt;95,"No","Yes")))</f>
        <v>No</v>
      </c>
      <c r="E14" s="8">
        <v>99.963170054000003</v>
      </c>
      <c r="F14" s="9" t="str">
        <f>IF($B14="N/A","N/A",IF(E14&gt;100,"No",IF(E14&lt;95,"No","Yes")))</f>
        <v>Yes</v>
      </c>
      <c r="G14" s="8">
        <v>99.966907140999993</v>
      </c>
      <c r="H14" s="9" t="str">
        <f>IF($B14="N/A","N/A",IF(G14&gt;100,"No",IF(G14&lt;95,"No","Yes")))</f>
        <v>Yes</v>
      </c>
      <c r="I14" s="10">
        <v>154.9</v>
      </c>
      <c r="J14" s="10">
        <v>3.7000000000000002E-3</v>
      </c>
      <c r="K14" s="9" t="str">
        <f t="shared" si="0"/>
        <v>Yes</v>
      </c>
    </row>
    <row r="15" spans="1:11" x14ac:dyDescent="0.2">
      <c r="A15" s="102" t="s">
        <v>822</v>
      </c>
      <c r="B15" s="34" t="s">
        <v>225</v>
      </c>
      <c r="C15" s="8">
        <v>9.3634931747000003</v>
      </c>
      <c r="D15" s="9" t="str">
        <f>IF($B15="N/A","N/A",IF(C15&gt;3,"Yes","No"))</f>
        <v>Yes</v>
      </c>
      <c r="E15" s="8">
        <v>13.686394695000001</v>
      </c>
      <c r="F15" s="9" t="str">
        <f>IF($B15="N/A","N/A",IF(E15&gt;3,"Yes","No"))</f>
        <v>Yes</v>
      </c>
      <c r="G15" s="8">
        <v>13.503509004</v>
      </c>
      <c r="H15" s="9" t="str">
        <f>IF($B15="N/A","N/A",IF(G15&gt;3,"Yes","No"))</f>
        <v>Yes</v>
      </c>
      <c r="I15" s="10">
        <v>46.17</v>
      </c>
      <c r="J15" s="10">
        <v>-1.34</v>
      </c>
      <c r="K15" s="9" t="str">
        <f t="shared" si="0"/>
        <v>Yes</v>
      </c>
    </row>
    <row r="16" spans="1:11" x14ac:dyDescent="0.2">
      <c r="A16" s="102" t="s">
        <v>823</v>
      </c>
      <c r="B16" s="34" t="s">
        <v>226</v>
      </c>
      <c r="C16" s="8">
        <v>5.1349783786999996</v>
      </c>
      <c r="D16" s="9" t="str">
        <f>IF($B16="N/A","N/A",IF(C16&gt;=8,"No",IF(C16&lt;2,"No","Yes")))</f>
        <v>Yes</v>
      </c>
      <c r="E16" s="8">
        <v>5.0658251582</v>
      </c>
      <c r="F16" s="9" t="str">
        <f>IF($B16="N/A","N/A",IF(E16&gt;=8,"No",IF(E16&lt;2,"No","Yes")))</f>
        <v>Yes</v>
      </c>
      <c r="G16" s="8">
        <v>5.0554967238000001</v>
      </c>
      <c r="H16" s="9" t="str">
        <f>IF($B16="N/A","N/A",IF(G16&gt;=8,"No",IF(G16&lt;2,"No","Yes")))</f>
        <v>Yes</v>
      </c>
      <c r="I16" s="10">
        <v>-1.35</v>
      </c>
      <c r="J16" s="10">
        <v>-0.20399999999999999</v>
      </c>
      <c r="K16" s="9" t="str">
        <f t="shared" si="0"/>
        <v>Yes</v>
      </c>
    </row>
    <row r="17" spans="1:11" x14ac:dyDescent="0.2">
      <c r="A17" s="102" t="s">
        <v>316</v>
      </c>
      <c r="B17" s="34" t="s">
        <v>227</v>
      </c>
      <c r="C17" s="8">
        <v>99.986274105999996</v>
      </c>
      <c r="D17" s="9" t="str">
        <f>IF(OR($B17="N/A",$C17="N/A"),"N/A",IF(C17&gt;100,"No",IF(C17&lt;98,"No","Yes")))</f>
        <v>Yes</v>
      </c>
      <c r="E17" s="8">
        <v>99.986607292000002</v>
      </c>
      <c r="F17" s="9" t="str">
        <f>IF(OR($B17="N/A",$E17="N/A"),"N/A",IF(E17&gt;100,"No",IF(E17&lt;98,"No","Yes")))</f>
        <v>Yes</v>
      </c>
      <c r="G17" s="8">
        <v>100</v>
      </c>
      <c r="H17" s="9" t="str">
        <f>IF($B17="N/A","N/A",IF(G17&gt;100,"No",IF(G17&lt;98,"No","Yes")))</f>
        <v>Yes</v>
      </c>
      <c r="I17" s="10">
        <v>2.9999999999999997E-4</v>
      </c>
      <c r="J17" s="10">
        <v>1.34E-2</v>
      </c>
      <c r="K17" s="9" t="str">
        <f t="shared" si="0"/>
        <v>Yes</v>
      </c>
    </row>
    <row r="18" spans="1:11" x14ac:dyDescent="0.2">
      <c r="A18" s="102" t="s">
        <v>31</v>
      </c>
      <c r="B18" s="34" t="s">
        <v>218</v>
      </c>
      <c r="C18" s="8">
        <v>99.852446641</v>
      </c>
      <c r="D18" s="9" t="str">
        <f>IF($B18="N/A","N/A",IF(C18&gt;100,"No",IF(C18&lt;95,"No","Yes")))</f>
        <v>Yes</v>
      </c>
      <c r="E18" s="8">
        <v>99.859376569000005</v>
      </c>
      <c r="F18" s="9" t="str">
        <f>IF($B18="N/A","N/A",IF(E18&gt;100,"No",IF(E18&lt;95,"No","Yes")))</f>
        <v>Yes</v>
      </c>
      <c r="G18" s="8">
        <v>99.907339996000005</v>
      </c>
      <c r="H18" s="9" t="str">
        <f>IF($B18="N/A","N/A",IF(G18&gt;100,"No",IF(G18&lt;95,"No","Yes")))</f>
        <v>Yes</v>
      </c>
      <c r="I18" s="10">
        <v>6.8999999999999999E-3</v>
      </c>
      <c r="J18" s="10">
        <v>4.8000000000000001E-2</v>
      </c>
      <c r="K18" s="9" t="str">
        <f t="shared" si="0"/>
        <v>Yes</v>
      </c>
    </row>
    <row r="19" spans="1:11" x14ac:dyDescent="0.2">
      <c r="A19" s="102" t="s">
        <v>317</v>
      </c>
      <c r="B19" s="34" t="s">
        <v>218</v>
      </c>
      <c r="C19" s="8">
        <v>99.972548212000007</v>
      </c>
      <c r="D19" s="9" t="str">
        <f>IF($B19="N/A","N/A",IF(C19&gt;100,"No",IF(C19&lt;95,"No","Yes")))</f>
        <v>Yes</v>
      </c>
      <c r="E19" s="8">
        <v>100</v>
      </c>
      <c r="F19" s="9" t="str">
        <f>IF($B19="N/A","N/A",IF(E19&gt;100,"No",IF(E19&lt;95,"No","Yes")))</f>
        <v>Yes</v>
      </c>
      <c r="G19" s="8">
        <v>100</v>
      </c>
      <c r="H19" s="9" t="str">
        <f>IF($B19="N/A","N/A",IF(G19&gt;100,"No",IF(G19&lt;95,"No","Yes")))</f>
        <v>Yes</v>
      </c>
      <c r="I19" s="10">
        <v>2.75E-2</v>
      </c>
      <c r="J19" s="10">
        <v>0</v>
      </c>
      <c r="K19" s="9" t="str">
        <f t="shared" si="0"/>
        <v>Yes</v>
      </c>
    </row>
    <row r="20" spans="1:11" x14ac:dyDescent="0.2">
      <c r="A20" s="102" t="s">
        <v>318</v>
      </c>
      <c r="B20" s="34" t="s">
        <v>227</v>
      </c>
      <c r="C20" s="8">
        <v>100</v>
      </c>
      <c r="D20" s="9" t="str">
        <f>IF($B20="N/A","N/A",IF(C20&gt;100,"No",IF(C20&lt;98,"No","Yes")))</f>
        <v>Yes</v>
      </c>
      <c r="E20" s="8">
        <v>99.956473700000004</v>
      </c>
      <c r="F20" s="9" t="str">
        <f>IF($B20="N/A","N/A",IF(E20&gt;100,"No",IF(E20&lt;98,"No","Yes")))</f>
        <v>Yes</v>
      </c>
      <c r="G20" s="8">
        <v>99.993381428000006</v>
      </c>
      <c r="H20" s="9" t="str">
        <f>IF($B20="N/A","N/A",IF(G20&gt;100,"No",IF(G20&lt;98,"No","Yes")))</f>
        <v>Yes</v>
      </c>
      <c r="I20" s="10">
        <v>-4.3999999999999997E-2</v>
      </c>
      <c r="J20" s="10">
        <v>3.6900000000000002E-2</v>
      </c>
      <c r="K20" s="9" t="str">
        <f t="shared" si="0"/>
        <v>Yes</v>
      </c>
    </row>
    <row r="21" spans="1:11" x14ac:dyDescent="0.2">
      <c r="A21" s="102" t="s">
        <v>825</v>
      </c>
      <c r="B21" s="34" t="s">
        <v>229</v>
      </c>
      <c r="C21" s="8">
        <v>8.1726031157999994</v>
      </c>
      <c r="D21" s="9" t="str">
        <f>IF($B21="N/A","N/A",IF(C21&gt;=2,"Yes","No"))</f>
        <v>Yes</v>
      </c>
      <c r="E21" s="8">
        <v>8.3909023915999992</v>
      </c>
      <c r="F21" s="9" t="str">
        <f>IF($B21="N/A","N/A",IF(E21&gt;=2,"Yes","No"))</f>
        <v>Yes</v>
      </c>
      <c r="G21" s="8">
        <v>8.5201217897999992</v>
      </c>
      <c r="H21" s="9" t="str">
        <f>IF($B21="N/A","N/A",IF(G21&gt;=2,"Yes","No"))</f>
        <v>Yes</v>
      </c>
      <c r="I21" s="10">
        <v>2.6709999999999998</v>
      </c>
      <c r="J21" s="10">
        <v>1.54</v>
      </c>
      <c r="K21" s="9" t="str">
        <f t="shared" si="0"/>
        <v>Yes</v>
      </c>
    </row>
    <row r="22" spans="1:11" x14ac:dyDescent="0.2">
      <c r="A22" s="102" t="s">
        <v>826</v>
      </c>
      <c r="B22" s="34" t="s">
        <v>230</v>
      </c>
      <c r="C22" s="8">
        <v>6.6673529613999998</v>
      </c>
      <c r="D22" s="9" t="str">
        <f>IF($B22="N/A","N/A",IF(C22&gt;30,"No",IF(C22&lt;5,"No","Yes")))</f>
        <v>Yes</v>
      </c>
      <c r="E22" s="8">
        <v>5.6776311381999998</v>
      </c>
      <c r="F22" s="9" t="str">
        <f>IF($B22="N/A","N/A",IF(E22&gt;30,"No",IF(E22&lt;5,"No","Yes")))</f>
        <v>Yes</v>
      </c>
      <c r="G22" s="8">
        <v>5.5897537728</v>
      </c>
      <c r="H22" s="9" t="str">
        <f>IF($B22="N/A","N/A",IF(G22&gt;30,"No",IF(G22&lt;5,"No","Yes")))</f>
        <v>Yes</v>
      </c>
      <c r="I22" s="10">
        <v>-14.8</v>
      </c>
      <c r="J22" s="10">
        <v>-1.55</v>
      </c>
      <c r="K22" s="9" t="str">
        <f t="shared" si="0"/>
        <v>Yes</v>
      </c>
    </row>
    <row r="23" spans="1:11" x14ac:dyDescent="0.2">
      <c r="A23" s="102" t="s">
        <v>827</v>
      </c>
      <c r="B23" s="34" t="s">
        <v>231</v>
      </c>
      <c r="C23" s="8">
        <v>36.109395374000002</v>
      </c>
      <c r="D23" s="9" t="str">
        <f>IF($B23="N/A","N/A",IF(C23&gt;75,"No",IF(C23&lt;15,"No","Yes")))</f>
        <v>Yes</v>
      </c>
      <c r="E23" s="8">
        <v>30.890332954000002</v>
      </c>
      <c r="F23" s="9" t="str">
        <f>IF($B23="N/A","N/A",IF(E23&gt;75,"No",IF(E23&lt;15,"No","Yes")))</f>
        <v>Yes</v>
      </c>
      <c r="G23" s="8">
        <v>29.669711411000002</v>
      </c>
      <c r="H23" s="9" t="str">
        <f>IF($B23="N/A","N/A",IF(G23&gt;75,"No",IF(G23&lt;15,"No","Yes")))</f>
        <v>Yes</v>
      </c>
      <c r="I23" s="10">
        <v>-14.5</v>
      </c>
      <c r="J23" s="10">
        <v>-3.95</v>
      </c>
      <c r="K23" s="9" t="str">
        <f t="shared" si="0"/>
        <v>Yes</v>
      </c>
    </row>
    <row r="24" spans="1:11" x14ac:dyDescent="0.2">
      <c r="A24" s="102" t="s">
        <v>828</v>
      </c>
      <c r="B24" s="34" t="s">
        <v>232</v>
      </c>
      <c r="C24" s="8">
        <v>57.223251664000003</v>
      </c>
      <c r="D24" s="9" t="str">
        <f>IF($B24="N/A","N/A",IF(C24&gt;70,"No",IF(C24&lt;25,"No","Yes")))</f>
        <v>Yes</v>
      </c>
      <c r="E24" s="8">
        <v>63.432035908000003</v>
      </c>
      <c r="F24" s="9" t="str">
        <f>IF($B24="N/A","N/A",IF(E24&gt;70,"No",IF(E24&lt;25,"No","Yes")))</f>
        <v>Yes</v>
      </c>
      <c r="G24" s="8">
        <v>64.740534815999993</v>
      </c>
      <c r="H24" s="9" t="str">
        <f>IF($B24="N/A","N/A",IF(G24&gt;70,"No",IF(G24&lt;25,"No","Yes")))</f>
        <v>Yes</v>
      </c>
      <c r="I24" s="10">
        <v>10.85</v>
      </c>
      <c r="J24" s="10">
        <v>2.0630000000000002</v>
      </c>
      <c r="K24" s="9" t="str">
        <f t="shared" si="0"/>
        <v>Yes</v>
      </c>
    </row>
    <row r="25" spans="1:11" x14ac:dyDescent="0.2">
      <c r="A25" s="102" t="s">
        <v>322</v>
      </c>
      <c r="B25" s="34" t="s">
        <v>233</v>
      </c>
      <c r="C25" s="8">
        <v>12.463111659999999</v>
      </c>
      <c r="D25" s="9" t="str">
        <f>IF($B25="N/A","N/A",IF(C25&gt;70,"No",IF(C25&lt;35,"No","Yes")))</f>
        <v>No</v>
      </c>
      <c r="E25" s="8">
        <v>48.404593699000003</v>
      </c>
      <c r="F25" s="9" t="str">
        <f>IF($B25="N/A","N/A",IF(E25&gt;70,"No",IF(E25&lt;35,"No","Yes")))</f>
        <v>Yes</v>
      </c>
      <c r="G25" s="8">
        <v>49.258719968000001</v>
      </c>
      <c r="H25" s="9" t="str">
        <f>IF($B25="N/A","N/A",IF(G25&gt;70,"No",IF(G25&lt;35,"No","Yes")))</f>
        <v>Yes</v>
      </c>
      <c r="I25" s="10">
        <v>288.39999999999998</v>
      </c>
      <c r="J25" s="10">
        <v>1.7649999999999999</v>
      </c>
      <c r="K25" s="9" t="str">
        <f t="shared" si="0"/>
        <v>Yes</v>
      </c>
    </row>
    <row r="26" spans="1:11" x14ac:dyDescent="0.2">
      <c r="A26" s="102" t="s">
        <v>829</v>
      </c>
      <c r="B26" s="34" t="s">
        <v>224</v>
      </c>
      <c r="C26" s="8">
        <v>2.3334251100999999</v>
      </c>
      <c r="D26" s="9" t="str">
        <f>IF($B26="N/A","N/A",IF(C26&gt;1,"Yes","No"))</f>
        <v>Yes</v>
      </c>
      <c r="E26" s="8">
        <v>2.3577505706999999</v>
      </c>
      <c r="F26" s="9" t="str">
        <f>IF($B26="N/A","N/A",IF(E26&gt;1,"Yes","No"))</f>
        <v>Yes</v>
      </c>
      <c r="G26" s="8">
        <v>2.3596909640999999</v>
      </c>
      <c r="H26" s="9" t="str">
        <f>IF($B26="N/A","N/A",IF(G26&gt;1,"Yes","No"))</f>
        <v>Yes</v>
      </c>
      <c r="I26" s="10">
        <v>1.042</v>
      </c>
      <c r="J26" s="10">
        <v>8.2299999999999998E-2</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99.724669603999999</v>
      </c>
      <c r="D28" s="9" t="str">
        <f>IF($B28="N/A","N/A",IF(C28&gt;15,"No",IF(C28&lt;-15,"No","Yes")))</f>
        <v>N/A</v>
      </c>
      <c r="E28" s="8">
        <v>99.757902745999999</v>
      </c>
      <c r="F28" s="9" t="str">
        <f>IF($B28="N/A","N/A",IF(E28&gt;15,"No",IF(E28&lt;-15,"No","Yes")))</f>
        <v>N/A</v>
      </c>
      <c r="G28" s="8">
        <v>99.623782331000001</v>
      </c>
      <c r="H28" s="9" t="str">
        <f>IF($B28="N/A","N/A",IF(G28&gt;15,"No",IF(G28&lt;-15,"No","Yes")))</f>
        <v>N/A</v>
      </c>
      <c r="I28" s="10">
        <v>3.3300000000000003E-2</v>
      </c>
      <c r="J28" s="10">
        <v>-0.13400000000000001</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99.972390943999997</v>
      </c>
      <c r="D30" s="9" t="str">
        <f>IF($B30="N/A","N/A",IF(C30&gt;15,"No",IF(C30&lt;-15,"No","Yes")))</f>
        <v>N/A</v>
      </c>
      <c r="E30" s="8">
        <v>99.993066149000001</v>
      </c>
      <c r="F30" s="9" t="str">
        <f>IF($B30="N/A","N/A",IF(E30&gt;15,"No",IF(E30&lt;-15,"No","Yes")))</f>
        <v>N/A</v>
      </c>
      <c r="G30" s="8">
        <v>100</v>
      </c>
      <c r="H30" s="9" t="str">
        <f>IF($B30="N/A","N/A",IF(G30&gt;15,"No",IF(G30&lt;-15,"No","Yes")))</f>
        <v>N/A</v>
      </c>
      <c r="I30" s="10">
        <v>2.07E-2</v>
      </c>
      <c r="J30" s="10">
        <v>6.8999999999999999E-3</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72360</v>
      </c>
      <c r="F6" s="9" t="str">
        <f>IF($B6="N/A","N/A",IF(E6&lt;0,"No","Yes"))</f>
        <v>N/A</v>
      </c>
      <c r="G6" s="35">
        <v>72776</v>
      </c>
      <c r="H6" s="9" t="str">
        <f>IF($B6="N/A","N/A",IF(G6&lt;0,"No","Yes"))</f>
        <v>N/A</v>
      </c>
      <c r="I6" s="10" t="s">
        <v>217</v>
      </c>
      <c r="J6" s="10">
        <v>0.57489999999999997</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0.50995024879999995</v>
      </c>
      <c r="F7" s="9" t="str">
        <f t="shared" ref="F7:F17" si="2">IF($B7="N/A","N/A",IF(E7&lt;0,"No","Yes"))</f>
        <v>N/A</v>
      </c>
      <c r="G7" s="9">
        <v>0.52352423879999999</v>
      </c>
      <c r="H7" s="9" t="str">
        <f t="shared" ref="H7:H17" si="3">IF($B7="N/A","N/A",IF(G7&lt;0,"No","Yes"))</f>
        <v>N/A</v>
      </c>
      <c r="I7" s="10" t="s">
        <v>217</v>
      </c>
      <c r="J7" s="10">
        <v>2.6619999999999999</v>
      </c>
      <c r="K7" s="9" t="str">
        <f t="shared" si="0"/>
        <v>Yes</v>
      </c>
    </row>
    <row r="8" spans="1:11" x14ac:dyDescent="0.2">
      <c r="A8" s="102" t="s">
        <v>439</v>
      </c>
      <c r="B8" s="97" t="s">
        <v>217</v>
      </c>
      <c r="C8" s="9" t="s">
        <v>217</v>
      </c>
      <c r="D8" s="9" t="str">
        <f t="shared" si="1"/>
        <v>N/A</v>
      </c>
      <c r="E8" s="9">
        <v>11.867053621</v>
      </c>
      <c r="F8" s="9" t="str">
        <f t="shared" si="2"/>
        <v>N/A</v>
      </c>
      <c r="G8" s="9">
        <v>13.140320985000001</v>
      </c>
      <c r="H8" s="9" t="str">
        <f t="shared" si="3"/>
        <v>N/A</v>
      </c>
      <c r="I8" s="10" t="s">
        <v>217</v>
      </c>
      <c r="J8" s="10">
        <v>10.73</v>
      </c>
      <c r="K8" s="9" t="str">
        <f t="shared" si="0"/>
        <v>Yes</v>
      </c>
    </row>
    <row r="9" spans="1:11" x14ac:dyDescent="0.2">
      <c r="A9" s="102" t="s">
        <v>440</v>
      </c>
      <c r="B9" s="97" t="s">
        <v>217</v>
      </c>
      <c r="C9" s="9" t="s">
        <v>217</v>
      </c>
      <c r="D9" s="9" t="str">
        <f t="shared" si="1"/>
        <v>N/A</v>
      </c>
      <c r="E9" s="9">
        <v>42.327252626000003</v>
      </c>
      <c r="F9" s="9" t="str">
        <f t="shared" si="2"/>
        <v>N/A</v>
      </c>
      <c r="G9" s="9">
        <v>39.897768495000001</v>
      </c>
      <c r="H9" s="9" t="str">
        <f t="shared" si="3"/>
        <v>N/A</v>
      </c>
      <c r="I9" s="10" t="s">
        <v>217</v>
      </c>
      <c r="J9" s="10">
        <v>-5.74</v>
      </c>
      <c r="K9" s="9" t="str">
        <f t="shared" si="0"/>
        <v>Yes</v>
      </c>
    </row>
    <row r="10" spans="1:11" x14ac:dyDescent="0.2">
      <c r="A10" s="102" t="s">
        <v>441</v>
      </c>
      <c r="B10" s="97" t="s">
        <v>217</v>
      </c>
      <c r="C10" s="9" t="s">
        <v>217</v>
      </c>
      <c r="D10" s="9" t="str">
        <f t="shared" si="1"/>
        <v>N/A</v>
      </c>
      <c r="E10" s="9">
        <v>45.053897181000004</v>
      </c>
      <c r="F10" s="9" t="str">
        <f t="shared" si="2"/>
        <v>N/A</v>
      </c>
      <c r="G10" s="9">
        <v>46.288611629999998</v>
      </c>
      <c r="H10" s="9" t="str">
        <f t="shared" si="3"/>
        <v>N/A</v>
      </c>
      <c r="I10" s="10" t="s">
        <v>217</v>
      </c>
      <c r="J10" s="10">
        <v>2.7410000000000001</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96.288004422</v>
      </c>
      <c r="F12" s="9" t="str">
        <f t="shared" si="2"/>
        <v>N/A</v>
      </c>
      <c r="G12" s="9">
        <v>96.726942948000001</v>
      </c>
      <c r="H12" s="9" t="str">
        <f t="shared" si="3"/>
        <v>N/A</v>
      </c>
      <c r="I12" s="10" t="s">
        <v>217</v>
      </c>
      <c r="J12" s="10">
        <v>0.45590000000000003</v>
      </c>
      <c r="K12" s="9" t="str">
        <f t="shared" si="0"/>
        <v>Yes</v>
      </c>
    </row>
    <row r="13" spans="1:11" x14ac:dyDescent="0.2">
      <c r="A13" s="25" t="s">
        <v>821</v>
      </c>
      <c r="B13" s="97" t="s">
        <v>217</v>
      </c>
      <c r="C13" s="9" t="s">
        <v>217</v>
      </c>
      <c r="D13" s="9" t="str">
        <f t="shared" si="1"/>
        <v>N/A</v>
      </c>
      <c r="E13" s="9">
        <v>1.0662657519000001</v>
      </c>
      <c r="F13" s="9" t="str">
        <f t="shared" si="2"/>
        <v>N/A</v>
      </c>
      <c r="G13" s="9">
        <v>1.0736994630000001</v>
      </c>
      <c r="H13" s="9" t="str">
        <f t="shared" si="3"/>
        <v>N/A</v>
      </c>
      <c r="I13" s="10" t="s">
        <v>217</v>
      </c>
      <c r="J13" s="10">
        <v>0.69720000000000004</v>
      </c>
      <c r="K13" s="9" t="str">
        <f t="shared" si="0"/>
        <v>Yes</v>
      </c>
    </row>
    <row r="14" spans="1:11" x14ac:dyDescent="0.2">
      <c r="A14" s="25" t="s">
        <v>315</v>
      </c>
      <c r="B14" s="97" t="s">
        <v>217</v>
      </c>
      <c r="C14" s="9" t="s">
        <v>217</v>
      </c>
      <c r="D14" s="9" t="str">
        <f t="shared" si="1"/>
        <v>N/A</v>
      </c>
      <c r="E14" s="9">
        <v>89.190160309999996</v>
      </c>
      <c r="F14" s="9" t="str">
        <f t="shared" si="2"/>
        <v>N/A</v>
      </c>
      <c r="G14" s="9">
        <v>90.496867098999999</v>
      </c>
      <c r="H14" s="9" t="str">
        <f t="shared" si="3"/>
        <v>N/A</v>
      </c>
      <c r="I14" s="10" t="s">
        <v>217</v>
      </c>
      <c r="J14" s="10">
        <v>1.4650000000000001</v>
      </c>
      <c r="K14" s="9" t="str">
        <f t="shared" si="0"/>
        <v>Yes</v>
      </c>
    </row>
    <row r="15" spans="1:11" x14ac:dyDescent="0.2">
      <c r="A15" s="25" t="s">
        <v>822</v>
      </c>
      <c r="B15" s="97" t="s">
        <v>217</v>
      </c>
      <c r="C15" s="9" t="s">
        <v>217</v>
      </c>
      <c r="D15" s="9" t="str">
        <f t="shared" si="1"/>
        <v>N/A</v>
      </c>
      <c r="E15" s="9">
        <v>6.9522141994000002</v>
      </c>
      <c r="F15" s="9" t="str">
        <f t="shared" si="2"/>
        <v>N/A</v>
      </c>
      <c r="G15" s="9">
        <v>8.9945338597000006</v>
      </c>
      <c r="H15" s="9" t="str">
        <f t="shared" si="3"/>
        <v>N/A</v>
      </c>
      <c r="I15" s="10" t="s">
        <v>217</v>
      </c>
      <c r="J15" s="10">
        <v>29.38</v>
      </c>
      <c r="K15" s="9" t="str">
        <f t="shared" si="0"/>
        <v>Yes</v>
      </c>
    </row>
    <row r="16" spans="1:11" x14ac:dyDescent="0.2">
      <c r="A16" s="25" t="s">
        <v>831</v>
      </c>
      <c r="B16" s="97" t="s">
        <v>217</v>
      </c>
      <c r="C16" s="9" t="s">
        <v>217</v>
      </c>
      <c r="D16" s="9" t="str">
        <f t="shared" si="1"/>
        <v>N/A</v>
      </c>
      <c r="E16" s="9">
        <v>2.9025677878999998</v>
      </c>
      <c r="F16" s="9" t="str">
        <f t="shared" si="2"/>
        <v>N/A</v>
      </c>
      <c r="G16" s="9">
        <v>3.0226355427999998</v>
      </c>
      <c r="H16" s="9" t="str">
        <f t="shared" si="3"/>
        <v>N/A</v>
      </c>
      <c r="I16" s="10" t="s">
        <v>217</v>
      </c>
      <c r="J16" s="10">
        <v>4.1369999999999996</v>
      </c>
      <c r="K16" s="9" t="str">
        <f t="shared" si="0"/>
        <v>Yes</v>
      </c>
    </row>
    <row r="17" spans="1:11" x14ac:dyDescent="0.2">
      <c r="A17" s="25" t="s">
        <v>824</v>
      </c>
      <c r="B17" s="97" t="s">
        <v>217</v>
      </c>
      <c r="C17" s="9" t="s">
        <v>217</v>
      </c>
      <c r="D17" s="9" t="str">
        <f t="shared" si="1"/>
        <v>N/A</v>
      </c>
      <c r="E17" s="9">
        <v>4.0893955324000002</v>
      </c>
      <c r="F17" s="9" t="str">
        <f t="shared" si="2"/>
        <v>N/A</v>
      </c>
      <c r="G17" s="9">
        <v>4.0709154278000002</v>
      </c>
      <c r="H17" s="9" t="str">
        <f t="shared" si="3"/>
        <v>N/A</v>
      </c>
      <c r="I17" s="10" t="s">
        <v>217</v>
      </c>
      <c r="J17" s="10">
        <v>-0.45200000000000001</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99.734660032999997</v>
      </c>
      <c r="F19" s="9" t="str">
        <f>IF(OR($B19="N/A",$E19="N/A"),"N/A",IF(E19&gt;100,"No",IF(E19&lt;98,"No","Yes")))</f>
        <v>Yes</v>
      </c>
      <c r="G19" s="9">
        <v>99.847477190000006</v>
      </c>
      <c r="H19" s="9" t="str">
        <f>IF($B19="N/A","N/A",IF(G19&gt;100,"No",IF(G19&lt;95,"No","Yes")))</f>
        <v>Yes</v>
      </c>
      <c r="I19" s="10" t="s">
        <v>217</v>
      </c>
      <c r="J19" s="10">
        <v>0.11310000000000001</v>
      </c>
      <c r="K19" s="9" t="str">
        <f t="shared" si="0"/>
        <v>Yes</v>
      </c>
    </row>
    <row r="20" spans="1:11" x14ac:dyDescent="0.2">
      <c r="A20" s="25" t="s">
        <v>317</v>
      </c>
      <c r="B20" s="97" t="s">
        <v>217</v>
      </c>
      <c r="C20" s="9" t="s">
        <v>217</v>
      </c>
      <c r="D20" s="9" t="str">
        <f t="shared" ref="D20:D35" si="4">IF(OR($B20="N/A",$C20="N/A"),"N/A",IF(C20&lt;0,"No","Yes"))</f>
        <v>N/A</v>
      </c>
      <c r="E20" s="9">
        <v>98.512990603000006</v>
      </c>
      <c r="F20" s="9" t="str">
        <f t="shared" ref="F20:F34" si="5">IF($B20="N/A","N/A",IF(E20&lt;0,"No","Yes"))</f>
        <v>N/A</v>
      </c>
      <c r="G20" s="9">
        <v>98.602561284000004</v>
      </c>
      <c r="H20" s="9" t="str">
        <f t="shared" ref="H20:H35" si="6">IF($B20="N/A","N/A",IF(G20&lt;0,"No","Yes"))</f>
        <v>N/A</v>
      </c>
      <c r="I20" s="10" t="s">
        <v>217</v>
      </c>
      <c r="J20" s="10">
        <v>9.0899999999999995E-2</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4.6134051961999996</v>
      </c>
      <c r="F23" s="9" t="str">
        <f t="shared" si="5"/>
        <v>N/A</v>
      </c>
      <c r="G23" s="9">
        <v>4.936270199</v>
      </c>
      <c r="H23" s="9" t="str">
        <f t="shared" si="6"/>
        <v>N/A</v>
      </c>
      <c r="I23" s="10" t="s">
        <v>217</v>
      </c>
      <c r="J23" s="10">
        <v>6.9980000000000002</v>
      </c>
      <c r="K23" s="9" t="str">
        <f t="shared" si="0"/>
        <v>Yes</v>
      </c>
    </row>
    <row r="24" spans="1:11" x14ac:dyDescent="0.2">
      <c r="A24" s="25" t="s">
        <v>319</v>
      </c>
      <c r="B24" s="97" t="s">
        <v>217</v>
      </c>
      <c r="C24" s="9" t="s">
        <v>217</v>
      </c>
      <c r="D24" s="9" t="str">
        <f t="shared" si="4"/>
        <v>N/A</v>
      </c>
      <c r="E24" s="9">
        <v>3.7866224433000002</v>
      </c>
      <c r="F24" s="9" t="str">
        <f t="shared" si="5"/>
        <v>N/A</v>
      </c>
      <c r="G24" s="9">
        <v>3.6674178301000002</v>
      </c>
      <c r="H24" s="9" t="str">
        <f t="shared" si="6"/>
        <v>N/A</v>
      </c>
      <c r="I24" s="10" t="s">
        <v>217</v>
      </c>
      <c r="J24" s="10">
        <v>-3.15</v>
      </c>
      <c r="K24" s="9" t="str">
        <f t="shared" si="0"/>
        <v>Yes</v>
      </c>
    </row>
    <row r="25" spans="1:11" x14ac:dyDescent="0.2">
      <c r="A25" s="25" t="s">
        <v>320</v>
      </c>
      <c r="B25" s="97" t="s">
        <v>217</v>
      </c>
      <c r="C25" s="9" t="s">
        <v>217</v>
      </c>
      <c r="D25" s="9" t="str">
        <f t="shared" si="4"/>
        <v>N/A</v>
      </c>
      <c r="E25" s="9">
        <v>15.344112769000001</v>
      </c>
      <c r="F25" s="9" t="str">
        <f t="shared" si="5"/>
        <v>N/A</v>
      </c>
      <c r="G25" s="9">
        <v>16.223755084</v>
      </c>
      <c r="H25" s="9" t="str">
        <f t="shared" si="6"/>
        <v>N/A</v>
      </c>
      <c r="I25" s="10" t="s">
        <v>217</v>
      </c>
      <c r="J25" s="10">
        <v>5.7329999999999997</v>
      </c>
      <c r="K25" s="9" t="str">
        <f t="shared" si="0"/>
        <v>Yes</v>
      </c>
    </row>
    <row r="26" spans="1:11" x14ac:dyDescent="0.2">
      <c r="A26" s="25" t="s">
        <v>321</v>
      </c>
      <c r="B26" s="97" t="s">
        <v>217</v>
      </c>
      <c r="C26" s="9" t="s">
        <v>217</v>
      </c>
      <c r="D26" s="9" t="str">
        <f t="shared" si="4"/>
        <v>N/A</v>
      </c>
      <c r="E26" s="9">
        <v>80.869264787000006</v>
      </c>
      <c r="F26" s="9" t="str">
        <f t="shared" si="5"/>
        <v>N/A</v>
      </c>
      <c r="G26" s="9">
        <v>80.108827086000005</v>
      </c>
      <c r="H26" s="9" t="str">
        <f t="shared" si="6"/>
        <v>N/A</v>
      </c>
      <c r="I26" s="10" t="s">
        <v>217</v>
      </c>
      <c r="J26" s="10">
        <v>-0.94</v>
      </c>
      <c r="K26" s="9" t="str">
        <f t="shared" si="0"/>
        <v>Yes</v>
      </c>
    </row>
    <row r="27" spans="1:11" x14ac:dyDescent="0.2">
      <c r="A27" s="25" t="s">
        <v>322</v>
      </c>
      <c r="B27" s="97" t="s">
        <v>217</v>
      </c>
      <c r="C27" s="9" t="s">
        <v>217</v>
      </c>
      <c r="D27" s="9" t="str">
        <f t="shared" si="4"/>
        <v>N/A</v>
      </c>
      <c r="E27" s="9">
        <v>61.545052515000002</v>
      </c>
      <c r="F27" s="9" t="str">
        <f t="shared" si="5"/>
        <v>N/A</v>
      </c>
      <c r="G27" s="9">
        <v>63.80262724</v>
      </c>
      <c r="H27" s="9" t="str">
        <f t="shared" si="6"/>
        <v>N/A</v>
      </c>
      <c r="I27" s="10" t="s">
        <v>217</v>
      </c>
      <c r="J27" s="10">
        <v>3.6680000000000001</v>
      </c>
      <c r="K27" s="9" t="str">
        <f t="shared" si="0"/>
        <v>Yes</v>
      </c>
    </row>
    <row r="28" spans="1:11" x14ac:dyDescent="0.2">
      <c r="A28" s="25" t="s">
        <v>829</v>
      </c>
      <c r="B28" s="97" t="s">
        <v>217</v>
      </c>
      <c r="C28" s="9" t="s">
        <v>217</v>
      </c>
      <c r="D28" s="9" t="str">
        <f t="shared" si="4"/>
        <v>N/A</v>
      </c>
      <c r="E28" s="9">
        <v>1.9561234112999999</v>
      </c>
      <c r="F28" s="9" t="str">
        <f t="shared" si="5"/>
        <v>N/A</v>
      </c>
      <c r="G28" s="9">
        <v>1.9831800659000001</v>
      </c>
      <c r="H28" s="9" t="str">
        <f t="shared" si="6"/>
        <v>N/A</v>
      </c>
      <c r="I28" s="10" t="s">
        <v>217</v>
      </c>
      <c r="J28" s="10">
        <v>1.383</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96.034490501999997</v>
      </c>
      <c r="F30" s="9" t="str">
        <f t="shared" si="5"/>
        <v>N/A</v>
      </c>
      <c r="G30" s="9">
        <v>79.284129820999993</v>
      </c>
      <c r="H30" s="9" t="str">
        <f t="shared" si="6"/>
        <v>N/A</v>
      </c>
      <c r="I30" s="10" t="s">
        <v>217</v>
      </c>
      <c r="J30" s="10">
        <v>-17.399999999999999</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99.93453049</v>
      </c>
      <c r="F32" s="9" t="str">
        <f t="shared" si="5"/>
        <v>N/A</v>
      </c>
      <c r="G32" s="9">
        <v>99.902211115</v>
      </c>
      <c r="H32" s="9" t="str">
        <f t="shared" si="6"/>
        <v>N/A</v>
      </c>
      <c r="I32" s="10" t="s">
        <v>217</v>
      </c>
      <c r="J32" s="10">
        <v>-3.2000000000000001E-2</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28.021006080999999</v>
      </c>
      <c r="F34" s="9" t="str">
        <f t="shared" si="5"/>
        <v>N/A</v>
      </c>
      <c r="G34" s="9">
        <v>26.455150049</v>
      </c>
      <c r="H34" s="9" t="str">
        <f t="shared" si="6"/>
        <v>N/A</v>
      </c>
      <c r="I34" s="10" t="s">
        <v>217</v>
      </c>
      <c r="J34" s="10">
        <v>-5.59</v>
      </c>
      <c r="K34" s="9" t="str">
        <f t="shared" si="0"/>
        <v>Yes</v>
      </c>
    </row>
    <row r="35" spans="1:11" ht="25.5" x14ac:dyDescent="0.2">
      <c r="A35" s="25" t="s">
        <v>369</v>
      </c>
      <c r="B35" s="97" t="s">
        <v>217</v>
      </c>
      <c r="C35" s="9" t="s">
        <v>217</v>
      </c>
      <c r="D35" s="9" t="str">
        <f t="shared" si="4"/>
        <v>N/A</v>
      </c>
      <c r="E35" s="9">
        <v>30.305417358</v>
      </c>
      <c r="F35" s="9" t="str">
        <f>IF($B35="N/A","N/A",IF(E35&lt;0,"No","Yes"))</f>
        <v>N/A</v>
      </c>
      <c r="G35" s="9">
        <v>27.624491591000002</v>
      </c>
      <c r="H35" s="9" t="str">
        <f t="shared" si="6"/>
        <v>N/A</v>
      </c>
      <c r="I35" s="10" t="s">
        <v>217</v>
      </c>
      <c r="J35" s="10">
        <v>-8.85</v>
      </c>
      <c r="K35" s="9" t="str">
        <f t="shared" si="0"/>
        <v>Yes</v>
      </c>
    </row>
    <row r="36" spans="1:11" x14ac:dyDescent="0.2">
      <c r="A36" s="28" t="s">
        <v>373</v>
      </c>
      <c r="B36" s="1" t="s">
        <v>217</v>
      </c>
      <c r="C36" s="8" t="s">
        <v>217</v>
      </c>
      <c r="D36" s="9" t="str">
        <f t="shared" ref="D36:D39" si="7">IF($B36="N/A","N/A",IF(C36&lt;0,"No","Yes"))</f>
        <v>N/A</v>
      </c>
      <c r="E36" s="8">
        <v>92.689331121999999</v>
      </c>
      <c r="F36" s="9" t="str">
        <f t="shared" ref="F36:F39" si="8">IF($B36="N/A","N/A",IF(E36&lt;0,"No","Yes"))</f>
        <v>N/A</v>
      </c>
      <c r="G36" s="8">
        <v>92.301033308000001</v>
      </c>
      <c r="H36" s="9" t="str">
        <f t="shared" ref="H36:H39" si="9">IF($B36="N/A","N/A",IF(G36&lt;0,"No","Yes"))</f>
        <v>N/A</v>
      </c>
      <c r="I36" s="10" t="s">
        <v>217</v>
      </c>
      <c r="J36" s="10">
        <v>-0.41899999999999998</v>
      </c>
      <c r="K36" s="9" t="str">
        <f>IF(J36="Div by 0", "N/A", IF(J36="N/A","N/A", IF(J36&gt;30, "No", IF(J36&lt;-30, "No", "Yes"))))</f>
        <v>Yes</v>
      </c>
    </row>
    <row r="37" spans="1:11" x14ac:dyDescent="0.2">
      <c r="A37" s="28" t="s">
        <v>374</v>
      </c>
      <c r="B37" s="1" t="s">
        <v>217</v>
      </c>
      <c r="C37" s="8" t="s">
        <v>217</v>
      </c>
      <c r="D37" s="9" t="str">
        <f t="shared" si="7"/>
        <v>N/A</v>
      </c>
      <c r="E37" s="8">
        <v>5.919016031</v>
      </c>
      <c r="F37" s="9" t="str">
        <f t="shared" si="8"/>
        <v>N/A</v>
      </c>
      <c r="G37" s="8">
        <v>6.1847312300999997</v>
      </c>
      <c r="H37" s="9" t="str">
        <f t="shared" si="9"/>
        <v>N/A</v>
      </c>
      <c r="I37" s="10" t="s">
        <v>217</v>
      </c>
      <c r="J37" s="10">
        <v>4.4889999999999999</v>
      </c>
      <c r="K37" s="9" t="str">
        <f>IF(J37="Div by 0", "N/A", IF(J37="N/A","N/A", IF(J37&gt;30, "No", IF(J37&lt;-30, "No", "Yes"))))</f>
        <v>Yes</v>
      </c>
    </row>
    <row r="38" spans="1:11" x14ac:dyDescent="0.2">
      <c r="A38" s="28" t="s">
        <v>375</v>
      </c>
      <c r="B38" s="1" t="s">
        <v>217</v>
      </c>
      <c r="C38" s="8" t="s">
        <v>217</v>
      </c>
      <c r="D38" s="9" t="str">
        <f t="shared" si="7"/>
        <v>N/A</v>
      </c>
      <c r="E38" s="8">
        <v>0.12990602540000001</v>
      </c>
      <c r="F38" s="9" t="str">
        <f t="shared" si="8"/>
        <v>N/A</v>
      </c>
      <c r="G38" s="8">
        <v>0.1167967462</v>
      </c>
      <c r="H38" s="9" t="str">
        <f t="shared" si="9"/>
        <v>N/A</v>
      </c>
      <c r="I38" s="10" t="s">
        <v>217</v>
      </c>
      <c r="J38" s="10">
        <v>-10.1</v>
      </c>
      <c r="K38" s="9" t="str">
        <f>IF(J38="Div by 0", "N/A", IF(J38="N/A","N/A", IF(J38&gt;30, "No", IF(J38&lt;-30, "No", "Yes"))))</f>
        <v>Yes</v>
      </c>
    </row>
    <row r="39" spans="1:11" x14ac:dyDescent="0.2">
      <c r="A39" s="28" t="s">
        <v>376</v>
      </c>
      <c r="B39" s="1" t="s">
        <v>217</v>
      </c>
      <c r="C39" s="8" t="s">
        <v>217</v>
      </c>
      <c r="D39" s="9" t="str">
        <f t="shared" si="7"/>
        <v>N/A</v>
      </c>
      <c r="E39" s="8">
        <v>0.30956329459999998</v>
      </c>
      <c r="F39" s="9" t="str">
        <f t="shared" si="8"/>
        <v>N/A</v>
      </c>
      <c r="G39" s="8">
        <v>0.31054193689999998</v>
      </c>
      <c r="H39" s="9" t="str">
        <f t="shared" si="9"/>
        <v>N/A</v>
      </c>
      <c r="I39" s="10" t="s">
        <v>217</v>
      </c>
      <c r="J39" s="10">
        <v>0.31609999999999999</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6</v>
      </c>
      <c r="D6" s="9" t="s">
        <v>217</v>
      </c>
      <c r="E6" s="5">
        <v>7</v>
      </c>
      <c r="F6" s="9" t="s">
        <v>217</v>
      </c>
      <c r="G6" s="5">
        <v>7</v>
      </c>
      <c r="H6" s="9" t="s">
        <v>217</v>
      </c>
      <c r="I6" s="10" t="s">
        <v>217</v>
      </c>
      <c r="J6" s="10" t="s">
        <v>217</v>
      </c>
      <c r="K6" s="9" t="s">
        <v>217</v>
      </c>
    </row>
    <row r="7" spans="1:11" s="27" customFormat="1" x14ac:dyDescent="0.2">
      <c r="A7" s="99" t="s">
        <v>12</v>
      </c>
      <c r="B7" s="29" t="s">
        <v>217</v>
      </c>
      <c r="C7" s="30">
        <v>329095</v>
      </c>
      <c r="D7" s="31" t="str">
        <f>IF($B7="N/A","N/A",IF(C7&gt;15,"No",IF(C7&lt;-15,"No","Yes")))</f>
        <v>N/A</v>
      </c>
      <c r="E7" s="30">
        <v>275347</v>
      </c>
      <c r="F7" s="31" t="str">
        <f>IF($B7="N/A","N/A",IF(E7&gt;15,"No",IF(E7&lt;-15,"No","Yes")))</f>
        <v>N/A</v>
      </c>
      <c r="G7" s="30">
        <v>267481</v>
      </c>
      <c r="H7" s="31" t="str">
        <f>IF($B7="N/A","N/A",IF(G7&gt;15,"No",IF(G7&lt;-15,"No","Yes")))</f>
        <v>N/A</v>
      </c>
      <c r="I7" s="32">
        <v>-16.3</v>
      </c>
      <c r="J7" s="32">
        <v>-2.86</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98.79094216</v>
      </c>
      <c r="H8" s="31" t="str">
        <f>IF($B8="N/A","N/A",IF(G8&gt;15,"No",IF(G8&lt;-15,"No","Yes")))</f>
        <v>N/A</v>
      </c>
      <c r="I8" s="32" t="s">
        <v>217</v>
      </c>
      <c r="J8" s="32" t="s">
        <v>217</v>
      </c>
      <c r="K8" s="31" t="str">
        <f t="shared" si="0"/>
        <v>N/A</v>
      </c>
    </row>
    <row r="9" spans="1:11" x14ac:dyDescent="0.2">
      <c r="A9" s="99" t="s">
        <v>119</v>
      </c>
      <c r="B9" s="34" t="s">
        <v>217</v>
      </c>
      <c r="C9" s="8">
        <v>0.48496634709999997</v>
      </c>
      <c r="D9" s="9" t="str">
        <f>IF($B9="N/A","N/A",IF(C9&gt;15,"No",IF(C9&lt;-15,"No","Yes")))</f>
        <v>N/A</v>
      </c>
      <c r="E9" s="8">
        <v>1.0049137996999999</v>
      </c>
      <c r="F9" s="9" t="str">
        <f>IF($B9="N/A","N/A",IF(E9&gt;15,"No",IF(E9&lt;-15,"No","Yes")))</f>
        <v>N/A</v>
      </c>
      <c r="G9" s="8">
        <v>1.2090578396</v>
      </c>
      <c r="H9" s="9" t="str">
        <f>IF($B9="N/A","N/A",IF(G9&gt;15,"No",IF(G9&lt;-15,"No","Yes")))</f>
        <v>N/A</v>
      </c>
      <c r="I9" s="10">
        <v>107.2</v>
      </c>
      <c r="J9" s="10">
        <v>20.309999999999999</v>
      </c>
      <c r="K9" s="9" t="str">
        <f t="shared" si="0"/>
        <v>Yes</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217</v>
      </c>
      <c r="J12" s="10">
        <v>0</v>
      </c>
      <c r="K12" s="9" t="str">
        <f t="shared" si="0"/>
        <v>Yes</v>
      </c>
    </row>
    <row r="13" spans="1:11" x14ac:dyDescent="0.2">
      <c r="A13" s="99" t="s">
        <v>834</v>
      </c>
      <c r="B13" s="34" t="s">
        <v>218</v>
      </c>
      <c r="C13" s="8" t="s">
        <v>217</v>
      </c>
      <c r="D13" s="9" t="str">
        <f t="shared" si="1"/>
        <v>N/A</v>
      </c>
      <c r="E13" s="8">
        <v>100</v>
      </c>
      <c r="F13" s="9" t="str">
        <f t="shared" si="2"/>
        <v>Yes</v>
      </c>
      <c r="G13" s="8">
        <v>100</v>
      </c>
      <c r="H13" s="9" t="str">
        <f t="shared" si="3"/>
        <v>Yes</v>
      </c>
      <c r="I13" s="10" t="s">
        <v>217</v>
      </c>
      <c r="J13" s="10">
        <v>0</v>
      </c>
      <c r="K13" s="9" t="str">
        <f t="shared" si="0"/>
        <v>Yes</v>
      </c>
    </row>
    <row r="14" spans="1:11" x14ac:dyDescent="0.2">
      <c r="A14" s="99" t="s">
        <v>13</v>
      </c>
      <c r="B14" s="34" t="s">
        <v>217</v>
      </c>
      <c r="C14" s="35">
        <v>327499</v>
      </c>
      <c r="D14" s="9" t="str">
        <f>IF($B14="N/A","N/A",IF(C14&gt;15,"No",IF(C14&lt;-15,"No","Yes")))</f>
        <v>N/A</v>
      </c>
      <c r="E14" s="35">
        <v>272580</v>
      </c>
      <c r="F14" s="9" t="str">
        <f>IF($B14="N/A","N/A",IF(E14&gt;15,"No",IF(E14&lt;-15,"No","Yes")))</f>
        <v>N/A</v>
      </c>
      <c r="G14" s="35">
        <v>264247</v>
      </c>
      <c r="H14" s="9" t="str">
        <f>IF($B14="N/A","N/A",IF(G14&gt;15,"No",IF(G14&lt;-15,"No","Yes")))</f>
        <v>N/A</v>
      </c>
      <c r="I14" s="10">
        <v>-16.8</v>
      </c>
      <c r="J14" s="10">
        <v>-3.06</v>
      </c>
      <c r="K14" s="9" t="str">
        <f t="shared" si="0"/>
        <v>Yes</v>
      </c>
    </row>
    <row r="15" spans="1:11" x14ac:dyDescent="0.2">
      <c r="A15" s="99" t="s">
        <v>442</v>
      </c>
      <c r="B15" s="34" t="s">
        <v>219</v>
      </c>
      <c r="C15" s="8">
        <v>3.2277961153999999</v>
      </c>
      <c r="D15" s="9" t="str">
        <f>IF($B15="N/A","N/A",IF(C15&gt;20,"No",IF(C15&lt;5,"No","Yes")))</f>
        <v>No</v>
      </c>
      <c r="E15" s="8">
        <v>4.0725658522000003</v>
      </c>
      <c r="F15" s="9" t="str">
        <f>IF($B15="N/A","N/A",IF(E15&gt;20,"No",IF(E15&lt;5,"No","Yes")))</f>
        <v>No</v>
      </c>
      <c r="G15" s="8">
        <v>3.8271011591000001</v>
      </c>
      <c r="H15" s="9" t="str">
        <f>IF($B15="N/A","N/A",IF(G15&gt;20,"No",IF(G15&lt;5,"No","Yes")))</f>
        <v>No</v>
      </c>
      <c r="I15" s="10">
        <v>26.17</v>
      </c>
      <c r="J15" s="10">
        <v>-6.03</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96.172898841000006</v>
      </c>
      <c r="H16" s="9" t="str">
        <f>IF($B16="N/A","N/A",IF(G16&gt;15,"No",IF(G16&lt;-15,"No","Yes")))</f>
        <v>N/A</v>
      </c>
      <c r="I16" s="10" t="s">
        <v>217</v>
      </c>
      <c r="J16" s="10" t="s">
        <v>217</v>
      </c>
      <c r="K16" s="9" t="str">
        <f t="shared" si="0"/>
        <v>N/A</v>
      </c>
    </row>
    <row r="17" spans="1:11" x14ac:dyDescent="0.2">
      <c r="A17" s="99" t="s">
        <v>444</v>
      </c>
      <c r="B17" s="34" t="s">
        <v>239</v>
      </c>
      <c r="C17" s="8">
        <v>57.650557712000001</v>
      </c>
      <c r="D17" s="9" t="str">
        <f>IF($B17="N/A","N/A",IF(C17&gt;1,"Yes","No"))</f>
        <v>Yes</v>
      </c>
      <c r="E17" s="8">
        <v>77.530633209000001</v>
      </c>
      <c r="F17" s="9" t="str">
        <f>IF($B17="N/A","N/A",IF(E17&gt;1,"Yes","No"))</f>
        <v>Yes</v>
      </c>
      <c r="G17" s="8">
        <v>50.724133103</v>
      </c>
      <c r="H17" s="9" t="str">
        <f>IF($B17="N/A","N/A",IF(G17&gt;1,"Yes","No"))</f>
        <v>Yes</v>
      </c>
      <c r="I17" s="10">
        <v>34.479999999999997</v>
      </c>
      <c r="J17" s="10">
        <v>-34.6</v>
      </c>
      <c r="K17" s="9" t="str">
        <f t="shared" si="0"/>
        <v>No</v>
      </c>
    </row>
    <row r="18" spans="1:11" x14ac:dyDescent="0.2">
      <c r="A18" s="99" t="s">
        <v>856</v>
      </c>
      <c r="B18" s="34" t="s">
        <v>217</v>
      </c>
      <c r="C18" s="100">
        <v>3758.0709356000002</v>
      </c>
      <c r="D18" s="9" t="str">
        <f>IF($B18="N/A","N/A",IF(C18&gt;15,"No",IF(C18&lt;-15,"No","Yes")))</f>
        <v>N/A</v>
      </c>
      <c r="E18" s="100">
        <v>3332.0778298</v>
      </c>
      <c r="F18" s="9" t="str">
        <f>IF($B18="N/A","N/A",IF(E18&gt;15,"No",IF(E18&lt;-15,"No","Yes")))</f>
        <v>N/A</v>
      </c>
      <c r="G18" s="100">
        <v>3356.9602273999999</v>
      </c>
      <c r="H18" s="9" t="str">
        <f>IF($B18="N/A","N/A",IF(G18&gt;15,"No",IF(G18&lt;-15,"No","Yes")))</f>
        <v>N/A</v>
      </c>
      <c r="I18" s="10">
        <v>-11.3</v>
      </c>
      <c r="J18" s="10">
        <v>0.74680000000000002</v>
      </c>
      <c r="K18" s="9" t="str">
        <f t="shared" si="0"/>
        <v>Yes</v>
      </c>
    </row>
    <row r="19" spans="1:11" x14ac:dyDescent="0.2">
      <c r="A19" s="3" t="s">
        <v>131</v>
      </c>
      <c r="B19" s="34" t="s">
        <v>217</v>
      </c>
      <c r="C19" s="35">
        <v>113</v>
      </c>
      <c r="D19" s="34" t="s">
        <v>217</v>
      </c>
      <c r="E19" s="35">
        <v>24</v>
      </c>
      <c r="F19" s="34" t="s">
        <v>217</v>
      </c>
      <c r="G19" s="35">
        <v>11</v>
      </c>
      <c r="H19" s="9" t="str">
        <f>IF($B19="N/A","N/A",IF(G19&gt;15,"No",IF(G19&lt;-15,"No","Yes")))</f>
        <v>N/A</v>
      </c>
      <c r="I19" s="10">
        <v>-78.8</v>
      </c>
      <c r="J19" s="10">
        <v>-91.7</v>
      </c>
      <c r="K19" s="9" t="str">
        <f t="shared" si="0"/>
        <v>No</v>
      </c>
    </row>
    <row r="20" spans="1:11" x14ac:dyDescent="0.2">
      <c r="A20" s="3" t="s">
        <v>350</v>
      </c>
      <c r="B20" s="29" t="s">
        <v>217</v>
      </c>
      <c r="C20" s="8" t="s">
        <v>217</v>
      </c>
      <c r="D20" s="34" t="s">
        <v>217</v>
      </c>
      <c r="E20" s="8" t="s">
        <v>217</v>
      </c>
      <c r="F20" s="34" t="s">
        <v>217</v>
      </c>
      <c r="G20" s="8">
        <v>7.4771669999999996E-4</v>
      </c>
      <c r="H20" s="9" t="str">
        <f>IF($B20="N/A","N/A",IF(G20&gt;15,"No",IF(G20&lt;-15,"No","Yes")))</f>
        <v>N/A</v>
      </c>
      <c r="I20" s="10" t="s">
        <v>217</v>
      </c>
      <c r="J20" s="10" t="s">
        <v>217</v>
      </c>
      <c r="K20" s="9" t="str">
        <f t="shared" si="0"/>
        <v>N/A</v>
      </c>
    </row>
    <row r="21" spans="1:11" ht="25.5" x14ac:dyDescent="0.2">
      <c r="A21" s="3" t="s">
        <v>835</v>
      </c>
      <c r="B21" s="34" t="s">
        <v>217</v>
      </c>
      <c r="C21" s="100">
        <v>2364.6194690000002</v>
      </c>
      <c r="D21" s="9" t="str">
        <f>IF($B21="N/A","N/A",IF(C21&gt;60,"No",IF(C21&lt;15,"No","Yes")))</f>
        <v>N/A</v>
      </c>
      <c r="E21" s="100">
        <v>3185.5416667</v>
      </c>
      <c r="F21" s="9" t="str">
        <f>IF($B21="N/A","N/A",IF(E21&gt;60,"No",IF(E21&lt;15,"No","Yes")))</f>
        <v>N/A</v>
      </c>
      <c r="G21" s="100">
        <v>2362</v>
      </c>
      <c r="H21" s="9" t="str">
        <f>IF($B21="N/A","N/A",IF(G21&gt;60,"No",IF(G21&lt;15,"No","Yes")))</f>
        <v>N/A</v>
      </c>
      <c r="I21" s="10">
        <v>34.72</v>
      </c>
      <c r="J21" s="10">
        <v>-25.9</v>
      </c>
      <c r="K21" s="9" t="str">
        <f t="shared" si="0"/>
        <v>Yes</v>
      </c>
    </row>
    <row r="22" spans="1:11" x14ac:dyDescent="0.2">
      <c r="A22" s="3" t="s">
        <v>27</v>
      </c>
      <c r="B22" s="34" t="s">
        <v>221</v>
      </c>
      <c r="C22" s="35">
        <v>11</v>
      </c>
      <c r="D22" s="9" t="str">
        <f>IF($B22="N/A","N/A",IF(C22="N/A","N/A",IF(C22=0,"Yes","No")))</f>
        <v>No</v>
      </c>
      <c r="E22" s="35">
        <v>0</v>
      </c>
      <c r="F22" s="9" t="str">
        <f>IF($B22="N/A","N/A",IF(E22="N/A","N/A",IF(E22=0,"Yes","No")))</f>
        <v>Yes</v>
      </c>
      <c r="G22" s="35">
        <v>11</v>
      </c>
      <c r="H22" s="9" t="str">
        <f>IF($B22="N/A","N/A",IF(G22=0,"Yes","No"))</f>
        <v>No</v>
      </c>
      <c r="I22" s="10">
        <v>-100</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316928</v>
      </c>
      <c r="D6" s="9" t="str">
        <f>IF($B6="N/A","N/A",IF(C6&gt;15,"No",IF(C6&lt;-15,"No","Yes")))</f>
        <v>N/A</v>
      </c>
      <c r="E6" s="35">
        <v>261479</v>
      </c>
      <c r="F6" s="9" t="str">
        <f>IF($B6="N/A","N/A",IF(E6&gt;15,"No",IF(E6&lt;-15,"No","Yes")))</f>
        <v>N/A</v>
      </c>
      <c r="G6" s="35">
        <v>254134</v>
      </c>
      <c r="H6" s="9" t="str">
        <f>IF($B6="N/A","N/A",IF(G6&gt;15,"No",IF(G6&lt;-15,"No","Yes")))</f>
        <v>N/A</v>
      </c>
      <c r="I6" s="10">
        <v>-17.5</v>
      </c>
      <c r="J6" s="10">
        <v>-2.81</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110.67752124</v>
      </c>
      <c r="D9" s="9" t="str">
        <f>IF($B9="N/A","N/A",IF(C9&gt;100,"No",IF(C9&lt;50,"No","Yes")))</f>
        <v>No</v>
      </c>
      <c r="E9" s="36">
        <v>117.28909742</v>
      </c>
      <c r="F9" s="9" t="str">
        <f>IF($B9="N/A","N/A",IF(E9&gt;100,"No",IF(E9&lt;50,"No","Yes")))</f>
        <v>No</v>
      </c>
      <c r="G9" s="36">
        <v>123.04613324</v>
      </c>
      <c r="H9" s="9" t="str">
        <f>IF($B9="N/A","N/A",IF(G9&gt;100,"No",IF(G9&lt;50,"No","Yes")))</f>
        <v>No</v>
      </c>
      <c r="I9" s="10">
        <v>5.9740000000000002</v>
      </c>
      <c r="J9" s="10">
        <v>4.9080000000000004</v>
      </c>
      <c r="K9" s="9" t="str">
        <f t="shared" si="0"/>
        <v>Yes</v>
      </c>
    </row>
    <row r="10" spans="1:11" ht="25.5" x14ac:dyDescent="0.2">
      <c r="A10" s="81" t="s">
        <v>838</v>
      </c>
      <c r="B10" s="34" t="s">
        <v>217</v>
      </c>
      <c r="C10" s="36">
        <v>444.92939109999998</v>
      </c>
      <c r="D10" s="9" t="str">
        <f>IF($B10="N/A","N/A",IF(C10&gt;15,"No",IF(C10&lt;-15,"No","Yes")))</f>
        <v>N/A</v>
      </c>
      <c r="E10" s="36">
        <v>459.51081113999999</v>
      </c>
      <c r="F10" s="9" t="str">
        <f>IF($B10="N/A","N/A",IF(E10&gt;15,"No",IF(E10&lt;-15,"No","Yes")))</f>
        <v>N/A</v>
      </c>
      <c r="G10" s="36">
        <v>436.52053076999999</v>
      </c>
      <c r="H10" s="9" t="str">
        <f>IF($B10="N/A","N/A",IF(G10&gt;15,"No",IF(G10&lt;-15,"No","Yes")))</f>
        <v>N/A</v>
      </c>
      <c r="I10" s="10">
        <v>3.2770000000000001</v>
      </c>
      <c r="J10" s="10">
        <v>-5</v>
      </c>
      <c r="K10" s="9" t="str">
        <f t="shared" si="0"/>
        <v>Yes</v>
      </c>
    </row>
    <row r="11" spans="1:11" ht="25.5" x14ac:dyDescent="0.2">
      <c r="A11" s="81" t="s">
        <v>839</v>
      </c>
      <c r="B11" s="34" t="s">
        <v>217</v>
      </c>
      <c r="C11" s="36">
        <v>236.40820123</v>
      </c>
      <c r="D11" s="9" t="str">
        <f>IF($B11="N/A","N/A",IF(C11&gt;15,"No",IF(C11&lt;-15,"No","Yes")))</f>
        <v>N/A</v>
      </c>
      <c r="E11" s="36">
        <v>227.80718321000001</v>
      </c>
      <c r="F11" s="9" t="str">
        <f>IF($B11="N/A","N/A",IF(E11&gt;15,"No",IF(E11&lt;-15,"No","Yes")))</f>
        <v>N/A</v>
      </c>
      <c r="G11" s="36">
        <v>200.2815209</v>
      </c>
      <c r="H11" s="9" t="str">
        <f>IF($B11="N/A","N/A",IF(G11&gt;15,"No",IF(G11&lt;-15,"No","Yes")))</f>
        <v>N/A</v>
      </c>
      <c r="I11" s="10">
        <v>-3.64</v>
      </c>
      <c r="J11" s="10">
        <v>-12.1</v>
      </c>
      <c r="K11" s="9" t="str">
        <f t="shared" si="0"/>
        <v>Yes</v>
      </c>
    </row>
    <row r="12" spans="1:11" ht="25.5" x14ac:dyDescent="0.2">
      <c r="A12" s="81" t="s">
        <v>840</v>
      </c>
      <c r="B12" s="34" t="s">
        <v>217</v>
      </c>
      <c r="C12" s="36">
        <v>638.66760378000004</v>
      </c>
      <c r="D12" s="9" t="str">
        <f>IF($B12="N/A","N/A",IF(C12&gt;15,"No",IF(C12&lt;-15,"No","Yes")))</f>
        <v>N/A</v>
      </c>
      <c r="E12" s="36">
        <v>658.59810204999997</v>
      </c>
      <c r="F12" s="9" t="str">
        <f>IF($B12="N/A","N/A",IF(E12&gt;15,"No",IF(E12&lt;-15,"No","Yes")))</f>
        <v>N/A</v>
      </c>
      <c r="G12" s="36">
        <v>760.25601329999995</v>
      </c>
      <c r="H12" s="9" t="str">
        <f>IF($B12="N/A","N/A",IF(G12&gt;15,"No",IF(G12&lt;-15,"No","Yes")))</f>
        <v>N/A</v>
      </c>
      <c r="I12" s="10">
        <v>3.121</v>
      </c>
      <c r="J12" s="10">
        <v>15.44</v>
      </c>
      <c r="K12" s="9" t="str">
        <f t="shared" si="0"/>
        <v>Yes</v>
      </c>
    </row>
    <row r="13" spans="1:11" x14ac:dyDescent="0.2">
      <c r="A13" s="81" t="s">
        <v>655</v>
      </c>
      <c r="B13" s="34" t="s">
        <v>241</v>
      </c>
      <c r="C13" s="8">
        <v>93.623788368000007</v>
      </c>
      <c r="D13" s="9" t="str">
        <f>IF($B13="N/A","N/A",IF(C13&gt;99,"No",IF(C13&lt;75,"No","Yes")))</f>
        <v>Yes</v>
      </c>
      <c r="E13" s="8">
        <v>94.323062273000005</v>
      </c>
      <c r="F13" s="9" t="str">
        <f>IF($B13="N/A","N/A",IF(E13&gt;99,"No",IF(E13&lt;75,"No","Yes")))</f>
        <v>Yes</v>
      </c>
      <c r="G13" s="8">
        <v>94.887736391000004</v>
      </c>
      <c r="H13" s="9" t="str">
        <f>IF($B13="N/A","N/A",IF(G13&gt;99,"No",IF(G13&lt;75,"No","Yes")))</f>
        <v>Yes</v>
      </c>
      <c r="I13" s="10">
        <v>0.74690000000000001</v>
      </c>
      <c r="J13" s="10">
        <v>0.59870000000000001</v>
      </c>
      <c r="K13" s="9" t="str">
        <f t="shared" ref="K13:K24" si="1">IF(J13="Div by 0", "N/A", IF(J13="N/A","N/A", IF(J13&gt;30, "No", IF(J13&lt;-30, "No", "Yes"))))</f>
        <v>Yes</v>
      </c>
    </row>
    <row r="14" spans="1:11" x14ac:dyDescent="0.2">
      <c r="A14" s="81" t="s">
        <v>495</v>
      </c>
      <c r="B14" s="34" t="s">
        <v>217</v>
      </c>
      <c r="C14" s="9">
        <v>97.118158532999999</v>
      </c>
      <c r="D14" s="9" t="str">
        <f>IF($B14="N/A","N/A",IF(C14&gt;15,"No",IF(C14&lt;-15,"No","Yes")))</f>
        <v>N/A</v>
      </c>
      <c r="E14" s="9">
        <v>98.889857481999996</v>
      </c>
      <c r="F14" s="9" t="str">
        <f>IF($B14="N/A","N/A",IF(E14&gt;15,"No",IF(E14&lt;-15,"No","Yes")))</f>
        <v>N/A</v>
      </c>
      <c r="G14" s="9">
        <v>93.498851298999995</v>
      </c>
      <c r="H14" s="9" t="str">
        <f>IF($B14="N/A","N/A",IF(G14&gt;15,"No",IF(G14&lt;-15,"No","Yes")))</f>
        <v>N/A</v>
      </c>
      <c r="I14" s="10">
        <v>1.8240000000000001</v>
      </c>
      <c r="J14" s="10">
        <v>-5.45</v>
      </c>
      <c r="K14" s="9" t="str">
        <f t="shared" si="1"/>
        <v>Yes</v>
      </c>
    </row>
    <row r="15" spans="1:11" x14ac:dyDescent="0.2">
      <c r="A15" s="81" t="s">
        <v>841</v>
      </c>
      <c r="B15" s="34" t="s">
        <v>217</v>
      </c>
      <c r="C15" s="35">
        <v>28.012367742999999</v>
      </c>
      <c r="D15" s="9" t="str">
        <f>IF($B15="N/A","N/A",IF(C15&gt;15,"No",IF(C15&lt;-15,"No","Yes")))</f>
        <v>N/A</v>
      </c>
      <c r="E15" s="10">
        <v>27.610327309999999</v>
      </c>
      <c r="F15" s="9" t="str">
        <f>IF($B15="N/A","N/A",IF(E15&gt;15,"No",IF(E15&lt;-15,"No","Yes")))</f>
        <v>N/A</v>
      </c>
      <c r="G15" s="10">
        <v>26.904756836000001</v>
      </c>
      <c r="H15" s="9" t="str">
        <f>IF($B15="N/A","N/A",IF(G15&gt;15,"No",IF(G15&lt;-15,"No","Yes")))</f>
        <v>N/A</v>
      </c>
      <c r="I15" s="10">
        <v>-1.44</v>
      </c>
      <c r="J15" s="10">
        <v>-2.56</v>
      </c>
      <c r="K15" s="9" t="str">
        <f t="shared" si="1"/>
        <v>Yes</v>
      </c>
    </row>
    <row r="16" spans="1:11" x14ac:dyDescent="0.2">
      <c r="A16" s="78" t="s">
        <v>656</v>
      </c>
      <c r="B16" s="59" t="s">
        <v>242</v>
      </c>
      <c r="C16" s="9">
        <v>4.8462111268000001</v>
      </c>
      <c r="D16" s="9" t="str">
        <f>IF($B16="N/A","N/A",IF(C16&gt;20,"No",IF(C16&lt;=0,"No","Yes")))</f>
        <v>Yes</v>
      </c>
      <c r="E16" s="9">
        <v>4.0626589515999996</v>
      </c>
      <c r="F16" s="9" t="str">
        <f>IF($B16="N/A","N/A",IF(E16&gt;20,"No",IF(E16&lt;=0,"No","Yes")))</f>
        <v>Yes</v>
      </c>
      <c r="G16" s="9">
        <v>3.9656244344</v>
      </c>
      <c r="H16" s="9" t="str">
        <f>IF($B16="N/A","N/A",IF(G16&gt;20,"No",IF(G16&lt;=0,"No","Yes")))</f>
        <v>Yes</v>
      </c>
      <c r="I16" s="10">
        <v>-16.2</v>
      </c>
      <c r="J16" s="10">
        <v>-2.39</v>
      </c>
      <c r="K16" s="9" t="str">
        <f t="shared" si="1"/>
        <v>Yes</v>
      </c>
    </row>
    <row r="17" spans="1:11" x14ac:dyDescent="0.2">
      <c r="A17" s="78" t="s">
        <v>370</v>
      </c>
      <c r="B17" s="34" t="s">
        <v>217</v>
      </c>
      <c r="C17" s="9">
        <v>99.824207305000002</v>
      </c>
      <c r="D17" s="9" t="str">
        <f>IF($B17="N/A","N/A",IF(C17&gt;15,"No",IF(C17&lt;-15,"No","Yes")))</f>
        <v>N/A</v>
      </c>
      <c r="E17" s="9">
        <v>99.952932317000005</v>
      </c>
      <c r="F17" s="9" t="str">
        <f>IF($B17="N/A","N/A",IF(E17&gt;15,"No",IF(E17&lt;-15,"No","Yes")))</f>
        <v>N/A</v>
      </c>
      <c r="G17" s="9">
        <v>72.484619964000004</v>
      </c>
      <c r="H17" s="9" t="str">
        <f>IF($B17="N/A","N/A",IF(G17&gt;15,"No",IF(G17&lt;-15,"No","Yes")))</f>
        <v>N/A</v>
      </c>
      <c r="I17" s="10">
        <v>0.129</v>
      </c>
      <c r="J17" s="10">
        <v>-27.5</v>
      </c>
      <c r="K17" s="9" t="str">
        <f t="shared" si="1"/>
        <v>Yes</v>
      </c>
    </row>
    <row r="18" spans="1:11" x14ac:dyDescent="0.2">
      <c r="A18" s="78" t="s">
        <v>842</v>
      </c>
      <c r="B18" s="34" t="s">
        <v>217</v>
      </c>
      <c r="C18" s="10">
        <v>29.339290373000001</v>
      </c>
      <c r="D18" s="9" t="str">
        <f>IF($B18="N/A","N/A",IF(C18&gt;15,"No",IF(C18&lt;-15,"No","Yes")))</f>
        <v>N/A</v>
      </c>
      <c r="E18" s="10">
        <v>29.644754191000001</v>
      </c>
      <c r="F18" s="9" t="str">
        <f>IF($B18="N/A","N/A",IF(E18&gt;15,"No",IF(E18&lt;-15,"No","Yes")))</f>
        <v>N/A</v>
      </c>
      <c r="G18" s="10">
        <v>29.474469541000001</v>
      </c>
      <c r="H18" s="9" t="str">
        <f>IF($B18="N/A","N/A",IF(G18&gt;15,"No",IF(G18&lt;-15,"No","Yes")))</f>
        <v>N/A</v>
      </c>
      <c r="I18" s="10">
        <v>1.0409999999999999</v>
      </c>
      <c r="J18" s="10">
        <v>-0.57399999999999995</v>
      </c>
      <c r="K18" s="9" t="str">
        <f t="shared" si="1"/>
        <v>Yes</v>
      </c>
    </row>
    <row r="19" spans="1:11" x14ac:dyDescent="0.2">
      <c r="A19" s="81" t="s">
        <v>657</v>
      </c>
      <c r="B19" s="59" t="s">
        <v>243</v>
      </c>
      <c r="C19" s="9">
        <v>0.15965771409999999</v>
      </c>
      <c r="D19" s="9" t="str">
        <f>IF($B19="N/A","N/A",IF(C19&gt;10,"No",IF(C19&lt;=0,"No","Yes")))</f>
        <v>Yes</v>
      </c>
      <c r="E19" s="9">
        <v>0.16215451340000001</v>
      </c>
      <c r="F19" s="9" t="str">
        <f>IF($B19="N/A","N/A",IF(E19&gt;10,"No",IF(E19&lt;=0,"No","Yes")))</f>
        <v>Yes</v>
      </c>
      <c r="G19" s="9">
        <v>0.1495274147</v>
      </c>
      <c r="H19" s="9" t="str">
        <f>IF($B19="N/A","N/A",IF(G19&gt;10,"No",IF(G19&lt;=0,"No","Yes")))</f>
        <v>Yes</v>
      </c>
      <c r="I19" s="10">
        <v>1.5640000000000001</v>
      </c>
      <c r="J19" s="10">
        <v>-7.79</v>
      </c>
      <c r="K19" s="9" t="str">
        <f t="shared" si="1"/>
        <v>Yes</v>
      </c>
    </row>
    <row r="20" spans="1:11" x14ac:dyDescent="0.2">
      <c r="A20" s="81" t="s">
        <v>129</v>
      </c>
      <c r="B20" s="34" t="s">
        <v>217</v>
      </c>
      <c r="C20" s="9">
        <v>86.956521738999996</v>
      </c>
      <c r="D20" s="9" t="str">
        <f>IF($B20="N/A","N/A",IF(C20&gt;15,"No",IF(C20&lt;-15,"No","Yes")))</f>
        <v>N/A</v>
      </c>
      <c r="E20" s="9">
        <v>95.518867924999995</v>
      </c>
      <c r="F20" s="9" t="str">
        <f>IF($B20="N/A","N/A",IF(E20&gt;15,"No",IF(E20&lt;-15,"No","Yes")))</f>
        <v>N/A</v>
      </c>
      <c r="G20" s="9">
        <v>99.473684211000005</v>
      </c>
      <c r="H20" s="9" t="str">
        <f>IF($B20="N/A","N/A",IF(G20&gt;15,"No",IF(G20&lt;-15,"No","Yes")))</f>
        <v>N/A</v>
      </c>
      <c r="I20" s="10">
        <v>9.8469999999999995</v>
      </c>
      <c r="J20" s="10">
        <v>4.1399999999999997</v>
      </c>
      <c r="K20" s="9" t="str">
        <f t="shared" si="1"/>
        <v>Yes</v>
      </c>
    </row>
    <row r="21" spans="1:11" x14ac:dyDescent="0.2">
      <c r="A21" s="81" t="s">
        <v>843</v>
      </c>
      <c r="B21" s="34" t="s">
        <v>217</v>
      </c>
      <c r="C21" s="10">
        <v>28.1</v>
      </c>
      <c r="D21" s="9" t="str">
        <f>IF($B21="N/A","N/A",IF(C21&gt;15,"No",IF(C21&lt;-15,"No","Yes")))</f>
        <v>N/A</v>
      </c>
      <c r="E21" s="10">
        <v>29.286419753000001</v>
      </c>
      <c r="F21" s="9" t="str">
        <f>IF($B21="N/A","N/A",IF(E21&gt;15,"No",IF(E21&lt;-15,"No","Yes")))</f>
        <v>N/A</v>
      </c>
      <c r="G21" s="10">
        <v>30.822751322999999</v>
      </c>
      <c r="H21" s="9" t="str">
        <f>IF($B21="N/A","N/A",IF(G21&gt;15,"No",IF(G21&lt;-15,"No","Yes")))</f>
        <v>N/A</v>
      </c>
      <c r="I21" s="10">
        <v>4.2220000000000004</v>
      </c>
      <c r="J21" s="10">
        <v>5.2460000000000004</v>
      </c>
      <c r="K21" s="9" t="str">
        <f t="shared" si="1"/>
        <v>Yes</v>
      </c>
    </row>
    <row r="22" spans="1:11" x14ac:dyDescent="0.2">
      <c r="A22" s="81" t="s">
        <v>1720</v>
      </c>
      <c r="B22" s="59" t="s">
        <v>228</v>
      </c>
      <c r="C22" s="9">
        <v>1.3703427908000001</v>
      </c>
      <c r="D22" s="9" t="str">
        <f>IF($B22="N/A","N/A",IF(C22&gt;5,"No",IF(C22&lt;=0,"No","Yes")))</f>
        <v>Yes</v>
      </c>
      <c r="E22" s="9">
        <v>1.4521242623999999</v>
      </c>
      <c r="F22" s="9" t="str">
        <f>IF($B22="N/A","N/A",IF(E22&gt;5,"No",IF(E22&lt;=0,"No","Yes")))</f>
        <v>Yes</v>
      </c>
      <c r="G22" s="9">
        <v>0.99711175990000001</v>
      </c>
      <c r="H22" s="9" t="str">
        <f>IF($B22="N/A","N/A",IF(G22&gt;5,"No",IF(G22&lt;=0,"No","Yes")))</f>
        <v>Yes</v>
      </c>
      <c r="I22" s="10">
        <v>5.968</v>
      </c>
      <c r="J22" s="10">
        <v>-31.3</v>
      </c>
      <c r="K22" s="9" t="str">
        <f t="shared" si="1"/>
        <v>No</v>
      </c>
    </row>
    <row r="23" spans="1:11" x14ac:dyDescent="0.2">
      <c r="A23" s="81" t="s">
        <v>130</v>
      </c>
      <c r="B23" s="34" t="s">
        <v>217</v>
      </c>
      <c r="C23" s="9">
        <v>81.855860004999997</v>
      </c>
      <c r="D23" s="9" t="str">
        <f>IF($B23="N/A","N/A",IF(C23&gt;15,"No",IF(C23&lt;-15,"No","Yes")))</f>
        <v>N/A</v>
      </c>
      <c r="E23" s="9">
        <v>83.618646299999995</v>
      </c>
      <c r="F23" s="9" t="str">
        <f>IF($B23="N/A","N/A",IF(E23&gt;15,"No",IF(E23&lt;-15,"No","Yes")))</f>
        <v>N/A</v>
      </c>
      <c r="G23" s="9">
        <v>99.052880821000002</v>
      </c>
      <c r="H23" s="9" t="str">
        <f>IF($B23="N/A","N/A",IF(G23&gt;15,"No",IF(G23&lt;-15,"No","Yes")))</f>
        <v>N/A</v>
      </c>
      <c r="I23" s="10">
        <v>2.1539999999999999</v>
      </c>
      <c r="J23" s="10">
        <v>18.46</v>
      </c>
      <c r="K23" s="9" t="str">
        <f t="shared" si="1"/>
        <v>Yes</v>
      </c>
    </row>
    <row r="24" spans="1:11" x14ac:dyDescent="0.2">
      <c r="A24" s="81" t="s">
        <v>844</v>
      </c>
      <c r="B24" s="34" t="s">
        <v>217</v>
      </c>
      <c r="C24" s="10">
        <v>10.70604782</v>
      </c>
      <c r="D24" s="9" t="str">
        <f>IF($B24="N/A","N/A",IF(C24&gt;15,"No",IF(C24&lt;-15,"No","Yes")))</f>
        <v>N/A</v>
      </c>
      <c r="E24" s="10">
        <v>11.450393700999999</v>
      </c>
      <c r="F24" s="9" t="str">
        <f>IF($B24="N/A","N/A",IF(E24&gt;15,"No",IF(E24&lt;-15,"No","Yes")))</f>
        <v>N/A</v>
      </c>
      <c r="G24" s="10">
        <v>7.6689243027999998</v>
      </c>
      <c r="H24" s="9" t="str">
        <f>IF($B24="N/A","N/A",IF(G24&gt;15,"No",IF(G24&lt;-15,"No","Yes")))</f>
        <v>N/A</v>
      </c>
      <c r="I24" s="10">
        <v>6.9530000000000003</v>
      </c>
      <c r="J24" s="10">
        <v>-33</v>
      </c>
      <c r="K24" s="9" t="str">
        <f t="shared" si="1"/>
        <v>No</v>
      </c>
    </row>
    <row r="25" spans="1:11" x14ac:dyDescent="0.2">
      <c r="A25" s="81" t="s">
        <v>15</v>
      </c>
      <c r="B25" s="34" t="s">
        <v>244</v>
      </c>
      <c r="C25" s="9">
        <v>3.1483491519000002</v>
      </c>
      <c r="D25" s="9" t="str">
        <f>IF($B25="N/A","N/A",IF(C25&gt;20,"No",IF(C25&lt;1,"No","Yes")))</f>
        <v>Yes</v>
      </c>
      <c r="E25" s="9">
        <v>2.8786250520999999</v>
      </c>
      <c r="F25" s="9" t="str">
        <f>IF($B25="N/A","N/A",IF(E25&gt;20,"No",IF(E25&lt;1,"No","Yes")))</f>
        <v>Yes</v>
      </c>
      <c r="G25" s="9">
        <v>2.0674132543999999</v>
      </c>
      <c r="H25" s="9" t="str">
        <f>IF($B25="N/A","N/A",IF(G25&gt;20,"No",IF(G25&lt;1,"No","Yes")))</f>
        <v>Yes</v>
      </c>
      <c r="I25" s="10">
        <v>-8.57</v>
      </c>
      <c r="J25" s="10">
        <v>-28.2</v>
      </c>
      <c r="K25" s="9" t="str">
        <f t="shared" ref="K25:K34" si="2">IF(J25="Div by 0", "N/A", IF(J25="N/A","N/A", IF(J25&gt;30, "No", IF(J25&lt;-30, "No", "Yes"))))</f>
        <v>Yes</v>
      </c>
    </row>
    <row r="26" spans="1:11" x14ac:dyDescent="0.2">
      <c r="A26" s="81" t="s">
        <v>163</v>
      </c>
      <c r="B26" s="34" t="s">
        <v>218</v>
      </c>
      <c r="C26" s="9">
        <v>99.999684470999995</v>
      </c>
      <c r="D26" s="9" t="str">
        <f>IF($B26="N/A","N/A",IF(C26&gt;100,"No",IF(C26&lt;95,"No","Yes")))</f>
        <v>Yes</v>
      </c>
      <c r="E26" s="9">
        <v>99.998852679999999</v>
      </c>
      <c r="F26" s="9" t="str">
        <f>IF($B26="N/A","N/A",IF(E26&gt;100,"No",IF(E26&lt;95,"No","Yes")))</f>
        <v>Yes</v>
      </c>
      <c r="G26" s="9">
        <v>100</v>
      </c>
      <c r="H26" s="9" t="str">
        <f>IF($B26="N/A","N/A",IF(G26&gt;100,"No",IF(G26&lt;95,"No","Yes")))</f>
        <v>Yes</v>
      </c>
      <c r="I26" s="10">
        <v>-1E-3</v>
      </c>
      <c r="J26" s="10">
        <v>1.1000000000000001E-3</v>
      </c>
      <c r="K26" s="9" t="str">
        <f t="shared" si="2"/>
        <v>Yes</v>
      </c>
    </row>
    <row r="27" spans="1:11" x14ac:dyDescent="0.2">
      <c r="A27" s="81" t="s">
        <v>32</v>
      </c>
      <c r="B27" s="34" t="s">
        <v>218</v>
      </c>
      <c r="C27" s="9">
        <v>99.997791296000003</v>
      </c>
      <c r="D27" s="9" t="str">
        <f>IF($B27="N/A","N/A",IF(C27&gt;100,"No",IF(C27&lt;95,"No","Yes")))</f>
        <v>Yes</v>
      </c>
      <c r="E27" s="9">
        <v>99.989674123</v>
      </c>
      <c r="F27" s="9" t="str">
        <f>IF($B27="N/A","N/A",IF(E27&gt;100,"No",IF(E27&lt;95,"No","Yes")))</f>
        <v>Yes</v>
      </c>
      <c r="G27" s="9">
        <v>99.970488009999997</v>
      </c>
      <c r="H27" s="9" t="str">
        <f>IF($B27="N/A","N/A",IF(G27&gt;100,"No",IF(G27&lt;95,"No","Yes")))</f>
        <v>Yes</v>
      </c>
      <c r="I27" s="10">
        <v>-8.0000000000000002E-3</v>
      </c>
      <c r="J27" s="10">
        <v>-1.9E-2</v>
      </c>
      <c r="K27" s="9" t="str">
        <f t="shared" si="2"/>
        <v>Yes</v>
      </c>
    </row>
    <row r="28" spans="1:11" x14ac:dyDescent="0.2">
      <c r="A28" s="81" t="s">
        <v>845</v>
      </c>
      <c r="B28" s="34" t="s">
        <v>230</v>
      </c>
      <c r="C28" s="9">
        <v>8.6980667105999991</v>
      </c>
      <c r="D28" s="9" t="str">
        <f>IF($B28="N/A","N/A",IF(C28&gt;30,"No",IF(C28&lt;5,"No","Yes")))</f>
        <v>Yes</v>
      </c>
      <c r="E28" s="9">
        <v>8.0814069122000003</v>
      </c>
      <c r="F28" s="9" t="str">
        <f>IF($B28="N/A","N/A",IF(E28&gt;30,"No",IF(E28&lt;5,"No","Yes")))</f>
        <v>Yes</v>
      </c>
      <c r="G28" s="9">
        <v>7.4281958128000003</v>
      </c>
      <c r="H28" s="9" t="str">
        <f>IF($B28="N/A","N/A",IF(G28&gt;30,"No",IF(G28&lt;5,"No","Yes")))</f>
        <v>Yes</v>
      </c>
      <c r="I28" s="10">
        <v>-7.09</v>
      </c>
      <c r="J28" s="10">
        <v>-8.08</v>
      </c>
      <c r="K28" s="9" t="str">
        <f t="shared" si="2"/>
        <v>Yes</v>
      </c>
    </row>
    <row r="29" spans="1:11" x14ac:dyDescent="0.2">
      <c r="A29" s="81" t="s">
        <v>846</v>
      </c>
      <c r="B29" s="34" t="s">
        <v>231</v>
      </c>
      <c r="C29" s="9">
        <v>55.471868383999997</v>
      </c>
      <c r="D29" s="9" t="str">
        <f>IF($B29="N/A","N/A",IF(C29&gt;75,"No",IF(C29&lt;15,"No","Yes")))</f>
        <v>Yes</v>
      </c>
      <c r="E29" s="9">
        <v>53.744855651999998</v>
      </c>
      <c r="F29" s="9" t="str">
        <f>IF($B29="N/A","N/A",IF(E29&gt;75,"No",IF(E29&lt;15,"No","Yes")))</f>
        <v>Yes</v>
      </c>
      <c r="G29" s="9">
        <v>52.217791929999997</v>
      </c>
      <c r="H29" s="9" t="str">
        <f>IF($B29="N/A","N/A",IF(G29&gt;75,"No",IF(G29&lt;15,"No","Yes")))</f>
        <v>Yes</v>
      </c>
      <c r="I29" s="10">
        <v>-3.11</v>
      </c>
      <c r="J29" s="10">
        <v>-2.84</v>
      </c>
      <c r="K29" s="9" t="str">
        <f t="shared" si="2"/>
        <v>Yes</v>
      </c>
    </row>
    <row r="30" spans="1:11" x14ac:dyDescent="0.2">
      <c r="A30" s="81" t="s">
        <v>847</v>
      </c>
      <c r="B30" s="34" t="s">
        <v>232</v>
      </c>
      <c r="C30" s="9">
        <v>35.830064905999997</v>
      </c>
      <c r="D30" s="9" t="str">
        <f>IF($B30="N/A","N/A",IF(C30&gt;70,"No",IF(C30&lt;25,"No","Yes")))</f>
        <v>Yes</v>
      </c>
      <c r="E30" s="9">
        <v>38.173737436000003</v>
      </c>
      <c r="F30" s="9" t="str">
        <f>IF($B30="N/A","N/A",IF(E30&gt;70,"No",IF(E30&lt;25,"No","Yes")))</f>
        <v>Yes</v>
      </c>
      <c r="G30" s="9">
        <v>40.354012257000001</v>
      </c>
      <c r="H30" s="9" t="str">
        <f>IF($B30="N/A","N/A",IF(G30&gt;70,"No",IF(G30&lt;25,"No","Yes")))</f>
        <v>Yes</v>
      </c>
      <c r="I30" s="10">
        <v>6.5410000000000004</v>
      </c>
      <c r="J30" s="10">
        <v>5.7110000000000003</v>
      </c>
      <c r="K30" s="9" t="str">
        <f t="shared" si="2"/>
        <v>Yes</v>
      </c>
    </row>
    <row r="31" spans="1:11" x14ac:dyDescent="0.2">
      <c r="A31" s="81" t="s">
        <v>164</v>
      </c>
      <c r="B31" s="34" t="s">
        <v>218</v>
      </c>
      <c r="C31" s="9">
        <v>99.992427301999996</v>
      </c>
      <c r="D31" s="9" t="str">
        <f>IF($B31="N/A","N/A",IF(C31&gt;100,"No",IF(C31&lt;95,"No","Yes")))</f>
        <v>Yes</v>
      </c>
      <c r="E31" s="9">
        <v>99.961373570999996</v>
      </c>
      <c r="F31" s="9" t="str">
        <f>IF($B31="N/A","N/A",IF(E31&gt;100,"No",IF(E31&lt;95,"No","Yes")))</f>
        <v>Yes</v>
      </c>
      <c r="G31" s="9">
        <v>99.933893143000006</v>
      </c>
      <c r="H31" s="9" t="str">
        <f>IF($B31="N/A","N/A",IF(G31&gt;100,"No",IF(G31&lt;95,"No","Yes")))</f>
        <v>Yes</v>
      </c>
      <c r="I31" s="10">
        <v>-3.1E-2</v>
      </c>
      <c r="J31" s="10">
        <v>-2.7E-2</v>
      </c>
      <c r="K31" s="9" t="str">
        <f t="shared" si="2"/>
        <v>Yes</v>
      </c>
    </row>
    <row r="32" spans="1:11" x14ac:dyDescent="0.2">
      <c r="A32" s="28" t="s">
        <v>373</v>
      </c>
      <c r="B32" s="34" t="s">
        <v>245</v>
      </c>
      <c r="C32" s="9">
        <v>1.706065731</v>
      </c>
      <c r="D32" s="9" t="str">
        <f>IF($B32="N/A","N/A",IF(C32&gt;5,"No",IF(C32&lt;1,"No","Yes")))</f>
        <v>Yes</v>
      </c>
      <c r="E32" s="9">
        <v>1.8904003762999999</v>
      </c>
      <c r="F32" s="9" t="str">
        <f>IF($B32="N/A","N/A",IF(E32&gt;5,"No",IF(E32&lt;1,"No","Yes")))</f>
        <v>Yes</v>
      </c>
      <c r="G32" s="9">
        <v>1.6629022484</v>
      </c>
      <c r="H32" s="9" t="str">
        <f>IF($B32="N/A","N/A",IF(G32&gt;5,"No",IF(G32&lt;1,"No","Yes")))</f>
        <v>Yes</v>
      </c>
      <c r="I32" s="10">
        <v>10.8</v>
      </c>
      <c r="J32" s="10">
        <v>-12</v>
      </c>
      <c r="K32" s="9" t="str">
        <f t="shared" si="2"/>
        <v>Yes</v>
      </c>
    </row>
    <row r="33" spans="1:11" x14ac:dyDescent="0.2">
      <c r="A33" s="28" t="s">
        <v>375</v>
      </c>
      <c r="B33" s="34" t="s">
        <v>246</v>
      </c>
      <c r="C33" s="9">
        <v>95.718270395999994</v>
      </c>
      <c r="D33" s="9" t="str">
        <f>IF($B33="N/A","N/A",IF(C33&gt;98,"No",IF(C33&lt;8,"No","Yes")))</f>
        <v>Yes</v>
      </c>
      <c r="E33" s="9">
        <v>95.286810795999997</v>
      </c>
      <c r="F33" s="9" t="str">
        <f>IF($B33="N/A","N/A",IF(E33&gt;98,"No",IF(E33&lt;8,"No","Yes")))</f>
        <v>Yes</v>
      </c>
      <c r="G33" s="9">
        <v>95.81952828</v>
      </c>
      <c r="H33" s="9" t="str">
        <f>IF($B33="N/A","N/A",IF(G33&gt;98,"No",IF(G33&lt;8,"No","Yes")))</f>
        <v>Yes</v>
      </c>
      <c r="I33" s="10">
        <v>-0.45100000000000001</v>
      </c>
      <c r="J33" s="10">
        <v>0.55910000000000004</v>
      </c>
      <c r="K33" s="9" t="str">
        <f t="shared" si="2"/>
        <v>Yes</v>
      </c>
    </row>
    <row r="34" spans="1:11" x14ac:dyDescent="0.2">
      <c r="A34" s="28" t="s">
        <v>376</v>
      </c>
      <c r="B34" s="59" t="s">
        <v>228</v>
      </c>
      <c r="C34" s="9">
        <v>1.0712212237000001</v>
      </c>
      <c r="D34" s="9" t="str">
        <f>IF($B34="N/A","N/A",IF(C34&gt;5,"No",IF(C34&lt;=0,"No","Yes")))</f>
        <v>Yes</v>
      </c>
      <c r="E34" s="9">
        <v>1.0341174626</v>
      </c>
      <c r="F34" s="9" t="str">
        <f>IF($B34="N/A","N/A",IF(E34&gt;5,"No",IF(E34&lt;=0,"No","Yes")))</f>
        <v>Yes</v>
      </c>
      <c r="G34" s="9">
        <v>0.97271518180000005</v>
      </c>
      <c r="H34" s="9" t="str">
        <f>IF($B34="N/A","N/A",IF(G34&gt;5,"No",IF(G34&lt;=0,"No","Yes")))</f>
        <v>Yes</v>
      </c>
      <c r="I34" s="10">
        <v>-3.46</v>
      </c>
      <c r="J34" s="10">
        <v>-5.94</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10571</v>
      </c>
      <c r="D6" s="9" t="str">
        <f>IF($B6="N/A","N/A",IF(C6&gt;15,"No",IF(C6&lt;-15,"No","Yes")))</f>
        <v>N/A</v>
      </c>
      <c r="E6" s="35">
        <v>11101</v>
      </c>
      <c r="F6" s="9" t="str">
        <f>IF($B6="N/A","N/A",IF(E6&gt;15,"No",IF(E6&lt;-15,"No","Yes")))</f>
        <v>N/A</v>
      </c>
      <c r="G6" s="35">
        <v>10113</v>
      </c>
      <c r="H6" s="9" t="str">
        <f>IF($B6="N/A","N/A",IF(G6&gt;15,"No",IF(G6&lt;-15,"No","Yes")))</f>
        <v>N/A</v>
      </c>
      <c r="I6" s="10">
        <v>5.0140000000000002</v>
      </c>
      <c r="J6" s="10">
        <v>-8.9</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1814.2369690999999</v>
      </c>
      <c r="D9" s="9" t="str">
        <f>IF($B9="N/A","N/A",IF(C9&gt;15,"No",IF(C9&lt;-15,"No","Yes")))</f>
        <v>N/A</v>
      </c>
      <c r="E9" s="36">
        <v>1828.7574993000001</v>
      </c>
      <c r="F9" s="9" t="str">
        <f>IF($B9="N/A","N/A",IF(E9&gt;15,"No",IF(E9&lt;-15,"No","Yes")))</f>
        <v>N/A</v>
      </c>
      <c r="G9" s="36">
        <v>1796.3628991999999</v>
      </c>
      <c r="H9" s="9" t="str">
        <f>IF($B9="N/A","N/A",IF(G9&gt;15,"No",IF(G9&lt;-15,"No","Yes")))</f>
        <v>N/A</v>
      </c>
      <c r="I9" s="10">
        <v>0.8004</v>
      </c>
      <c r="J9" s="10">
        <v>-1.77</v>
      </c>
      <c r="K9" s="9" t="str">
        <f t="shared" si="0"/>
        <v>Yes</v>
      </c>
    </row>
    <row r="10" spans="1:11" x14ac:dyDescent="0.2">
      <c r="A10" s="81" t="s">
        <v>655</v>
      </c>
      <c r="B10" s="34" t="s">
        <v>241</v>
      </c>
      <c r="C10" s="8">
        <v>99.063475546000006</v>
      </c>
      <c r="D10" s="9" t="str">
        <f>IF($B10="N/A","N/A",IF(C10&gt;99,"No",IF(C10&lt;75,"No","Yes")))</f>
        <v>No</v>
      </c>
      <c r="E10" s="8">
        <v>97.928114583999999</v>
      </c>
      <c r="F10" s="9" t="str">
        <f>IF($B10="N/A","N/A",IF(E10&gt;99,"No",IF(E10&lt;75,"No","Yes")))</f>
        <v>Yes</v>
      </c>
      <c r="G10" s="8">
        <v>97.824582221</v>
      </c>
      <c r="H10" s="9" t="str">
        <f>IF($B10="N/A","N/A",IF(G10&gt;99,"No",IF(G10&lt;75,"No","Yes")))</f>
        <v>Yes</v>
      </c>
      <c r="I10" s="10">
        <v>-1.1499999999999999</v>
      </c>
      <c r="J10" s="10">
        <v>-0.106</v>
      </c>
      <c r="K10" s="9" t="str">
        <f t="shared" si="0"/>
        <v>Yes</v>
      </c>
    </row>
    <row r="11" spans="1:11" x14ac:dyDescent="0.2">
      <c r="A11" s="78" t="s">
        <v>656</v>
      </c>
      <c r="B11" s="59" t="s">
        <v>242</v>
      </c>
      <c r="C11" s="9">
        <v>1.89196859E-2</v>
      </c>
      <c r="D11" s="9" t="str">
        <f>IF($B11="N/A","N/A",IF(C11&gt;20,"No",IF(C11&lt;=0,"No","Yes")))</f>
        <v>Yes</v>
      </c>
      <c r="E11" s="9">
        <v>0</v>
      </c>
      <c r="F11" s="9" t="str">
        <f>IF($B11="N/A","N/A",IF(E11&gt;20,"No",IF(E11&lt;=0,"No","Yes")))</f>
        <v>No</v>
      </c>
      <c r="G11" s="9">
        <v>0</v>
      </c>
      <c r="H11" s="9" t="str">
        <f>IF($B11="N/A","N/A",IF(G11&gt;20,"No",IF(G11&lt;=0,"No","Yes")))</f>
        <v>No</v>
      </c>
      <c r="I11" s="10">
        <v>-100</v>
      </c>
      <c r="J11" s="10" t="s">
        <v>1743</v>
      </c>
      <c r="K11" s="9" t="str">
        <f t="shared" si="0"/>
        <v>N/A</v>
      </c>
    </row>
    <row r="12" spans="1:11" x14ac:dyDescent="0.2">
      <c r="A12" s="81" t="s">
        <v>657</v>
      </c>
      <c r="B12" s="59" t="s">
        <v>243</v>
      </c>
      <c r="C12" s="9">
        <v>0.89868508179999995</v>
      </c>
      <c r="D12" s="9" t="str">
        <f>IF($B12="N/A","N/A",IF(C12&gt;10,"No",IF(C12&lt;=0,"No","Yes")))</f>
        <v>Yes</v>
      </c>
      <c r="E12" s="9">
        <v>2.0718854157000002</v>
      </c>
      <c r="F12" s="9" t="str">
        <f>IF($B12="N/A","N/A",IF(E12&gt;10,"No",IF(E12&lt;=0,"No","Yes")))</f>
        <v>Yes</v>
      </c>
      <c r="G12" s="9">
        <v>2.1754177791</v>
      </c>
      <c r="H12" s="9" t="str">
        <f>IF($B12="N/A","N/A",IF(G12&gt;10,"No",IF(G12&lt;=0,"No","Yes")))</f>
        <v>Yes</v>
      </c>
      <c r="I12" s="10">
        <v>130.5</v>
      </c>
      <c r="J12" s="10">
        <v>4.9969999999999999</v>
      </c>
      <c r="K12" s="9" t="str">
        <f t="shared" si="0"/>
        <v>Yes</v>
      </c>
    </row>
    <row r="13" spans="1:11" x14ac:dyDescent="0.2">
      <c r="A13" s="81" t="s">
        <v>658</v>
      </c>
      <c r="B13" s="59" t="s">
        <v>228</v>
      </c>
      <c r="C13" s="9">
        <v>1.89196859E-2</v>
      </c>
      <c r="D13" s="9" t="str">
        <f>IF($B13="N/A","N/A",IF(C13&gt;5,"No",IF(C13&lt;=0,"No","Yes")))</f>
        <v>Yes</v>
      </c>
      <c r="E13" s="9">
        <v>0</v>
      </c>
      <c r="F13" s="9" t="str">
        <f>IF($B13="N/A","N/A",IF(E13&gt;5,"No",IF(E13&lt;=0,"No","Yes")))</f>
        <v>No</v>
      </c>
      <c r="G13" s="9">
        <v>0</v>
      </c>
      <c r="H13" s="9" t="str">
        <f>IF($B13="N/A","N/A",IF(G13&gt;5,"No",IF(G13&lt;=0,"No","Yes")))</f>
        <v>No</v>
      </c>
      <c r="I13" s="10">
        <v>-100</v>
      </c>
      <c r="J13" s="10" t="s">
        <v>1743</v>
      </c>
      <c r="K13" s="9" t="str">
        <f t="shared" si="0"/>
        <v>N/A</v>
      </c>
    </row>
    <row r="14" spans="1:11" x14ac:dyDescent="0.2">
      <c r="A14" s="81" t="s">
        <v>163</v>
      </c>
      <c r="B14" s="34" t="s">
        <v>218</v>
      </c>
      <c r="C14" s="9">
        <v>99.905401569999995</v>
      </c>
      <c r="D14" s="9" t="str">
        <f>IF($B14="N/A","N/A",IF(C14&gt;100,"No",IF(C14&lt;95,"No","Yes")))</f>
        <v>Yes</v>
      </c>
      <c r="E14" s="9">
        <v>99.819836050999996</v>
      </c>
      <c r="F14" s="9" t="str">
        <f>IF($B14="N/A","N/A",IF(E14&gt;100,"No",IF(E14&lt;95,"No","Yes")))</f>
        <v>Yes</v>
      </c>
      <c r="G14" s="9">
        <v>99.940670424000004</v>
      </c>
      <c r="H14" s="9" t="str">
        <f>IF($B14="N/A","N/A",IF(G14&gt;100,"No",IF(G14&lt;95,"No","Yes")))</f>
        <v>Yes</v>
      </c>
      <c r="I14" s="10">
        <v>-8.5999999999999993E-2</v>
      </c>
      <c r="J14" s="10">
        <v>0.1211</v>
      </c>
      <c r="K14" s="9" t="str">
        <f t="shared" si="0"/>
        <v>Yes</v>
      </c>
    </row>
    <row r="15" spans="1:11" x14ac:dyDescent="0.2">
      <c r="A15" s="81" t="s">
        <v>32</v>
      </c>
      <c r="B15" s="34" t="s">
        <v>218</v>
      </c>
      <c r="C15" s="9">
        <v>100</v>
      </c>
      <c r="D15" s="9" t="str">
        <f>IF($B15="N/A","N/A",IF(C15&gt;100,"No",IF(C15&lt;95,"No","Yes")))</f>
        <v>Yes</v>
      </c>
      <c r="E15" s="9">
        <v>99.882893433000007</v>
      </c>
      <c r="F15" s="9" t="str">
        <f>IF($B15="N/A","N/A",IF(E15&gt;100,"No",IF(E15&lt;95,"No","Yes")))</f>
        <v>Yes</v>
      </c>
      <c r="G15" s="9">
        <v>99.891229111000001</v>
      </c>
      <c r="H15" s="9" t="str">
        <f>IF($B15="N/A","N/A",IF(G15&gt;100,"No",IF(G15&lt;95,"No","Yes")))</f>
        <v>Yes</v>
      </c>
      <c r="I15" s="10">
        <v>-0.11700000000000001</v>
      </c>
      <c r="J15" s="10">
        <v>8.3000000000000001E-3</v>
      </c>
      <c r="K15" s="9" t="str">
        <f t="shared" si="0"/>
        <v>Yes</v>
      </c>
    </row>
    <row r="16" spans="1:11" x14ac:dyDescent="0.2">
      <c r="A16" s="81" t="s">
        <v>845</v>
      </c>
      <c r="B16" s="34" t="s">
        <v>230</v>
      </c>
      <c r="C16" s="9">
        <v>10.699082395</v>
      </c>
      <c r="D16" s="9" t="str">
        <f>IF($B16="N/A","N/A",IF(C16&gt;30,"No",IF(C16&lt;5,"No","Yes")))</f>
        <v>Yes</v>
      </c>
      <c r="E16" s="9">
        <v>7.3953823954000004</v>
      </c>
      <c r="F16" s="9" t="str">
        <f>IF($B16="N/A","N/A",IF(E16&gt;30,"No",IF(E16&lt;5,"No","Yes")))</f>
        <v>Yes</v>
      </c>
      <c r="G16" s="9">
        <v>6.1670956245999999</v>
      </c>
      <c r="H16" s="9" t="str">
        <f>IF($B16="N/A","N/A",IF(G16&gt;30,"No",IF(G16&lt;5,"No","Yes")))</f>
        <v>Yes</v>
      </c>
      <c r="I16" s="10">
        <v>-30.9</v>
      </c>
      <c r="J16" s="10">
        <v>-16.600000000000001</v>
      </c>
      <c r="K16" s="9" t="str">
        <f t="shared" si="0"/>
        <v>Yes</v>
      </c>
    </row>
    <row r="17" spans="1:11" x14ac:dyDescent="0.2">
      <c r="A17" s="81" t="s">
        <v>846</v>
      </c>
      <c r="B17" s="34" t="s">
        <v>231</v>
      </c>
      <c r="C17" s="9">
        <v>33.800018919999999</v>
      </c>
      <c r="D17" s="9" t="str">
        <f>IF($B17="N/A","N/A",IF(C17&gt;75,"No",IF(C17&lt;15,"No","Yes")))</f>
        <v>Yes</v>
      </c>
      <c r="E17" s="9">
        <v>29.987373736999999</v>
      </c>
      <c r="F17" s="9" t="str">
        <f>IF($B17="N/A","N/A",IF(E17&gt;75,"No",IF(E17&lt;15,"No","Yes")))</f>
        <v>Yes</v>
      </c>
      <c r="G17" s="9">
        <v>27.786576915000001</v>
      </c>
      <c r="H17" s="9" t="str">
        <f>IF($B17="N/A","N/A",IF(G17&gt;75,"No",IF(G17&lt;15,"No","Yes")))</f>
        <v>Yes</v>
      </c>
      <c r="I17" s="10">
        <v>-11.3</v>
      </c>
      <c r="J17" s="10">
        <v>-7.34</v>
      </c>
      <c r="K17" s="9" t="str">
        <f t="shared" si="0"/>
        <v>Yes</v>
      </c>
    </row>
    <row r="18" spans="1:11" x14ac:dyDescent="0.2">
      <c r="A18" s="81" t="s">
        <v>847</v>
      </c>
      <c r="B18" s="34" t="s">
        <v>232</v>
      </c>
      <c r="C18" s="9">
        <v>55.500898685000003</v>
      </c>
      <c r="D18" s="9" t="str">
        <f>IF($B18="N/A","N/A",IF(C18&gt;70,"No",IF(C18&lt;25,"No","Yes")))</f>
        <v>Yes</v>
      </c>
      <c r="E18" s="9">
        <v>62.617243866999999</v>
      </c>
      <c r="F18" s="9" t="str">
        <f>IF($B18="N/A","N/A",IF(E18&gt;70,"No",IF(E18&lt;25,"No","Yes")))</f>
        <v>Yes</v>
      </c>
      <c r="G18" s="9">
        <v>66.046327460000001</v>
      </c>
      <c r="H18" s="9" t="str">
        <f>IF($B18="N/A","N/A",IF(G18&gt;70,"No",IF(G18&lt;25,"No","Yes")))</f>
        <v>Yes</v>
      </c>
      <c r="I18" s="10">
        <v>12.82</v>
      </c>
      <c r="J18" s="10">
        <v>5.476</v>
      </c>
      <c r="K18" s="9" t="str">
        <f t="shared" si="0"/>
        <v>Yes</v>
      </c>
    </row>
    <row r="19" spans="1:11" x14ac:dyDescent="0.2">
      <c r="A19" s="81" t="s">
        <v>164</v>
      </c>
      <c r="B19" s="34" t="s">
        <v>218</v>
      </c>
      <c r="C19" s="9">
        <v>99.952700785000005</v>
      </c>
      <c r="D19" s="9" t="str">
        <f>IF($B19="N/A","N/A",IF(C19&gt;100,"No",IF(C19&lt;95,"No","Yes")))</f>
        <v>Yes</v>
      </c>
      <c r="E19" s="9">
        <v>99.810827853000006</v>
      </c>
      <c r="F19" s="9" t="str">
        <f>IF($B19="N/A","N/A",IF(E19&gt;100,"No",IF(E19&lt;95,"No","Yes")))</f>
        <v>Yes</v>
      </c>
      <c r="G19" s="9">
        <v>99.901117373999995</v>
      </c>
      <c r="H19" s="9" t="str">
        <f>IF($B19="N/A","N/A",IF(G19&gt;100,"No",IF(G19&lt;95,"No","Yes")))</f>
        <v>Yes</v>
      </c>
      <c r="I19" s="10">
        <v>-0.14199999999999999</v>
      </c>
      <c r="J19" s="10">
        <v>9.0499999999999997E-2</v>
      </c>
      <c r="K19" s="9" t="str">
        <f t="shared" si="0"/>
        <v>Yes</v>
      </c>
    </row>
    <row r="20" spans="1:11" x14ac:dyDescent="0.2">
      <c r="A20" s="28" t="s">
        <v>373</v>
      </c>
      <c r="B20" s="34" t="s">
        <v>245</v>
      </c>
      <c r="C20" s="9">
        <v>9.4976823385000007</v>
      </c>
      <c r="D20" s="9" t="str">
        <f>IF($B20="N/A","N/A",IF(C20&gt;5,"No",IF(C20&lt;1,"No","Yes")))</f>
        <v>No</v>
      </c>
      <c r="E20" s="9">
        <v>10.314386090999999</v>
      </c>
      <c r="F20" s="9" t="str">
        <f>IF($B20="N/A","N/A",IF(E20&gt;5,"No",IF(E20&lt;1,"No","Yes")))</f>
        <v>No</v>
      </c>
      <c r="G20" s="9">
        <v>11.064965884999999</v>
      </c>
      <c r="H20" s="9" t="str">
        <f>IF($B20="N/A","N/A",IF(G20&gt;5,"No",IF(G20&lt;1,"No","Yes")))</f>
        <v>No</v>
      </c>
      <c r="I20" s="10">
        <v>8.5990000000000002</v>
      </c>
      <c r="J20" s="10">
        <v>7.2770000000000001</v>
      </c>
      <c r="K20" s="9" t="str">
        <f t="shared" si="0"/>
        <v>Yes</v>
      </c>
    </row>
    <row r="21" spans="1:11" x14ac:dyDescent="0.2">
      <c r="A21" s="28" t="s">
        <v>375</v>
      </c>
      <c r="B21" s="34" t="s">
        <v>246</v>
      </c>
      <c r="C21" s="9">
        <v>78.715353324999995</v>
      </c>
      <c r="D21" s="9" t="str">
        <f>IF($B21="N/A","N/A",IF(C21&gt;98,"No",IF(C21&lt;8,"No","Yes")))</f>
        <v>Yes</v>
      </c>
      <c r="E21" s="9">
        <v>78.596522836000005</v>
      </c>
      <c r="F21" s="9" t="str">
        <f>IF($B21="N/A","N/A",IF(E21&gt;98,"No",IF(E21&lt;8,"No","Yes")))</f>
        <v>Yes</v>
      </c>
      <c r="G21" s="9">
        <v>77.790962128000004</v>
      </c>
      <c r="H21" s="9" t="str">
        <f>IF($B21="N/A","N/A",IF(G21&gt;98,"No",IF(G21&lt;8,"No","Yes")))</f>
        <v>Yes</v>
      </c>
      <c r="I21" s="10">
        <v>-0.151</v>
      </c>
      <c r="J21" s="10">
        <v>-1.02</v>
      </c>
      <c r="K21" s="9" t="str">
        <f t="shared" si="0"/>
        <v>Yes</v>
      </c>
    </row>
    <row r="22" spans="1:11" x14ac:dyDescent="0.2">
      <c r="A22" s="28" t="s">
        <v>376</v>
      </c>
      <c r="B22" s="59" t="s">
        <v>228</v>
      </c>
      <c r="C22" s="9">
        <v>1.3243780153</v>
      </c>
      <c r="D22" s="9" t="str">
        <f>IF($B22="N/A","N/A",IF(C22&gt;5,"No",IF(C22&lt;=0,"No","Yes")))</f>
        <v>Yes</v>
      </c>
      <c r="E22" s="9">
        <v>0.99990991799999995</v>
      </c>
      <c r="F22" s="9" t="str">
        <f>IF($B22="N/A","N/A",IF(E22&gt;5,"No",IF(E22&lt;=0,"No","Yes")))</f>
        <v>Yes</v>
      </c>
      <c r="G22" s="9">
        <v>0.86027884899999996</v>
      </c>
      <c r="H22" s="9" t="str">
        <f>IF($B22="N/A","N/A",IF(G22&gt;5,"No",IF(G22&lt;=0,"No","Yes")))</f>
        <v>Yes</v>
      </c>
      <c r="I22" s="10">
        <v>-24.5</v>
      </c>
      <c r="J22" s="10">
        <v>-14</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2014-12-04T21:40:05Z</dcterms:modified>
  <dc:language>English</dc:language>
</cp:coreProperties>
</file>