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<sst xmlns="http://schemas.openxmlformats.org/spreadsheetml/2006/main" count="7930" uniqueCount="1752">
  <si>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</si>
  <si>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</si>
  <si>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</si>
  <si>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</si>
  <si>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</si>
  <si>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</si>
  <si>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</si>
  <si>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</si>
  <si>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</si>
  <si>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</si>
  <si>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</si>
  <si>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</si>
  <si>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</si>
  <si>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</si>
  <si>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</si>
  <si>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</si>
  <si>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</si>
  <si>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</si>
  <si>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</si>
  <si>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</si>
  <si>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</si>
  <si>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</si>
  <si>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</si>
  <si>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</si>
  <si>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</si>
  <si>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</si>
  <si>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</si>
  <si>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</si>
  <si>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</si>
  <si>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</si>
  <si>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</si>
  <si>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</si>
  <si>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</si>
  <si>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</si>
  <si>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</si>
  <si>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</si>
  <si>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</si>
  <si>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</si>
  <si>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</si>
  <si>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</si>
  <si>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</si>
  <si>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</si>
  <si>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</si>
  <si>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</si>
  <si>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</si>
  <si>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</si>
  <si>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</si>
  <si>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</si>
  <si>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</si>
  <si>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</si>
  <si>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</si>
  <si>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</si>
  <si>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</si>
  <si>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</si>
  <si>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</si>
  <si>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</si>
  <si>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</si>
  <si>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</si>
  <si>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</si>
  <si>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</si>
  <si>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</si>
  <si>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</si>
  <si>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</si>
  <si>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</si>
  <si>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</si>
  <si>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</si>
  <si>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</si>
  <si>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</si>
  <si>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</si>
  <si>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</si>
  <si>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</si>
  <si>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</si>
  <si>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</si>
  <si>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</si>
  <si>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</si>
  <si>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</si>
  <si>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</si>
  <si>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</si>
  <si>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</si>
  <si>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</si>
  <si>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</si>
  <si>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</si>
  <si>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</si>
  <si>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</si>
  <si>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</si>
  <si>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</si>
  <si>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</si>
  <si>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</si>
  <si>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</si>
  <si>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</si>
  <si>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</si>
  <si>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</si>
  <si>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</si>
  <si>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</si>
  <si>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</si>
  <si>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</si>
  <si>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</si>
  <si>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</si>
  <si>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</si>
  <si>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</si>
  <si>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</si>
  <si>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</si>
  <si>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</si>
  <si>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</si>
  <si>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</si>
  <si>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</si>
  <si>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</si>
  <si>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</si>
  <si>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</si>
  <si>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</si>
  <si>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</si>
  <si>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</si>
  <si>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</si>
  <si>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</si>
  <si>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</si>
  <si>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</si>
  <si>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</si>
  <si>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</si>
  <si>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</si>
  <si>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</si>
  <si>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</si>
  <si>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</si>
  <si>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</si>
  <si>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</si>
  <si>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</si>
  <si>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</si>
  <si>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</si>
  <si>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</si>
  <si>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</si>
  <si>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</si>
  <si>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</si>
  <si>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</si>
  <si>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</si>
  <si>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</si>
  <si>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</si>
  <si>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</si>
  <si>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</si>
  <si>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</si>
  <si>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</si>
  <si>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</si>
  <si>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</si>
  <si>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</si>
  <si>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</si>
  <si>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</si>
  <si>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</si>
  <si>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</si>
  <si>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</si>
  <si>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</si>
  <si>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</si>
  <si>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</si>
  <si>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</si>
  <si>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</si>
  <si>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</si>
  <si>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</si>
  <si>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</si>
  <si>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</si>
  <si>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</si>
  <si>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</si>
  <si>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</si>
  <si>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</si>
  <si>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</si>
  <si>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</si>
  <si>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</si>
  <si>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</si>
  <si>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</si>
  <si>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</si>
  <si>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</si>
  <si>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</si>
  <si>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</si>
  <si>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</si>
  <si>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</si>
  <si>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</si>
  <si>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</si>
  <si>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</si>
  <si>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</si>
  <si>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</si>
  <si>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</si>
  <si>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</si>
  <si>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</si>
  <si>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</si>
  <si>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</si>
  <si>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</si>
  <si>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</si>
  <si>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</si>
  <si>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</si>
  <si>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</si>
  <si>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</si>
  <si>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</si>
  <si>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</si>
  <si>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</si>
  <si>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</si>
  <si>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</si>
  <si>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</si>
  <si>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</si>
  <si>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</si>
  <si>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</si>
  <si>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</si>
  <si>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</si>
  <si>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</si>
  <si>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</si>
  <si>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</si>
  <si>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</si>
  <si>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</si>
  <si>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</si>
  <si>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</si>
  <si>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</si>
  <si>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</si>
  <si>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</si>
  <si>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</si>
  <si>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</si>
  <si>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</si>
  <si>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</si>
  <si>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</si>
  <si>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</si>
  <si>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</si>
  <si>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</si>
  <si>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</si>
  <si>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</si>
  <si>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</si>
  <si>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</si>
  <si>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</si>
  <si>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</si>
  <si>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</si>
  <si>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</si>
  <si>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</si>
  <si>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</si>
  <si>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</si>
  <si>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</si>
  <si>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</si>
  <si>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</si>
  <si>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</si>
  <si>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</si>
  <si>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</si>
  <si>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</si>
  <si>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</si>
  <si>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</si>
  <si>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</si>
  <si>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</si>
  <si>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</si>
  <si>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</si>
  <si>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</si>
  <si>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</si>
  <si>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</si>
  <si>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</si>
  <si>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</si>
  <si>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</si>
  <si>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</si>
  <si>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</si>
  <si>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</si>
  <si>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</si>
  <si>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</si>
  <si>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</si>
  <si>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</si>
  <si>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</si>
  <si>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</si>
  <si>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</si>
  <si>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</si>
  <si>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</si>
  <si>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</si>
  <si>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</si>
  <si>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</si>
  <si>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</si>
  <si>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</si>
  <si>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</si>
  <si>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</si>
  <si>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</si>
  <si>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</si>
  <si>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</si>
  <si>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</si>
  <si>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</si>
  <si>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</si>
  <si>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</si>
  <si>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</si>
  <si>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</si>
  <si>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</si>
  <si>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</si>
  <si>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</si>
  <si>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</si>
  <si>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</si>
  <si>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</si>
  <si>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</si>
  <si>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</si>
  <si>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</si>
  <si>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</si>
  <si>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</si>
  <si>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</si>
  <si>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</si>
  <si>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</si>
  <si>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</si>
  <si>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</si>
  <si>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</si>
  <si>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</si>
  <si>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</si>
  <si>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</si>
  <si>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</si>
  <si>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</si>
  <si>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</si>
  <si>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</si>
  <si>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</si>
  <si>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</si>
  <si>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</si>
  <si>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</si>
  <si>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</si>
  <si>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</si>
  <si>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</si>
  <si>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</si>
  <si>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</si>
  <si>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</si>
  <si>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</si>
  <si>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</si>
  <si>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</si>
  <si>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</si>
  <si>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</si>
  <si>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</si>
  <si>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</si>
  <si>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</si>
  <si>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</si>
  <si>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</si>
  <si>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</si>
  <si>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</si>
  <si>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</si>
  <si>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</si>
  <si>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</si>
  <si>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</si>
  <si>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</si>
  <si>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</si>
  <si>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</si>
  <si>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</si>
  <si>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</si>
  <si>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</si>
  <si>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</si>
  <si>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</si>
  <si>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</si>
  <si>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</si>
  <si>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</si>
  <si>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</si>
  <si>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</si>
  <si>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</si>
  <si>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</si>
  <si>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</si>
  <si>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</si>
  <si>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</si>
  <si>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</si>
  <si>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</si>
  <si>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</si>
  <si>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</si>
  <si>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</si>
  <si>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</si>
  <si>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</si>
  <si>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</si>
  <si>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</si>
  <si>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</si>
  <si>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</si>
  <si>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</si>
  <si>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</si>
  <si>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</si>
  <si>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</si>
  <si>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</si>
  <si>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</si>
  <si>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</si>
  <si>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</si>
  <si>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</si>
  <si>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</si>
  <si>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</si>
  <si>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</si>
  <si>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</si>
  <si>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</si>
  <si>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</si>
  <si>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</si>
  <si>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</si>
  <si>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</si>
  <si>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</si>
  <si>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</si>
  <si>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</si>
  <si>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</si>
  <si>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</si>
  <si>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</si>
  <si>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</si>
  <si>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</si>
  <si>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</si>
  <si>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</si>
  <si>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</si>
  <si>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</si>
  <si>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</si>
  <si>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</si>
  <si>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</si>
  <si>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</si>
  <si>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</si>
  <si>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</si>
  <si>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</si>
  <si>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</si>
  <si>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</si>
  <si>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</si>
  <si>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</si>
  <si>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</si>
  <si>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</si>
  <si>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</si>
  <si>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</si>
  <si>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</si>
  <si>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</si>
  <si>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</si>
  <si>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</si>
  <si>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</si>
  <si>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</si>
  <si>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</si>
  <si>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</si>
  <si>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</si>
  <si>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</si>
  <si>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</si>
  <si>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</si>
  <si>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</si>
  <si>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</si>
  <si>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</si>
  <si>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</si>
  <si>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</si>
  <si>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</si>
  <si>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</si>
  <si>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</si>
  <si>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</si>
  <si>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</si>
  <si>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</si>
  <si>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</si>
  <si>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</si>
  <si>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</si>
  <si>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</si>
  <si>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</si>
  <si>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</si>
  <si>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</si>
  <si>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</si>
  <si>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</si>
  <si>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</si>
  <si>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</si>
  <si>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</si>
  <si>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</si>
  <si>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</si>
  <si>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</si>
  <si>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</si>
  <si>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</si>
  <si>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</si>
  <si>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</si>
  <si>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</si>
  <si>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</si>
  <si>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</si>
  <si>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</si>
  <si>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</si>
  <si>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</si>
  <si>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</si>
  <si>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</si>
  <si>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</si>
  <si>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</si>
  <si>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</si>
  <si>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</si>
  <si>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</si>
  <si>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</si>
  <si>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</si>
  <si>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</si>
  <si>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</si>
  <si>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</si>
  <si>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</si>
  <si>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</si>
  <si>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</si>
  <si>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</si>
  <si>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</si>
  <si>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</si>
  <si>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</si>
  <si>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</si>
  <si>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</si>
  <si>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</si>
  <si>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</si>
  <si>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</si>
  <si>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</si>
  <si>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</si>
  <si>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</si>
  <si>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</si>
  <si>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</si>
  <si>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</si>
  <si>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</si>
  <si>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</si>
  <si>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</si>
  <si>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</si>
  <si>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</si>
  <si>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</si>
  <si>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</si>
  <si>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</si>
  <si>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</si>
  <si>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</si>
  <si>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</si>
  <si>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</si>
  <si>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</si>
  <si>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</si>
  <si>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</si>
  <si>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</si>
  <si>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</si>
  <si>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</si>
  <si>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</si>
  <si>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</si>
  <si>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</si>
  <si>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</si>
  <si>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</si>
  <si>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</si>
  <si>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</si>
  <si>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</si>
  <si>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</si>
  <si>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</si>
  <si>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</si>
  <si>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</si>
  <si>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</si>
  <si>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</si>
  <si>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</si>
  <si>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</si>
  <si>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</si>
  <si>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</si>
  <si>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</si>
  <si>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</si>
  <si>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</si>
  <si>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</si>
  <si>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</si>
  <si>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</si>
  <si>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</si>
  <si>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</si>
  <si>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</si>
  <si>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</si>
  <si>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</si>
  <si>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</si>
  <si>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</si>
  <si>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</si>
  <si>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</si>
  <si>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</si>
  <si>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</si>
  <si>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</si>
  <si>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</si>
  <si>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</si>
  <si>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</si>
  <si>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</si>
  <si>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</si>
  <si>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</si>
  <si>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</si>
  <si>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</si>
  <si>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</si>
  <si>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</si>
  <si>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</si>
  <si>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</si>
  <si>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</si>
  <si>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</si>
  <si>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</si>
  <si>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</si>
  <si>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</si>
  <si>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</si>
  <si>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</si>
  <si>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</si>
  <si>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</si>
  <si>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</si>
  <si>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</si>
  <si>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</si>
  <si>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</si>
  <si>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</si>
  <si>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</si>
  <si>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</si>
  <si>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</si>
  <si>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</si>
  <si>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</si>
  <si>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</si>
  <si>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</si>
  <si>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</si>
  <si>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</si>
  <si>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</si>
  <si>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</si>
  <si>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</si>
  <si>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</si>
  <si>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</si>
  <si>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</si>
  <si>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</si>
  <si>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</si>
  <si>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</si>
  <si>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</si>
  <si>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</si>
  <si>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</si>
  <si>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</si>
  <si>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</si>
  <si>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</si>
  <si>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</si>
  <si>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</si>
  <si>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</si>
  <si>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</si>
  <si>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</si>
  <si>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</si>
  <si>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</si>
  <si>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</si>
  <si>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</si>
  <si>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</si>
  <si>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</si>
  <si>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</si>
  <si>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</si>
  <si>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</si>
  <si>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</si>
  <si>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</si>
  <si>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</si>
  <si>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</si>
  <si>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</si>
  <si>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</si>
  <si>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</si>
  <si>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</si>
  <si>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</si>
  <si>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</si>
  <si>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</si>
  <si>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</si>
  <si>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</si>
  <si>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</si>
  <si>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</si>
  <si>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</si>
  <si>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</si>
  <si>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</si>
  <si>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</si>
  <si>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</si>
  <si>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</si>
  <si>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</si>
  <si>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</si>
  <si>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</si>
  <si>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</si>
  <si>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</si>
  <si>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</si>
  <si>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</si>
  <si>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</si>
  <si>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</si>
  <si>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</si>
  <si>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</si>
  <si>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</si>
  <si>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</si>
  <si>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</si>
  <si>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</si>
  <si>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</si>
  <si>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</si>
  <si>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</si>
  <si>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</si>
  <si>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</si>
  <si>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</si>
  <si>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</si>
  <si>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</si>
  <si>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</si>
  <si>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</si>
  <si>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</si>
  <si>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</si>
  <si>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</si>
  <si>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</si>
  <si>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</si>
  <si>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</si>
  <si>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</si>
  <si>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</si>
  <si>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</si>
  <si>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</si>
  <si>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</si>
  <si>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</si>
  <si>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</si>
  <si>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</si>
  <si>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</si>
  <si>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</si>
  <si>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</si>
  <si>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</si>
  <si>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</si>
  <si>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</si>
  <si>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</si>
  <si>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</si>
  <si>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</si>
  <si>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</si>
  <si>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</si>
  <si>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</si>
  <si>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</si>
  <si>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</si>
  <si>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</si>
  <si>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</si>
  <si>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</si>
  <si>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</si>
  <si>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</si>
  <si>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</si>
  <si>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</si>
  <si>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</si>
  <si>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</si>
  <si>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</si>
  <si>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</si>
  <si>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</si>
  <si>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</si>
  <si>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</si>
  <si>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</si>
  <si>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</si>
  <si>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</si>
  <si>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</si>
  <si>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</si>
  <si>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</si>
  <si>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</si>
  <si>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</si>
  <si>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</si>
  <si>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</si>
  <si>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</si>
  <si>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</si>
  <si>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</si>
  <si>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</si>
  <si>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</si>
  <si>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</si>
  <si>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</si>
  <si>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</si>
  <si>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</si>
  <si>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</si>
  <si>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</si>
  <si>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</si>
  <si>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</si>
  <si>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</si>
  <si>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</si>
  <si>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</si>
  <si>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</si>
  <si>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</si>
  <si>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</si>
  <si>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</si>
  <si>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</si>
  <si>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</si>
  <si>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</si>
  <si>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</si>
  <si>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</si>
  <si>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</si>
  <si>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</si>
  <si>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</si>
  <si>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</si>
  <si>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</si>
  <si>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</si>
  <si>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</si>
  <si>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</si>
  <si>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</si>
  <si>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</si>
  <si>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</si>
  <si>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</si>
  <si>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</si>
  <si>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</si>
  <si>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</si>
  <si>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</si>
  <si>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</si>
  <si>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</si>
  <si>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</si>
  <si>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</si>
  <si>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</si>
  <si>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</si>
  <si>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</si>
  <si>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</si>
  <si>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</si>
  <si>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</si>
  <si>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</si>
  <si>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</si>
  <si>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</si>
  <si>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</si>
  <si>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</si>
  <si>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</si>
  <si>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</si>
  <si>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</si>
  <si>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</si>
  <si>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</si>
  <si>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</si>
  <si>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</si>
  <si>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</si>
  <si>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</si>
  <si>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</si>
  <si>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</si>
  <si>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</si>
  <si>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</si>
  <si>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</si>
  <si>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</si>
  <si>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</si>
  <si>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</si>
  <si>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</si>
  <si>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</si>
  <si>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</si>
  <si>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</si>
  <si>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</si>
  <si>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</si>
  <si>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</si>
  <si>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</si>
  <si>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</si>
  <si>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</si>
  <si>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</si>
  <si>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</si>
  <si>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</si>
  <si>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</si>
  <si>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</si>
  <si>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</si>
  <si>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</si>
  <si>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</si>
  <si>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</si>
  <si>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</si>
  <si>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</si>
  <si>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</si>
  <si>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</si>
  <si>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</si>
  <si>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</si>
  <si>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</si>
  <si>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</si>
  <si>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</si>
  <si>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</si>
  <si>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</si>
  <si>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</si>
  <si>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</si>
  <si>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</si>
  <si>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</si>
  <si>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</si>
  <si>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</si>
  <si>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</si>
  <si>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</si>
  <si>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</si>
  <si>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</si>
  <si>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</si>
  <si>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</si>
  <si>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</si>
  <si>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</si>
  <si>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</si>
  <si>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</si>
  <si>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</si>
  <si>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</si>
  <si>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</si>
  <si>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</si>
  <si>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</si>
  <si>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</si>
  <si>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</si>
  <si>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</si>
  <si>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</si>
  <si>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</si>
  <si>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</si>
  <si>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</si>
  <si>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</si>
  <si>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</si>
  <si>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</si>
  <si>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</si>
  <si>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</si>
  <si>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</si>
  <si>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</si>
  <si>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</si>
  <si>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</si>
  <si>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</si>
  <si>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</si>
  <si>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</si>
  <si>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</si>
  <si>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</si>
  <si>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</si>
  <si>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</si>
  <si>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</si>
  <si>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</si>
  <si>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</si>
  <si>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</si>
  <si>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</si>
  <si>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</si>
  <si>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</si>
  <si>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</si>
  <si>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</si>
  <si>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</si>
  <si>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</si>
  <si>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</si>
  <si>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</si>
  <si>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</si>
  <si>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</si>
  <si>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</si>
  <si>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</si>
  <si>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</si>
  <si>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</si>
  <si>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</si>
  <si>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</si>
  <si>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</si>
  <si>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</si>
  <si>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</si>
  <si>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</si>
  <si>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</si>
  <si>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</si>
  <si>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</si>
  <si>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</si>
  <si>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</si>
  <si>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</si>
  <si>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</si>
  <si>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</si>
  <si>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</si>
  <si>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</si>
  <si>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</si>
  <si>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</si>
  <si>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</si>
  <si>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</si>
  <si>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</si>
  <si>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</si>
  <si>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</si>
  <si>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</si>
  <si>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</si>
  <si>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</si>
  <si>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</si>
  <si>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</si>
  <si>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</si>
  <si>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</si>
  <si>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</si>
  <si>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</si>
  <si>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</si>
  <si>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</si>
  <si>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</si>
  <si>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</si>
  <si>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</si>
  <si>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</si>
  <si>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</si>
  <si>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</si>
  <si>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</si>
  <si>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</si>
  <si>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</si>
  <si>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</si>
  <si>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</si>
  <si>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</si>
  <si>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</si>
  <si>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</si>
  <si>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</si>
  <si>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</si>
  <si>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</si>
  <si>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</si>
  <si>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</si>
  <si>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</si>
  <si>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</si>
  <si>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</si>
  <si>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</si>
  <si>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</si>
  <si>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</si>
  <si>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</si>
  <si>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</si>
  <si>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</si>
  <si>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</si>
  <si>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</si>
  <si>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</si>
  <si>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</si>
  <si>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</si>
  <si>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</si>
  <si>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</si>
  <si>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</si>
  <si>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</si>
  <si>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</si>
  <si>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</si>
  <si>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</si>
  <si>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</si>
  <si>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</si>
  <si>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</si>
  <si>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</si>
  <si>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</si>
  <si>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</si>
  <si>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</si>
  <si>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</si>
  <si>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</si>
  <si>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</si>
  <si>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</si>
  <si>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</si>
  <si>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</si>
  <si>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</si>
  <si>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</si>
  <si>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</si>
  <si>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</si>
  <si>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</si>
  <si>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</si>
  <si>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</si>
  <si>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</si>
  <si>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</si>
  <si>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</si>
  <si>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</si>
  <si>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</si>
  <si>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</si>
  <si>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</si>
  <si>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</si>
  <si>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</si>
  <si>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</si>
  <si>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</si>
  <si>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</si>
  <si>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</si>
  <si>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</si>
  <si>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</si>
  <si>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</si>
  <si>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</si>
  <si>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</si>
  <si>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</si>
  <si>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</si>
  <si>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</si>
  <si>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</si>
  <si>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</si>
  <si>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</si>
  <si>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</si>
  <si>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</si>
  <si>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</si>
  <si>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</si>
  <si>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</si>
  <si>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</si>
  <si>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</si>
  <si>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</si>
  <si>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</si>
  <si>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</si>
  <si>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</si>
  <si>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</si>
  <si>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</si>
  <si>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</si>
  <si>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</si>
  <si>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</si>
  <si>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</si>
  <si>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</si>
  <si>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</si>
  <si>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</si>
  <si>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</si>
  <si>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</si>
  <si>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</si>
  <si>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</si>
  <si>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</si>
  <si>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</si>
  <si>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</si>
  <si>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</si>
  <si>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</si>
  <si>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</si>
  <si>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</si>
  <si>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</si>
  <si>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</si>
  <si>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</si>
  <si>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</si>
  <si>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</si>
  <si>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</si>
  <si>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</si>
  <si>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</si>
  <si>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</si>
  <si>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</si>
  <si>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</si>
  <si>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</si>
  <si>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</si>
  <si>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</si>
  <si>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</si>
  <si>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</si>
  <si>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</si>
  <si>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</si>
  <si>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</si>
  <si>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</si>
  <si>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</si>
  <si>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</si>
  <si>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</si>
  <si>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</si>
  <si>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</si>
  <si>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</si>
  <si>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</si>
  <si>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</si>
  <si>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</si>
  <si>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</si>
  <si>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</si>
  <si>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</si>
  <si>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</si>
  <si>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</si>
  <si>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</si>
  <si>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</si>
  <si>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</si>
  <si>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</si>
  <si>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</si>
  <si>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</si>
  <si>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</si>
  <si>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</si>
  <si>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</si>
  <si>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</si>
  <si>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</si>
  <si>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</si>
  <si>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</si>
  <si>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</si>
  <si>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</si>
  <si>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</si>
  <si>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</si>
  <si>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</si>
  <si>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</si>
  <si>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</si>
  <si>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</si>
  <si>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</si>
  <si>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</si>
  <si>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</si>
  <si>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</si>
  <si>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</si>
  <si>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</si>
  <si>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</si>
  <si>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</si>
  <si>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</si>
  <si>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</si>
  <si>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</si>
  <si>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</si>
  <si>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</si>
  <si>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</si>
  <si>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</si>
  <si>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</si>
  <si>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</si>
  <si>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</si>
  <si>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</si>
  <si>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</si>
  <si>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</si>
  <si>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</si>
  <si>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</si>
  <si>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</si>
  <si>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</si>
  <si>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</si>
  <si>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</si>
  <si>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</si>
  <si>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</si>
  <si>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</si>
  <si>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</si>
  <si>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</si>
  <si>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</si>
  <si>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</si>
  <si>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</si>
  <si>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</si>
  <si>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</si>
  <si>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</si>
  <si>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</si>
  <si>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</si>
  <si>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</si>
  <si>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</si>
  <si>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</si>
  <si>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</si>
  <si>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</si>
  <si>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</si>
  <si>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</si>
  <si>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</si>
  <si>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</si>
  <si>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</si>
  <si>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</si>
  <si>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</si>
  <si>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</si>
  <si>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</si>
  <si>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</si>
  <si>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</si>
  <si>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</si>
  <si>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</si>
  <si>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</si>
  <si>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</si>
  <si>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</si>
  <si>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</si>
  <si>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</si>
  <si>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</si>
  <si>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</si>
  <si>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</si>
  <si>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</si>
  <si>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</si>
  <si>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</si>
  <si>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</si>
  <si>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</si>
  <si>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</si>
  <si>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</si>
  <si>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</si>
  <si>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</si>
  <si>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</si>
  <si>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</si>
  <si>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</si>
  <si>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</si>
  <si>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</si>
  <si>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</si>
  <si>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</si>
  <si>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</si>
  <si>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</si>
  <si>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</si>
  <si>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</si>
  <si>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</si>
  <si>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</si>
  <si>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</si>
  <si>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</si>
  <si>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</si>
  <si>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</si>
  <si>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</si>
  <si>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</si>
  <si>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</si>
  <si>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</si>
  <si>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</si>
  <si>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</si>
  <si>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</si>
  <si>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</si>
  <si>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</si>
  <si>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</si>
  <si>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</si>
  <si>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</si>
  <si>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</si>
  <si>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</si>
  <si>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</si>
  <si>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</si>
  <si>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</si>
  <si>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</si>
  <si>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</si>
  <si>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</si>
  <si>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</si>
  <si>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</si>
  <si>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</si>
  <si>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</si>
  <si>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</si>
  <si>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</si>
  <si>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</si>
  <si>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</si>
  <si>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</si>
  <si>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</si>
  <si>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</si>
  <si>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</si>
  <si>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</si>
  <si>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</si>
  <si>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</si>
  <si>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</si>
  <si>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</si>
  <si>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</si>
  <si>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</si>
  <si>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</si>
  <si>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</si>
  <si>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</si>
  <si>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</si>
  <si>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</si>
  <si>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</si>
  <si>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</si>
  <si>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</si>
  <si>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</si>
  <si>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</si>
  <si>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</si>
  <si>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</si>
  <si>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</si>
  <si>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</si>
  <si>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</si>
  <si>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</si>
  <si>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</si>
  <si>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</si>
  <si>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</si>
  <si>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</si>
  <si>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</si>
  <si>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</si>
  <si>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</si>
  <si>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</si>
  <si>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</si>
  <si>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</si>
  <si>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</si>
  <si>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</si>
  <si>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</si>
  <si>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</si>
  <si>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</si>
  <si>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</si>
  <si>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</si>
  <si>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</si>
  <si>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</si>
  <si>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</si>
  <si>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</si>
  <si>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</si>
  <si>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</si>
  <si>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</si>
  <si>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</si>
  <si>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</si>
  <si>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</si>
  <si>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</si>
  <si>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</si>
  <si>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</si>
  <si>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</si>
  <si>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</si>
  <si>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</si>
  <si>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</si>
  <si>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</si>
  <si>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</si>
  <si>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</si>
  <si>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</si>
  <si>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</si>
  <si>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</si>
  <si>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</si>
  <si>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</si>
  <si>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</si>
  <si>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</si>
  <si>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</si>
  <si>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</si>
  <si>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</si>
  <si>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</si>
  <si>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</si>
  <si>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</si>
  <si>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</si>
  <si>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</si>
  <si>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</si>
  <si>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</si>
  <si>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</si>
  <si>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</si>
  <si>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</si>
  <si>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</si>
  <si>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</si>
  <si>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</si>
  <si>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</si>
  <si>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</si>
  <si>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</si>
  <si>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</si>
  <si>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</si>
  <si>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</si>
  <si>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</si>
  <si>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</si>
  <si>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</si>
  <si>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</si>
  <si>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</si>
  <si>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</si>
  <si>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</si>
  <si>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</si>
  <si>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</si>
  <si>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</si>
  <si>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</si>
  <si>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</si>
  <si>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</si>
  <si>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</si>
  <si>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</si>
  <si>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</si>
  <si>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</si>
  <si>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</si>
  <si>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</si>
  <si>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</si>
  <si>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</si>
  <si>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</si>
  <si>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</si>
  <si>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</si>
  <si>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</si>
  <si>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</si>
  <si>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</si>
  <si>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</si>
  <si>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</si>
  <si>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</si>
  <si>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</si>
  <si>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</si>
  <si>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</si>
  <si>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</si>
  <si>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</si>
  <si>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</si>
  <si>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</si>
  <si>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</si>
  <si>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</si>
  <si>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</si>
  <si>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</si>
  <si>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</si>
  <si>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</si>
  <si>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</si>
  <si>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</si>
  <si>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</si>
  <si>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</si>
  <si>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</si>
  <si>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</si>
  <si>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</si>
  <si>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</si>
  <si>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</si>
  <si>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</si>
  <si>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</si>
  <si>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</si>
  <si>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</si>
  <si>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</si>
  <si>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</si>
  <si>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</si>
  <si>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</si>
  <si>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</si>
  <si>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</si>
  <si>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</si>
  <si>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</si>
  <si>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</si>
  <si>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</si>
  <si>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</si>
  <si>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</si>
  <si>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</si>
  <si>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</si>
  <si>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</si>
  <si>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</si>
  <si>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</si>
  <si>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</si>
  <si>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</si>
  <si>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</si>
  <si>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</si>
  <si>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</si>
  <si>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</si>
  <si>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</si>
  <si>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</si>
  <si>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</si>
  <si>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</si>
  <si>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</si>
  <si>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</si>
  <si>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</si>
  <si>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</si>
  <si>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</si>
  <si>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</si>
  <si>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</si>
  <si>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</si>
  <si>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</si>
  <si>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</si>
  <si>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</si>
  <si>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</si>
  <si>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</si>
  <si>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</si>
  <si>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</si>
  <si>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</si>
  <si>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</si>
  <si>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</si>
  <si>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</si>
  <si>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</si>
  <si>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</si>
  <si>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</si>
  <si>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</si>
  <si>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</si>
  <si>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</si>
  <si>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</si>
  <si>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</si>
  <si>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</si>
  <si>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</si>
  <si>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</si>
  <si>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</si>
  <si>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</si>
  <si>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</si>
  <si>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</si>
  <si>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</si>
  <si>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</si>
  <si>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</si>
  <si>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</si>
  <si>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</si>
  <si>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</si>
  <si>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</si>
  <si>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</si>
  <si>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</si>
  <si>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</si>
  <si>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</si>
  <si>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</si>
  <si>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</si>
  <si>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</si>
  <si>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</si>
  <si>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</si>
  <si>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</si>
  <si>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</si>
  <si>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</si>
  <si>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</si>
  <si>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</si>
  <si>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</si>
  <si>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</si>
  <si>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</si>
  <si>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</si>
  <si>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</si>
  <si>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</si>
  <si>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</si>
  <si>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</si>
  <si>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</si>
  <si>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</si>
  <si>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</si>
  <si>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</si>
  <si>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</si>
  <si>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</si>
  <si>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</si>
  <si>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</si>
  <si>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</si>
  <si>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</si>
  <si>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</si>
  <si>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</si>
  <si>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</si>
  <si>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</si>
  <si>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</si>
  <si>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</si>
  <si>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</si>
  <si>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</si>
  <si>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</si>
  <si>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</si>
  <si>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</si>
  <si>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</si>
  <si>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</si>
  <si>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</si>
  <si>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</si>
  <si>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</si>
  <si>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</si>
  <si>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</si>
  <si>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</si>
  <si>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</si>
  <si>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</si>
  <si>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</si>
  <si>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</si>
  <si>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</si>
  <si>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</si>
  <si>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</si>
  <si>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</si>
  <si>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</si>
  <si>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</si>
  <si>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</si>
  <si>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</si>
  <si>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</si>
  <si>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</si>
  <si>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</si>
  <si>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</si>
  <si>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</si>
  <si>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</si>
  <si>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</si>
  <si>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</si>
  <si>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</si>
  <si>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</si>
  <si>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</si>
  <si>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</si>
  <si>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</si>
  <si>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</si>
  <si>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</si>
  <si>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</si>
  <si>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</si>
  <si>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</si>
  <si>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</si>
  <si>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</si>
  <si>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</si>
  <si>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</si>
  <si>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</si>
  <si>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</si>
  <si>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</si>
  <si>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</si>
  <si>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</si>
  <si>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</si>
  <si>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</si>
  <si>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</si>
  <si>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</si>
  <si>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</si>
  <si>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</si>
  <si>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</si>
  <si>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</si>
  <si>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</si>
  <si>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</si>
  <si>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</si>
  <si>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</si>
  <si>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</si>
  <si>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</si>
  <si>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</si>
  <si>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</si>
  <si>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</si>
  <si>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</si>
  <si>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</si>
  <si>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</si>
  <si>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</si>
  <si>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</si>
  <si>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</si>
  <si>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</si>
  <si>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</si>
  <si>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</si>
  <si>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</si>
  <si>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</si>
  <si>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</si>
  <si>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</si>
  <si>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</si>
  <si>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</si>
  <si>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</si>
  <si>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</si>
  <si>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</si>
  <si>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</si>
  <si>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</si>
  <si>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</si>
  <si>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</si>
  <si>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</si>
  <si>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</si>
  <si>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</si>
  <si>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</si>
  <si>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</si>
  <si>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</si>
  <si>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</si>
  <si>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</si>
  <si>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</si>
  <si>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</si>
  <si>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</si>
  <si>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</si>
  <si>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</si>
  <si>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</si>
  <si>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</si>
  <si>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</si>
  <si>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</si>
  <si>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</si>
  <si>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</si>
  <si>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</si>
  <si>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</si>
  <si>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</si>
  <si>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</si>
  <si>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</si>
  <si>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</si>
  <si>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</si>
  <si>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</si>
  <si>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</si>
  <si>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</si>
  <si>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</si>
  <si>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</si>
  <si>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</si>
  <si>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</si>
  <si>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</si>
  <si>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</si>
  <si>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</si>
  <si>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</si>
  <si>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</si>
  <si>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</si>
  <si>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</si>
  <si>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</si>
  <si>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</si>
  <si>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</si>
  <si>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</si>
  <si>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</si>
  <si>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</si>
  <si>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</si>
  <si>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</si>
  <si>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</si>
  <si>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</si>
  <si>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</si>
  <si>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</si>
  <si>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</si>
  <si>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</si>
  <si>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</si>
  <si>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</si>
  <si>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</si>
  <si>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</si>
  <si>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</si>
  <si>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</si>
  <si>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</si>
  <si>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</si>
  <si>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</si>
  <si>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</si>
  <si>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</si>
  <si>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</si>
  <si>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</si>
  <si>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</si>
  <si>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</si>
  <si>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</si>
  <si>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</si>
  <si>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</si>
  <si>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</si>
  <si>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</si>
  <si>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</si>
  <si>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</si>
  <si>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</si>
  <si>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</si>
  <si>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</si>
  <si>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</si>
  <si>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</si>
  <si>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</si>
  <si>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</si>
  <si>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</si>
  <si>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</si>
  <si>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</si>
  <si>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</si>
  <si>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</si>
  <si>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</si>
  <si>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</si>
  <si>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</si>
  <si>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</si>
  <si>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</si>
  <si>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</si>
  <si>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</si>
  <si>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</si>
  <si>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</si>
  <si>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</si>
  <si>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</si>
  <si>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</si>
  <si>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</si>
  <si>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</si>
  <si>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</si>
  <si>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</si>
  <si>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</si>
  <si>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</si>
  <si>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</si>
  <si>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</si>
  <si>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</si>
  <si>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</si>
  <si>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</si>
  <si>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</si>
  <si>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</si>
  <si>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</si>
  <si>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</si>
  <si>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</si>
  <si>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</si>
  <si>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</si>
  <si>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</si>
  <si>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</si>
  <si>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</si>
  <si>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</si>
  <si>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</si>
  <si>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</si>
  <si>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</si>
  <si>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</si>
  <si>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</si>
  <si>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</si>
  <si>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</si>
  <si>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</si>
  <si>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</si>
  <si>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</si>
  <si>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</si>
  <si>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</si>
  <si>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</si>
  <si>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</si>
  <si>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</si>
  <si>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</si>
  <si>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</si>
  <si>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</si>
  <si>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</si>
  <si>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</si>
  <si>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</si>
  <si>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</si>
  <si>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</si>
  <si>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</si>
  <si>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</si>
  <si>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</si>
  <si>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</si>
  <si>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</si>
  <si>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</si>
  <si>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</si>
  <si>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</si>
  <si>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</si>
  <si>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</si>
  <si>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</si>
  <si>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</si>
  <si>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</si>
  <si>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</si>
  <si>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</si>
  <si>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</si>
  <si>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</si>
  <si>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</si>
  <si>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</si>
  <si>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</si>
  <si>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</si>
  <si>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</si>
  <si>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</si>
  <si>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</si>
  <si>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</si>
  <si>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</si>
  <si>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</si>
  <si>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</si>
  <si>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</si>
  <si>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</si>
  <si>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</si>
  <si>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</si>
  <si>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</si>
  <si>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</si>
  <si>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</si>
  <si>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</si>
  <si>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</si>
  <si>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</si>
  <si>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</si>
  <si>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</si>
  <si>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</si>
  <si>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</si>
  <si>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</si>
  <si>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</si>
  <si>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</si>
  <si>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</si>
  <si>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</si>
  <si>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</si>
  <si>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</si>
  <si>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</si>
  <si>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</si>
  <si>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</si>
  <si>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</si>
  <si>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</si>
  <si>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</si>
  <si>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</si>
  <si>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</si>
  <si>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</si>
  <si>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</si>
  <si>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</si>
  <si>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</si>
  <si>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</si>
  <si>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</si>
  <si>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</si>
  <si>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</si>
  <si>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</si>
  <si>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</si>
  <si>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</si>
  <si>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</si>
  <si>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</si>
  <si>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</si>
  <si>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</si>
  <si>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</si>
  <si>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</si>
  <si>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WV</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</si>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</sst>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12912441</v>
      </c>
      <c r="D7" s="19" t="str">
        <f>IF($B7="N/A","N/A",IF(C7&gt;15,"No",IF(C7&lt;-15,"No","Yes")))</f>
        <v>N/A</v>
      </c>
      <c r="E7" s="18">
        <v>13467367</v>
      </c>
      <c r="F7" s="19" t="str">
        <f>IF($B7="N/A","N/A",IF(E7&gt;15,"No",IF(E7&lt;-15,"No","Yes")))</f>
        <v>N/A</v>
      </c>
      <c r="G7" s="18">
        <v>19006478</v>
      </c>
      <c r="H7" s="19" t="str">
        <f>IF($B7="N/A","N/A",IF(G7&gt;15,"No",IF(G7&lt;-15,"No","Yes")))</f>
        <v>N/A</v>
      </c>
      <c r="I7" s="20">
        <v>4.298</v>
      </c>
      <c r="J7" s="20">
        <v>41.13</v>
      </c>
      <c r="K7" s="106" t="str">
        <f t="shared" ref="K7:K54" si="0">IF(J7="Div by 0", "N/A", IF(J7="N/A","N/A", IF(J7&gt;30, "No", IF(J7&lt;-30, "No", "Yes"))))</f>
        <v>No</v>
      </c>
    </row>
    <row r="8" spans="1:11" x14ac:dyDescent="0.2">
      <c r="A8" s="124" t="s">
        <v>362</v>
      </c>
      <c r="B8" s="17" t="s">
        <v>213</v>
      </c>
      <c r="C8" s="99">
        <v>83.812224194999999</v>
      </c>
      <c r="D8" s="19" t="str">
        <f>IF($B8="N/A","N/A",IF(C8&gt;15,"No",IF(C8&lt;-15,"No","Yes")))</f>
        <v>N/A</v>
      </c>
      <c r="E8" s="21">
        <v>83.208841045</v>
      </c>
      <c r="F8" s="19" t="str">
        <f>IF($B8="N/A","N/A",IF(E8&gt;15,"No",IF(E8&lt;-15,"No","Yes")))</f>
        <v>N/A</v>
      </c>
      <c r="G8" s="21">
        <v>79.157516716000003</v>
      </c>
      <c r="H8" s="19" t="str">
        <f>IF($B8="N/A","N/A",IF(G8&gt;15,"No",IF(G8&lt;-15,"No","Yes")))</f>
        <v>N/A</v>
      </c>
      <c r="I8" s="20">
        <v>-0.72</v>
      </c>
      <c r="J8" s="20">
        <v>-4.87</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16.187775805000001</v>
      </c>
      <c r="D11" s="5" t="str">
        <f>IF($B11="N/A","N/A",IF(C11&gt;15,"No",IF(C11&lt;-15,"No","Yes")))</f>
        <v>N/A</v>
      </c>
      <c r="E11" s="5">
        <v>16.791158955</v>
      </c>
      <c r="F11" s="5" t="str">
        <f>IF($B11="N/A","N/A",IF(E11&gt;15,"No",IF(E11&lt;-15,"No","Yes")))</f>
        <v>N/A</v>
      </c>
      <c r="G11" s="5">
        <v>20.842483284</v>
      </c>
      <c r="H11" s="5" t="str">
        <f>IF($B11="N/A","N/A",IF(G11&gt;15,"No",IF(G11&lt;-15,"No","Yes")))</f>
        <v>N/A</v>
      </c>
      <c r="I11" s="6">
        <v>3.7269999999999999</v>
      </c>
      <c r="J11" s="6">
        <v>24.13</v>
      </c>
      <c r="K11" s="105" t="str">
        <f t="shared" si="0"/>
        <v>Yes</v>
      </c>
    </row>
    <row r="12" spans="1:11" x14ac:dyDescent="0.2">
      <c r="A12" s="124" t="s">
        <v>855</v>
      </c>
      <c r="B12" s="68" t="s">
        <v>214</v>
      </c>
      <c r="C12" s="66">
        <v>94.850171000000003</v>
      </c>
      <c r="D12" s="5" t="str">
        <f>IF(OR($B12="N/A",$C12="N/A"),"N/A",IF(C12&gt;100,"No",IF(C12&lt;95,"No","Yes")))</f>
        <v>No</v>
      </c>
      <c r="E12" s="66">
        <v>94.216788445999995</v>
      </c>
      <c r="F12" s="5" t="str">
        <f>IF(OR($B12="N/A",$E12="N/A"),"N/A",IF(E12&gt;100,"No",IF(E12&lt;95,"No","Yes")))</f>
        <v>No</v>
      </c>
      <c r="G12" s="66">
        <v>94.833711485999999</v>
      </c>
      <c r="H12" s="5" t="str">
        <f>IF($B12="N/A","N/A",IF(G12&gt;100,"No",IF(G12&lt;95,"No","Yes")))</f>
        <v>No</v>
      </c>
      <c r="I12" s="69">
        <v>-0.66800000000000004</v>
      </c>
      <c r="J12" s="69">
        <v>0.65480000000000005</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95.602744135999998</v>
      </c>
      <c r="D15" s="5" t="str">
        <f>IF(OR($B15="N/A",$C15="N/A"),"N/A",IF(C15&gt;100,"No",IF(C15&lt;95,"No","Yes")))</f>
        <v>Yes</v>
      </c>
      <c r="E15" s="66">
        <v>94.879083066000007</v>
      </c>
      <c r="F15" s="5" t="str">
        <f>IF(OR($B15="N/A",$E15="N/A"),"N/A",IF(E15&gt;100,"No",IF(E15&lt;95,"No","Yes")))</f>
        <v>No</v>
      </c>
      <c r="G15" s="66">
        <v>95.193656973000003</v>
      </c>
      <c r="H15" s="5" t="str">
        <f>IF($B15="N/A","N/A",IF(G15&gt;100,"No",IF(G15&lt;95,"No","Yes")))</f>
        <v>Yes</v>
      </c>
      <c r="I15" s="69">
        <v>-0.75700000000000001</v>
      </c>
      <c r="J15" s="69">
        <v>0.33160000000000001</v>
      </c>
      <c r="K15" s="105" t="str">
        <f t="shared" si="0"/>
        <v>Yes</v>
      </c>
    </row>
    <row r="16" spans="1:11" x14ac:dyDescent="0.2">
      <c r="A16" s="124" t="s">
        <v>331</v>
      </c>
      <c r="B16" s="22" t="s">
        <v>213</v>
      </c>
      <c r="C16" s="56">
        <v>10822204</v>
      </c>
      <c r="D16" s="5" t="str">
        <f>IF($B16="N/A","N/A",IF(C16&gt;15,"No",IF(C16&lt;-15,"No","Yes")))</f>
        <v>N/A</v>
      </c>
      <c r="E16" s="23">
        <v>11206040</v>
      </c>
      <c r="F16" s="5" t="str">
        <f>IF($B16="N/A","N/A",IF(E16&gt;15,"No",IF(E16&lt;-15,"No","Yes")))</f>
        <v>N/A</v>
      </c>
      <c r="G16" s="23">
        <v>15045056</v>
      </c>
      <c r="H16" s="5" t="str">
        <f>IF($B16="N/A","N/A",IF(G16&gt;15,"No",IF(G16&lt;-15,"No","Yes")))</f>
        <v>N/A</v>
      </c>
      <c r="I16" s="6">
        <v>3.5470000000000002</v>
      </c>
      <c r="J16" s="6">
        <v>34.26</v>
      </c>
      <c r="K16" s="105" t="str">
        <f t="shared" si="0"/>
        <v>No</v>
      </c>
    </row>
    <row r="17" spans="1:11" x14ac:dyDescent="0.2">
      <c r="A17" s="124" t="s">
        <v>439</v>
      </c>
      <c r="B17" s="22" t="s">
        <v>215</v>
      </c>
      <c r="C17" s="66">
        <v>10.815541825</v>
      </c>
      <c r="D17" s="5" t="str">
        <f>IF($B17="N/A","N/A",IF(C17&gt;20,"No",IF(C17&lt;5,"No","Yes")))</f>
        <v>Yes</v>
      </c>
      <c r="E17" s="5">
        <v>12.51082452</v>
      </c>
      <c r="F17" s="5" t="str">
        <f>IF($B17="N/A","N/A",IF(E17&gt;20,"No",IF(E17&lt;5,"No","Yes")))</f>
        <v>Yes</v>
      </c>
      <c r="G17" s="5">
        <v>9.4997320050000003</v>
      </c>
      <c r="H17" s="5" t="str">
        <f>IF($B17="N/A","N/A",IF(G17&gt;20,"No",IF(G17&lt;5,"No","Yes")))</f>
        <v>Yes</v>
      </c>
      <c r="I17" s="6">
        <v>15.67</v>
      </c>
      <c r="J17" s="6">
        <v>-24.1</v>
      </c>
      <c r="K17" s="105" t="str">
        <f t="shared" si="0"/>
        <v>Yes</v>
      </c>
    </row>
    <row r="18" spans="1:11" x14ac:dyDescent="0.2">
      <c r="A18" s="124" t="s">
        <v>440</v>
      </c>
      <c r="B18" s="17" t="s">
        <v>213</v>
      </c>
      <c r="C18" s="66">
        <v>89.184458175000003</v>
      </c>
      <c r="D18" s="5" t="str">
        <f>IF($B18="N/A","N/A",IF(C18&gt;15,"No",IF(C18&lt;-15,"No","Yes")))</f>
        <v>N/A</v>
      </c>
      <c r="E18" s="5">
        <v>87.48917548</v>
      </c>
      <c r="F18" s="5" t="str">
        <f>IF($B18="N/A","N/A",IF(E18&gt;15,"No",IF(E18&lt;-15,"No","Yes")))</f>
        <v>N/A</v>
      </c>
      <c r="G18" s="5">
        <v>90.500267995000002</v>
      </c>
      <c r="H18" s="5" t="str">
        <f>IF($B18="N/A","N/A",IF(G18&gt;15,"No",IF(G18&lt;-15,"No","Yes")))</f>
        <v>N/A</v>
      </c>
      <c r="I18" s="6">
        <v>-1.9</v>
      </c>
      <c r="J18" s="6">
        <v>3.4420000000000002</v>
      </c>
      <c r="K18" s="105" t="str">
        <f t="shared" si="0"/>
        <v>Yes</v>
      </c>
    </row>
    <row r="19" spans="1:11" x14ac:dyDescent="0.2">
      <c r="A19" s="124" t="s">
        <v>441</v>
      </c>
      <c r="B19" s="22" t="s">
        <v>216</v>
      </c>
      <c r="C19" s="66">
        <v>1.4870723190999999</v>
      </c>
      <c r="D19" s="5" t="str">
        <f>IF($B19="N/A","N/A",IF(C19&gt;1,"Yes","No"))</f>
        <v>Yes</v>
      </c>
      <c r="E19" s="5">
        <v>5.4823648675000003</v>
      </c>
      <c r="F19" s="5" t="str">
        <f>IF($B19="N/A","N/A",IF(E19&gt;1,"Yes","No"))</f>
        <v>Yes</v>
      </c>
      <c r="G19" s="5">
        <v>4.4828746400000004</v>
      </c>
      <c r="H19" s="5" t="str">
        <f>IF($B19="N/A","N/A",IF(G19&gt;1,"Yes","No"))</f>
        <v>Yes</v>
      </c>
      <c r="I19" s="6">
        <v>268.7</v>
      </c>
      <c r="J19" s="6">
        <v>-18.2</v>
      </c>
      <c r="K19" s="105" t="str">
        <f t="shared" si="0"/>
        <v>Yes</v>
      </c>
    </row>
    <row r="20" spans="1:11" x14ac:dyDescent="0.2">
      <c r="A20" s="124" t="s">
        <v>857</v>
      </c>
      <c r="B20" s="22" t="s">
        <v>213</v>
      </c>
      <c r="C20" s="59">
        <v>247.99497930999999</v>
      </c>
      <c r="D20" s="5" t="str">
        <f>IF($B20="N/A","N/A",IF(C20&gt;15,"No",IF(C20&lt;-15,"No","Yes")))</f>
        <v>N/A</v>
      </c>
      <c r="E20" s="24">
        <v>110.01661577</v>
      </c>
      <c r="F20" s="5" t="str">
        <f>IF($B20="N/A","N/A",IF(E20&gt;15,"No",IF(E20&lt;-15,"No","Yes")))</f>
        <v>N/A</v>
      </c>
      <c r="G20" s="24">
        <v>97.275966675000006</v>
      </c>
      <c r="H20" s="5" t="str">
        <f>IF($B20="N/A","N/A",IF(G20&gt;15,"No",IF(G20&lt;-15,"No","Yes")))</f>
        <v>N/A</v>
      </c>
      <c r="I20" s="6">
        <v>-55.6</v>
      </c>
      <c r="J20" s="6">
        <v>-11.6</v>
      </c>
      <c r="K20" s="105" t="str">
        <f t="shared" si="0"/>
        <v>Yes</v>
      </c>
    </row>
    <row r="21" spans="1:11" x14ac:dyDescent="0.2">
      <c r="A21" s="124" t="s">
        <v>34</v>
      </c>
      <c r="B21" s="22" t="s">
        <v>213</v>
      </c>
      <c r="C21" s="70">
        <v>15.730054449000001</v>
      </c>
      <c r="D21" s="5" t="str">
        <f>IF($B21="N/A","N/A",IF(C21&gt;15,"No",IF(C21&lt;-15,"No","Yes")))</f>
        <v>N/A</v>
      </c>
      <c r="E21" s="71">
        <v>16.428044175</v>
      </c>
      <c r="F21" s="5" t="str">
        <f>IF($B21="N/A","N/A",IF(E21&gt;15,"No",IF(E21&lt;-15,"No","Yes")))</f>
        <v>N/A</v>
      </c>
      <c r="G21" s="71">
        <v>13.081387304</v>
      </c>
      <c r="H21" s="5" t="str">
        <f>IF($B21="N/A","N/A",IF(G21&gt;15,"No",IF(G21&lt;-15,"No","Yes")))</f>
        <v>N/A</v>
      </c>
      <c r="I21" s="6">
        <v>4.4370000000000003</v>
      </c>
      <c r="J21" s="6">
        <v>-20.399999999999999</v>
      </c>
      <c r="K21" s="105" t="str">
        <f t="shared" si="0"/>
        <v>Yes</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0.4577213557</v>
      </c>
      <c r="D23" s="5" t="str">
        <f>IF($B23="N/A","N/A",IF(C23&gt;15,"No",IF(C23&lt;-15,"No","Yes")))</f>
        <v>N/A</v>
      </c>
      <c r="E23" s="71">
        <v>0.36311477959999999</v>
      </c>
      <c r="F23" s="5" t="str">
        <f>IF($B23="N/A","N/A",IF(E23&gt;15,"No",IF(E23&lt;-15,"No","Yes")))</f>
        <v>N/A</v>
      </c>
      <c r="G23" s="71">
        <v>7.7610959800000003</v>
      </c>
      <c r="H23" s="5" t="str">
        <f>IF($B23="N/A","N/A",IF(G23&gt;15,"No",IF(G23&lt;-15,"No","Yes")))</f>
        <v>N/A</v>
      </c>
      <c r="I23" s="6">
        <v>-20.7</v>
      </c>
      <c r="J23" s="6">
        <v>2037</v>
      </c>
      <c r="K23" s="105" t="str">
        <f t="shared" si="0"/>
        <v>No</v>
      </c>
    </row>
    <row r="24" spans="1:11" x14ac:dyDescent="0.2">
      <c r="A24" s="124" t="s">
        <v>858</v>
      </c>
      <c r="B24" s="22" t="s">
        <v>243</v>
      </c>
      <c r="C24" s="59">
        <v>147.91127911999999</v>
      </c>
      <c r="D24" s="5" t="str">
        <f>IF($B24="N/A","N/A",IF(C24&gt;300,"No",IF(C24&lt;75,"No","Yes")))</f>
        <v>Yes</v>
      </c>
      <c r="E24" s="24">
        <v>191.47531645000001</v>
      </c>
      <c r="F24" s="5" t="str">
        <f>IF($B24="N/A","N/A",IF(E24&gt;300,"No",IF(E24&lt;75,"No","Yes")))</f>
        <v>Yes</v>
      </c>
      <c r="G24" s="24">
        <v>230.34948041000001</v>
      </c>
      <c r="H24" s="5" t="str">
        <f>IF($B24="N/A","N/A",IF(G24&gt;300,"No",IF(G24&lt;75,"No","Yes")))</f>
        <v>Yes</v>
      </c>
      <c r="I24" s="6">
        <v>29.45</v>
      </c>
      <c r="J24" s="6">
        <v>20.3</v>
      </c>
      <c r="K24" s="105" t="str">
        <f t="shared" si="0"/>
        <v>Yes</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v>3</v>
      </c>
      <c r="D26" s="5" t="str">
        <f>IF($B26="N/A","N/A",IF(C26&gt;5,"No",IF(C26&lt;3,"No","Yes")))</f>
        <v>Yes</v>
      </c>
      <c r="E26" s="24">
        <v>3</v>
      </c>
      <c r="F26" s="5" t="str">
        <f>IF($B26="N/A","N/A",IF(E26&gt;5,"No",IF(E26&lt;3,"No","Yes")))</f>
        <v>Yes</v>
      </c>
      <c r="G26" s="24">
        <v>5.9268129652999999</v>
      </c>
      <c r="H26" s="5" t="str">
        <f>IF($B26="N/A","N/A",IF(G26&gt;5,"No",IF(G26&lt;3,"No","Yes")))</f>
        <v>No</v>
      </c>
      <c r="I26" s="6">
        <v>0</v>
      </c>
      <c r="J26" s="6">
        <v>97.56</v>
      </c>
      <c r="K26" s="105" t="str">
        <f t="shared" si="0"/>
        <v>No</v>
      </c>
    </row>
    <row r="27" spans="1:11" x14ac:dyDescent="0.2">
      <c r="A27" s="124" t="s">
        <v>131</v>
      </c>
      <c r="B27" s="22" t="s">
        <v>213</v>
      </c>
      <c r="C27" s="56">
        <v>700</v>
      </c>
      <c r="D27" s="22" t="s">
        <v>213</v>
      </c>
      <c r="E27" s="23">
        <v>25985</v>
      </c>
      <c r="F27" s="22" t="s">
        <v>213</v>
      </c>
      <c r="G27" s="23">
        <v>2764</v>
      </c>
      <c r="H27" s="5" t="str">
        <f>IF($B27="N/A","N/A",IF(G27&gt;15,"No",IF(G27&lt;-15,"No","Yes")))</f>
        <v>N/A</v>
      </c>
      <c r="I27" s="6">
        <v>3612</v>
      </c>
      <c r="J27" s="6">
        <v>-89.4</v>
      </c>
      <c r="K27" s="105" t="str">
        <f t="shared" si="0"/>
        <v>No</v>
      </c>
    </row>
    <row r="28" spans="1:11" x14ac:dyDescent="0.2">
      <c r="A28" s="124" t="s">
        <v>346</v>
      </c>
      <c r="B28" s="22" t="s">
        <v>213</v>
      </c>
      <c r="C28" s="57">
        <v>5.4211284E-3</v>
      </c>
      <c r="D28" s="22" t="s">
        <v>213</v>
      </c>
      <c r="E28" s="4">
        <v>0.1929478865</v>
      </c>
      <c r="F28" s="22" t="s">
        <v>213</v>
      </c>
      <c r="G28" s="4">
        <v>1.45424102E-2</v>
      </c>
      <c r="H28" s="5" t="str">
        <f>IF($B28="N/A","N/A",IF(G28&gt;15,"No",IF(G28&lt;-15,"No","Yes")))</f>
        <v>N/A</v>
      </c>
      <c r="I28" s="6">
        <v>3459</v>
      </c>
      <c r="J28" s="6">
        <v>-92.5</v>
      </c>
      <c r="K28" s="105" t="str">
        <f t="shared" si="0"/>
        <v>No</v>
      </c>
    </row>
    <row r="29" spans="1:11" ht="25.5" x14ac:dyDescent="0.2">
      <c r="A29" s="124" t="s">
        <v>836</v>
      </c>
      <c r="B29" s="22" t="s">
        <v>213</v>
      </c>
      <c r="C29" s="24">
        <v>118.32285714</v>
      </c>
      <c r="D29" s="22" t="s">
        <v>213</v>
      </c>
      <c r="E29" s="24">
        <v>27.289898017999999</v>
      </c>
      <c r="F29" s="22" t="s">
        <v>213</v>
      </c>
      <c r="G29" s="24">
        <v>65.077062229000006</v>
      </c>
      <c r="H29" s="22" t="s">
        <v>213</v>
      </c>
      <c r="I29" s="6">
        <v>-76.900000000000006</v>
      </c>
      <c r="J29" s="6">
        <v>138.5</v>
      </c>
      <c r="K29" s="105" t="str">
        <f t="shared" si="0"/>
        <v>No</v>
      </c>
    </row>
    <row r="30" spans="1:11" x14ac:dyDescent="0.2">
      <c r="A30" s="124" t="s">
        <v>27</v>
      </c>
      <c r="B30" s="22" t="s">
        <v>217</v>
      </c>
      <c r="C30" s="23">
        <v>11</v>
      </c>
      <c r="D30" s="5" t="str">
        <f>IF($B30="N/A","N/A",IF(C30="N/A","N/A",IF(C30=0,"Yes","No")))</f>
        <v>No</v>
      </c>
      <c r="E30" s="23">
        <v>0</v>
      </c>
      <c r="F30" s="5" t="str">
        <f>IF($B30="N/A","N/A",IF(E30="N/A","N/A",IF(E30=0,"Yes","No")))</f>
        <v>Yes</v>
      </c>
      <c r="G30" s="23">
        <v>0</v>
      </c>
      <c r="H30" s="5" t="str">
        <f>IF($B30="N/A","N/A",IF(G30=0,"Yes","No"))</f>
        <v>Yes</v>
      </c>
      <c r="I30" s="6">
        <v>-100</v>
      </c>
      <c r="J30" s="6" t="s">
        <v>1748</v>
      </c>
      <c r="K30" s="105" t="str">
        <f t="shared" si="0"/>
        <v>N/A</v>
      </c>
    </row>
    <row r="31" spans="1:11" x14ac:dyDescent="0.2">
      <c r="A31" s="124" t="s">
        <v>206</v>
      </c>
      <c r="B31" s="72" t="s">
        <v>213</v>
      </c>
      <c r="C31" s="56">
        <v>2031134</v>
      </c>
      <c r="D31" s="5" t="str">
        <f t="shared" ref="D31:F50" si="4">IF($B31="N/A","N/A",IF(C31&lt;0,"No","Yes"))</f>
        <v>N/A</v>
      </c>
      <c r="E31" s="56">
        <v>2212425</v>
      </c>
      <c r="F31" s="5" t="str">
        <f t="shared" si="4"/>
        <v>N/A</v>
      </c>
      <c r="G31" s="56">
        <v>2486311</v>
      </c>
      <c r="H31" s="5" t="str">
        <f t="shared" ref="H31:H50" si="5">IF($B31="N/A","N/A",IF(G31&lt;0,"No","Yes"))</f>
        <v>N/A</v>
      </c>
      <c r="I31" s="6">
        <v>8.9260000000000002</v>
      </c>
      <c r="J31" s="6">
        <v>12.38</v>
      </c>
      <c r="K31" s="105" t="str">
        <f t="shared" si="0"/>
        <v>Yes</v>
      </c>
    </row>
    <row r="32" spans="1:11" ht="25.5" x14ac:dyDescent="0.2">
      <c r="A32" s="128" t="s">
        <v>654</v>
      </c>
      <c r="B32" s="72" t="s">
        <v>213</v>
      </c>
      <c r="C32" s="57">
        <v>99.987888538999997</v>
      </c>
      <c r="D32" s="5" t="str">
        <f t="shared" si="4"/>
        <v>N/A</v>
      </c>
      <c r="E32" s="57">
        <v>98.715391482000001</v>
      </c>
      <c r="F32" s="5" t="str">
        <f t="shared" si="4"/>
        <v>N/A</v>
      </c>
      <c r="G32" s="57">
        <v>99.959699330000007</v>
      </c>
      <c r="H32" s="5" t="str">
        <f t="shared" si="5"/>
        <v>N/A</v>
      </c>
      <c r="I32" s="6">
        <v>-1.27</v>
      </c>
      <c r="J32" s="6">
        <v>1.2609999999999999</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4.0220199999999998E-5</v>
      </c>
      <c r="H34" s="5" t="str">
        <f t="shared" si="5"/>
        <v>N/A</v>
      </c>
      <c r="I34" s="6" t="s">
        <v>1748</v>
      </c>
      <c r="J34" s="6" t="s">
        <v>1748</v>
      </c>
      <c r="K34" s="105" t="str">
        <f t="shared" si="0"/>
        <v>N/A</v>
      </c>
    </row>
    <row r="35" spans="1:11" x14ac:dyDescent="0.2">
      <c r="A35" s="128" t="s">
        <v>657</v>
      </c>
      <c r="B35" s="72" t="s">
        <v>213</v>
      </c>
      <c r="C35" s="57">
        <v>1.2111460900000001E-2</v>
      </c>
      <c r="D35" s="5" t="str">
        <f t="shared" si="4"/>
        <v>N/A</v>
      </c>
      <c r="E35" s="57">
        <v>1.2846085178</v>
      </c>
      <c r="F35" s="5" t="str">
        <f t="shared" si="4"/>
        <v>N/A</v>
      </c>
      <c r="G35" s="57">
        <v>4.0260450099999998E-2</v>
      </c>
      <c r="H35" s="5" t="str">
        <f t="shared" si="5"/>
        <v>N/A</v>
      </c>
      <c r="I35" s="6">
        <v>10507</v>
      </c>
      <c r="J35" s="6">
        <v>-96.9</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59103</v>
      </c>
      <c r="D46" s="5" t="str">
        <f t="shared" si="4"/>
        <v>N/A</v>
      </c>
      <c r="E46" s="56">
        <v>48902</v>
      </c>
      <c r="F46" s="5" t="str">
        <f t="shared" si="4"/>
        <v>N/A</v>
      </c>
      <c r="G46" s="56">
        <v>1475111</v>
      </c>
      <c r="H46" s="5" t="str">
        <f t="shared" si="5"/>
        <v>N/A</v>
      </c>
      <c r="I46" s="6">
        <v>-17.3</v>
      </c>
      <c r="J46" s="6">
        <v>2916</v>
      </c>
      <c r="K46" s="105" t="str">
        <f t="shared" si="0"/>
        <v>No</v>
      </c>
    </row>
    <row r="47" spans="1:11" x14ac:dyDescent="0.2">
      <c r="A47" s="128" t="s">
        <v>667</v>
      </c>
      <c r="B47" s="72" t="s">
        <v>213</v>
      </c>
      <c r="C47" s="57">
        <v>99.758049506999996</v>
      </c>
      <c r="D47" s="5" t="str">
        <f t="shared" si="4"/>
        <v>N/A</v>
      </c>
      <c r="E47" s="57">
        <v>99.650321050000002</v>
      </c>
      <c r="F47" s="5" t="str">
        <f t="shared" si="4"/>
        <v>N/A</v>
      </c>
      <c r="G47" s="57">
        <v>2.6821032451</v>
      </c>
      <c r="H47" s="5" t="str">
        <f t="shared" si="5"/>
        <v>N/A</v>
      </c>
      <c r="I47" s="6">
        <v>-0.108</v>
      </c>
      <c r="J47" s="6">
        <v>-97.3</v>
      </c>
      <c r="K47" s="105" t="str">
        <f t="shared" si="0"/>
        <v>No</v>
      </c>
    </row>
    <row r="48" spans="1:11" x14ac:dyDescent="0.2">
      <c r="A48" s="128" t="s">
        <v>668</v>
      </c>
      <c r="B48" s="72" t="s">
        <v>213</v>
      </c>
      <c r="C48" s="57">
        <v>0</v>
      </c>
      <c r="D48" s="5" t="str">
        <f t="shared" si="4"/>
        <v>N/A</v>
      </c>
      <c r="E48" s="57">
        <v>0</v>
      </c>
      <c r="F48" s="5" t="str">
        <f t="shared" si="4"/>
        <v>N/A</v>
      </c>
      <c r="G48" s="57">
        <v>2.1693283E-3</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0.24195049320000001</v>
      </c>
      <c r="D50" s="5" t="str">
        <f t="shared" si="4"/>
        <v>N/A</v>
      </c>
      <c r="E50" s="57">
        <v>0.34967894970000002</v>
      </c>
      <c r="F50" s="5" t="str">
        <f t="shared" si="4"/>
        <v>N/A</v>
      </c>
      <c r="G50" s="57">
        <v>97.315727426999999</v>
      </c>
      <c r="H50" s="5" t="str">
        <f t="shared" si="5"/>
        <v>N/A</v>
      </c>
      <c r="I50" s="6">
        <v>44.52</v>
      </c>
      <c r="J50" s="6">
        <v>27730</v>
      </c>
      <c r="K50" s="105" t="str">
        <f t="shared" si="0"/>
        <v>No</v>
      </c>
    </row>
    <row r="51" spans="1:11" x14ac:dyDescent="0.2">
      <c r="A51" s="128" t="s">
        <v>351</v>
      </c>
      <c r="B51" s="22" t="s">
        <v>213</v>
      </c>
      <c r="C51" s="56">
        <v>0</v>
      </c>
      <c r="D51" s="22" t="s">
        <v>213</v>
      </c>
      <c r="E51" s="23">
        <v>0</v>
      </c>
      <c r="F51" s="22" t="s">
        <v>213</v>
      </c>
      <c r="G51" s="23">
        <v>0</v>
      </c>
      <c r="H51" s="22" t="s">
        <v>213</v>
      </c>
      <c r="I51" s="6" t="s">
        <v>1748</v>
      </c>
      <c r="J51" s="6" t="s">
        <v>1748</v>
      </c>
      <c r="K51" s="105" t="str">
        <f t="shared" si="0"/>
        <v>N/A</v>
      </c>
    </row>
    <row r="52" spans="1:11" x14ac:dyDescent="0.2">
      <c r="A52" s="128"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05" t="str">
        <f t="shared" si="0"/>
        <v>N/A</v>
      </c>
    </row>
    <row r="53" spans="1:11" x14ac:dyDescent="0.2">
      <c r="A53" s="128" t="s">
        <v>353</v>
      </c>
      <c r="B53" s="22" t="s">
        <v>213</v>
      </c>
      <c r="C53" s="57" t="s">
        <v>1748</v>
      </c>
      <c r="D53" s="5" t="str">
        <f t="shared" si="6"/>
        <v>N/A</v>
      </c>
      <c r="E53" s="4" t="s">
        <v>1748</v>
      </c>
      <c r="F53" s="5" t="str">
        <f t="shared" si="7"/>
        <v>N/A</v>
      </c>
      <c r="G53" s="4" t="s">
        <v>1748</v>
      </c>
      <c r="H53" s="5" t="str">
        <f t="shared" si="8"/>
        <v>N/A</v>
      </c>
      <c r="I53" s="6" t="s">
        <v>1748</v>
      </c>
      <c r="J53" s="6" t="s">
        <v>1748</v>
      </c>
      <c r="K53" s="105" t="str">
        <f t="shared" si="0"/>
        <v>N/A</v>
      </c>
    </row>
    <row r="54" spans="1:11" x14ac:dyDescent="0.2">
      <c r="A54" s="129" t="s">
        <v>354</v>
      </c>
      <c r="B54" s="113" t="s">
        <v>213</v>
      </c>
      <c r="C54" s="130" t="s">
        <v>1748</v>
      </c>
      <c r="D54" s="114" t="str">
        <f t="shared" si="6"/>
        <v>N/A</v>
      </c>
      <c r="E54" s="118" t="s">
        <v>1748</v>
      </c>
      <c r="F54" s="114" t="str">
        <f t="shared" si="7"/>
        <v>N/A</v>
      </c>
      <c r="G54" s="118" t="s">
        <v>1748</v>
      </c>
      <c r="H54" s="114" t="str">
        <f t="shared" si="8"/>
        <v>N/A</v>
      </c>
      <c r="I54" s="115" t="s">
        <v>1748</v>
      </c>
      <c r="J54" s="115" t="s">
        <v>1748</v>
      </c>
      <c r="K54" s="116" t="str">
        <f t="shared" si="0"/>
        <v>N/A</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9651724</v>
      </c>
      <c r="D6" s="5" t="str">
        <f>IF($B6="N/A","N/A",IF(C6&gt;15,"No",IF(C6&lt;-15,"No","Yes")))</f>
        <v>N/A</v>
      </c>
      <c r="E6" s="23">
        <v>9804072</v>
      </c>
      <c r="F6" s="5" t="str">
        <f>IF($B6="N/A","N/A",IF(E6&gt;15,"No",IF(E6&lt;-15,"No","Yes")))</f>
        <v>N/A</v>
      </c>
      <c r="G6" s="23">
        <v>13615816</v>
      </c>
      <c r="H6" s="5" t="str">
        <f>IF($B6="N/A","N/A",IF(G6&gt;15,"No",IF(G6&lt;-15,"No","Yes")))</f>
        <v>N/A</v>
      </c>
      <c r="I6" s="6">
        <v>1.5780000000000001</v>
      </c>
      <c r="J6" s="6">
        <v>38.880000000000003</v>
      </c>
      <c r="K6" s="105" t="str">
        <f t="shared" ref="K6:K15"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11.334690051000001</v>
      </c>
      <c r="D9" s="5" t="str">
        <f t="shared" ref="D9:D15" si="1">IF($B9="N/A","N/A",IF(C9&gt;15,"No",IF(C9&lt;-15,"No","Yes")))</f>
        <v>N/A</v>
      </c>
      <c r="E9" s="4">
        <v>10.834763350999999</v>
      </c>
      <c r="F9" s="5" t="str">
        <f t="shared" ref="F9:F15" si="2">IF($B9="N/A","N/A",IF(E9&gt;15,"No",IF(E9&lt;-15,"No","Yes")))</f>
        <v>N/A</v>
      </c>
      <c r="G9" s="4">
        <v>6.7983586146999997</v>
      </c>
      <c r="H9" s="5" t="str">
        <f t="shared" ref="H9:H15" si="3">IF($B9="N/A","N/A",IF(G9&gt;15,"No",IF(G9&lt;-15,"No","Yes")))</f>
        <v>N/A</v>
      </c>
      <c r="I9" s="6">
        <v>-4.41</v>
      </c>
      <c r="J9" s="6">
        <v>-37.299999999999997</v>
      </c>
      <c r="K9" s="105" t="str">
        <f t="shared" si="0"/>
        <v>No</v>
      </c>
    </row>
    <row r="10" spans="1:11" x14ac:dyDescent="0.2">
      <c r="A10" s="124" t="s">
        <v>36</v>
      </c>
      <c r="B10" s="22" t="s">
        <v>213</v>
      </c>
      <c r="C10" s="57">
        <v>1.3895798E-3</v>
      </c>
      <c r="D10" s="5" t="str">
        <f t="shared" si="1"/>
        <v>N/A</v>
      </c>
      <c r="E10" s="4">
        <v>7.6339353999999998E-3</v>
      </c>
      <c r="F10" s="5" t="str">
        <f t="shared" si="2"/>
        <v>N/A</v>
      </c>
      <c r="G10" s="4">
        <v>1.3933449699999999E-2</v>
      </c>
      <c r="H10" s="5" t="str">
        <f t="shared" si="3"/>
        <v>N/A</v>
      </c>
      <c r="I10" s="6">
        <v>449.4</v>
      </c>
      <c r="J10" s="6">
        <v>82.52</v>
      </c>
      <c r="K10" s="105" t="str">
        <f t="shared" si="0"/>
        <v>No</v>
      </c>
    </row>
    <row r="11" spans="1:11" x14ac:dyDescent="0.2">
      <c r="A11" s="124" t="s">
        <v>37</v>
      </c>
      <c r="B11" s="22" t="s">
        <v>213</v>
      </c>
      <c r="C11" s="57">
        <v>0.83244076140000001</v>
      </c>
      <c r="D11" s="5" t="str">
        <f t="shared" si="1"/>
        <v>N/A</v>
      </c>
      <c r="E11" s="4">
        <v>0.18299724619999999</v>
      </c>
      <c r="F11" s="5" t="str">
        <f t="shared" si="2"/>
        <v>N/A</v>
      </c>
      <c r="G11" s="4">
        <v>0.25104481080000002</v>
      </c>
      <c r="H11" s="5" t="str">
        <f t="shared" si="3"/>
        <v>N/A</v>
      </c>
      <c r="I11" s="6">
        <v>-78</v>
      </c>
      <c r="J11" s="6">
        <v>37.19</v>
      </c>
      <c r="K11" s="105" t="str">
        <f t="shared" si="0"/>
        <v>No</v>
      </c>
    </row>
    <row r="12" spans="1:11" x14ac:dyDescent="0.2">
      <c r="A12" s="124" t="s">
        <v>38</v>
      </c>
      <c r="B12" s="22" t="s">
        <v>213</v>
      </c>
      <c r="C12" s="57">
        <v>12.31621384</v>
      </c>
      <c r="D12" s="5" t="str">
        <f t="shared" si="1"/>
        <v>N/A</v>
      </c>
      <c r="E12" s="4">
        <v>11.799508082999999</v>
      </c>
      <c r="F12" s="5" t="str">
        <f t="shared" si="2"/>
        <v>N/A</v>
      </c>
      <c r="G12" s="4">
        <v>7.5902821026999998</v>
      </c>
      <c r="H12" s="5" t="str">
        <f t="shared" si="3"/>
        <v>N/A</v>
      </c>
      <c r="I12" s="6">
        <v>-4.2</v>
      </c>
      <c r="J12" s="6">
        <v>-35.700000000000003</v>
      </c>
      <c r="K12" s="105" t="str">
        <f t="shared" si="0"/>
        <v>No</v>
      </c>
    </row>
    <row r="13" spans="1:11" x14ac:dyDescent="0.2">
      <c r="A13" s="124" t="s">
        <v>861</v>
      </c>
      <c r="B13" s="22" t="s">
        <v>213</v>
      </c>
      <c r="C13" s="57">
        <v>37.096214427</v>
      </c>
      <c r="D13" s="5" t="str">
        <f t="shared" si="1"/>
        <v>N/A</v>
      </c>
      <c r="E13" s="4">
        <v>33.721417731000003</v>
      </c>
      <c r="F13" s="5" t="str">
        <f t="shared" si="2"/>
        <v>N/A</v>
      </c>
      <c r="G13" s="4">
        <v>28.728671302999999</v>
      </c>
      <c r="H13" s="5" t="str">
        <f t="shared" si="3"/>
        <v>N/A</v>
      </c>
      <c r="I13" s="6">
        <v>-9.1</v>
      </c>
      <c r="J13" s="6">
        <v>-14.8</v>
      </c>
      <c r="K13" s="105" t="str">
        <f t="shared" si="0"/>
        <v>Yes</v>
      </c>
    </row>
    <row r="14" spans="1:11" x14ac:dyDescent="0.2">
      <c r="A14" s="124" t="s">
        <v>862</v>
      </c>
      <c r="B14" s="22" t="s">
        <v>213</v>
      </c>
      <c r="C14" s="57">
        <v>39.356373462000001</v>
      </c>
      <c r="D14" s="5" t="str">
        <f t="shared" si="1"/>
        <v>N/A</v>
      </c>
      <c r="E14" s="4">
        <v>36.563110643000002</v>
      </c>
      <c r="F14" s="5" t="str">
        <f t="shared" si="2"/>
        <v>N/A</v>
      </c>
      <c r="G14" s="4">
        <v>31.687581691999998</v>
      </c>
      <c r="H14" s="5" t="str">
        <f t="shared" si="3"/>
        <v>N/A</v>
      </c>
      <c r="I14" s="6">
        <v>-7.1</v>
      </c>
      <c r="J14" s="6">
        <v>-13.3</v>
      </c>
      <c r="K14" s="105" t="str">
        <f t="shared" si="0"/>
        <v>Yes</v>
      </c>
    </row>
    <row r="15" spans="1:11" x14ac:dyDescent="0.2">
      <c r="A15" s="124" t="s">
        <v>161</v>
      </c>
      <c r="B15" s="22" t="s">
        <v>213</v>
      </c>
      <c r="C15" s="57">
        <v>72.477663058000005</v>
      </c>
      <c r="D15" s="5" t="str">
        <f t="shared" si="1"/>
        <v>N/A</v>
      </c>
      <c r="E15" s="4">
        <v>72.336678066000005</v>
      </c>
      <c r="F15" s="5" t="str">
        <f t="shared" si="2"/>
        <v>N/A</v>
      </c>
      <c r="G15" s="4">
        <v>71.759937120000004</v>
      </c>
      <c r="H15" s="5" t="str">
        <f t="shared" si="3"/>
        <v>N/A</v>
      </c>
      <c r="I15" s="6">
        <v>-0.19500000000000001</v>
      </c>
      <c r="J15" s="6">
        <v>-0.79700000000000004</v>
      </c>
      <c r="K15" s="105" t="str">
        <f t="shared" si="0"/>
        <v>Yes</v>
      </c>
    </row>
    <row r="16" spans="1:11" x14ac:dyDescent="0.2">
      <c r="A16" s="124" t="s">
        <v>162</v>
      </c>
      <c r="B16" s="22" t="s">
        <v>246</v>
      </c>
      <c r="C16" s="57">
        <v>96.109182152000002</v>
      </c>
      <c r="D16" s="5" t="str">
        <f>IF($B16="N/A","N/A",IF(C16&gt;95,"Yes","No"))</f>
        <v>Yes</v>
      </c>
      <c r="E16" s="4">
        <v>96.365428569000002</v>
      </c>
      <c r="F16" s="5" t="str">
        <f>IF($B16="N/A","N/A",IF(E16&gt;95,"Yes","No"))</f>
        <v>Yes</v>
      </c>
      <c r="G16" s="4">
        <v>98.060042820999996</v>
      </c>
      <c r="H16" s="5" t="str">
        <f>IF($B16="N/A","N/A",IF(G16&gt;95,"Yes","No"))</f>
        <v>Yes</v>
      </c>
      <c r="I16" s="6">
        <v>0.2666</v>
      </c>
      <c r="J16" s="6">
        <v>1.7589999999999999</v>
      </c>
      <c r="K16" s="105" t="str">
        <f t="shared" ref="K16:K26" si="4">IF(J16="Div by 0", "N/A", IF(J16="N/A","N/A", IF(J16&gt;30, "No", IF(J16&lt;-30, "No", "Yes"))))</f>
        <v>Yes</v>
      </c>
    </row>
    <row r="17" spans="1:11" x14ac:dyDescent="0.2">
      <c r="A17" s="124" t="s">
        <v>863</v>
      </c>
      <c r="B17" s="38" t="s">
        <v>247</v>
      </c>
      <c r="C17" s="57">
        <v>27.995931089999999</v>
      </c>
      <c r="D17" s="5" t="str">
        <f>IF($B17="N/A","N/A",IF(C17&gt;90,"No",IF(C17&lt;50,"No","Yes")))</f>
        <v>No</v>
      </c>
      <c r="E17" s="4">
        <v>26.965428242000002</v>
      </c>
      <c r="F17" s="5" t="str">
        <f>IF($B17="N/A","N/A",IF(E17&gt;90,"No",IF(E17&lt;50,"No","Yes")))</f>
        <v>No</v>
      </c>
      <c r="G17" s="4">
        <v>22.758724119</v>
      </c>
      <c r="H17" s="5" t="str">
        <f>IF($B17="N/A","N/A",IF(G17&gt;90,"No",IF(G17&lt;50,"No","Yes")))</f>
        <v>No</v>
      </c>
      <c r="I17" s="6">
        <v>-3.68</v>
      </c>
      <c r="J17" s="6">
        <v>-15.6</v>
      </c>
      <c r="K17" s="105" t="str">
        <f t="shared" si="4"/>
        <v>Yes</v>
      </c>
    </row>
    <row r="18" spans="1:11" x14ac:dyDescent="0.2">
      <c r="A18" s="124" t="s">
        <v>864</v>
      </c>
      <c r="B18" s="38" t="s">
        <v>224</v>
      </c>
      <c r="C18" s="57">
        <v>14.312054509999999</v>
      </c>
      <c r="D18" s="5" t="str">
        <f t="shared" ref="D18:D23" si="5">IF($B18="N/A","N/A",IF(C18&gt;5,"No",IF(C18&lt;=0,"No","Yes")))</f>
        <v>No</v>
      </c>
      <c r="E18" s="4">
        <v>14.808000185999999</v>
      </c>
      <c r="F18" s="5" t="str">
        <f t="shared" ref="F18:F23" si="6">IF($B18="N/A","N/A",IF(E18&gt;5,"No",IF(E18&lt;=0,"No","Yes")))</f>
        <v>No</v>
      </c>
      <c r="G18" s="4">
        <v>11.613207758</v>
      </c>
      <c r="H18" s="5" t="str">
        <f t="shared" ref="H18:H23" si="7">IF($B18="N/A","N/A",IF(G18&gt;5,"No",IF(G18&lt;=0,"No","Yes")))</f>
        <v>No</v>
      </c>
      <c r="I18" s="6">
        <v>3.4649999999999999</v>
      </c>
      <c r="J18" s="6">
        <v>-21.6</v>
      </c>
      <c r="K18" s="105" t="str">
        <f t="shared" si="4"/>
        <v>Yes</v>
      </c>
    </row>
    <row r="19" spans="1:11" x14ac:dyDescent="0.2">
      <c r="A19" s="124" t="s">
        <v>865</v>
      </c>
      <c r="B19" s="38" t="s">
        <v>224</v>
      </c>
      <c r="C19" s="57">
        <v>4.4580014928000002</v>
      </c>
      <c r="D19" s="5" t="str">
        <f t="shared" si="5"/>
        <v>Yes</v>
      </c>
      <c r="E19" s="4">
        <v>4.3982439133</v>
      </c>
      <c r="F19" s="5" t="str">
        <f t="shared" si="6"/>
        <v>Yes</v>
      </c>
      <c r="G19" s="4">
        <v>3.9525357862999999</v>
      </c>
      <c r="H19" s="5" t="str">
        <f t="shared" si="7"/>
        <v>Yes</v>
      </c>
      <c r="I19" s="6">
        <v>-1.34</v>
      </c>
      <c r="J19" s="6">
        <v>-10.1</v>
      </c>
      <c r="K19" s="105" t="str">
        <f t="shared" si="4"/>
        <v>Yes</v>
      </c>
    </row>
    <row r="20" spans="1:11" x14ac:dyDescent="0.2">
      <c r="A20" s="124" t="s">
        <v>866</v>
      </c>
      <c r="B20" s="38" t="s">
        <v>224</v>
      </c>
      <c r="C20" s="57">
        <v>7.2163273599999994E-2</v>
      </c>
      <c r="D20" s="5" t="str">
        <f t="shared" si="5"/>
        <v>Yes</v>
      </c>
      <c r="E20" s="4">
        <v>9.1798591400000004E-2</v>
      </c>
      <c r="F20" s="5" t="str">
        <f t="shared" si="6"/>
        <v>Yes</v>
      </c>
      <c r="G20" s="4">
        <v>7.1975120700000006E-2</v>
      </c>
      <c r="H20" s="5" t="str">
        <f t="shared" si="7"/>
        <v>Yes</v>
      </c>
      <c r="I20" s="6">
        <v>27.21</v>
      </c>
      <c r="J20" s="6">
        <v>-21.6</v>
      </c>
      <c r="K20" s="105" t="str">
        <f t="shared" si="4"/>
        <v>Yes</v>
      </c>
    </row>
    <row r="21" spans="1:11" x14ac:dyDescent="0.2">
      <c r="A21" s="124" t="s">
        <v>867</v>
      </c>
      <c r="B21" s="22" t="s">
        <v>213</v>
      </c>
      <c r="C21" s="57">
        <v>0.19892819149999999</v>
      </c>
      <c r="D21" s="5" t="str">
        <f t="shared" si="5"/>
        <v>N/A</v>
      </c>
      <c r="E21" s="4">
        <v>0.2701122554</v>
      </c>
      <c r="F21" s="5" t="str">
        <f t="shared" si="6"/>
        <v>N/A</v>
      </c>
      <c r="G21" s="4">
        <v>0.25083329560000001</v>
      </c>
      <c r="H21" s="5" t="str">
        <f t="shared" si="7"/>
        <v>N/A</v>
      </c>
      <c r="I21" s="6">
        <v>35.78</v>
      </c>
      <c r="J21" s="6">
        <v>-7.14</v>
      </c>
      <c r="K21" s="105" t="str">
        <f t="shared" si="4"/>
        <v>Yes</v>
      </c>
    </row>
    <row r="22" spans="1:11" x14ac:dyDescent="0.2">
      <c r="A22" s="124" t="s">
        <v>1703</v>
      </c>
      <c r="B22" s="22" t="s">
        <v>213</v>
      </c>
      <c r="C22" s="57">
        <v>0.1136066469</v>
      </c>
      <c r="D22" s="5" t="str">
        <f t="shared" si="5"/>
        <v>N/A</v>
      </c>
      <c r="E22" s="4">
        <v>1.3259796999999999E-3</v>
      </c>
      <c r="F22" s="5" t="str">
        <f t="shared" si="6"/>
        <v>N/A</v>
      </c>
      <c r="G22" s="4">
        <v>1.3734028E-3</v>
      </c>
      <c r="H22" s="5" t="str">
        <f t="shared" si="7"/>
        <v>N/A</v>
      </c>
      <c r="I22" s="6">
        <v>-98.8</v>
      </c>
      <c r="J22" s="6">
        <v>3.5760000000000001</v>
      </c>
      <c r="K22" s="105" t="str">
        <f t="shared" si="4"/>
        <v>Yes</v>
      </c>
    </row>
    <row r="23" spans="1:11" x14ac:dyDescent="0.2">
      <c r="A23" s="124" t="s">
        <v>868</v>
      </c>
      <c r="B23" s="22" t="s">
        <v>213</v>
      </c>
      <c r="C23" s="57">
        <v>2.7290461299999999E-2</v>
      </c>
      <c r="D23" s="5" t="str">
        <f t="shared" si="5"/>
        <v>N/A</v>
      </c>
      <c r="E23" s="4">
        <v>4.2329350000000002E-3</v>
      </c>
      <c r="F23" s="5" t="str">
        <f t="shared" si="6"/>
        <v>N/A</v>
      </c>
      <c r="G23" s="4">
        <v>2.5485068000000001E-3</v>
      </c>
      <c r="H23" s="5" t="str">
        <f t="shared" si="7"/>
        <v>N/A</v>
      </c>
      <c r="I23" s="6">
        <v>-84.5</v>
      </c>
      <c r="J23" s="6">
        <v>-39.799999999999997</v>
      </c>
      <c r="K23" s="105" t="str">
        <f t="shared" si="4"/>
        <v>No</v>
      </c>
    </row>
    <row r="24" spans="1:11" x14ac:dyDescent="0.2">
      <c r="A24" s="124" t="s">
        <v>869</v>
      </c>
      <c r="B24" s="22" t="s">
        <v>232</v>
      </c>
      <c r="C24" s="57">
        <v>5.0702444454000002</v>
      </c>
      <c r="D24" s="5" t="str">
        <f>IF($B24="N/A","N/A",IF(C24&gt;10,"No",IF(C24&lt;1,"No","Yes")))</f>
        <v>Yes</v>
      </c>
      <c r="E24" s="4">
        <v>4.7773618962000004</v>
      </c>
      <c r="F24" s="5" t="str">
        <f>IF($B24="N/A","N/A",IF(E24&gt;10,"No",IF(E24&lt;1,"No","Yes")))</f>
        <v>Yes</v>
      </c>
      <c r="G24" s="4">
        <v>6.8108881612000003</v>
      </c>
      <c r="H24" s="5" t="str">
        <f>IF($B24="N/A","N/A",IF(G24&gt;10,"No",IF(G24&lt;1,"No","Yes")))</f>
        <v>Yes</v>
      </c>
      <c r="I24" s="6">
        <v>-5.78</v>
      </c>
      <c r="J24" s="6">
        <v>42.57</v>
      </c>
      <c r="K24" s="105" t="str">
        <f t="shared" si="4"/>
        <v>No</v>
      </c>
    </row>
    <row r="25" spans="1:11" x14ac:dyDescent="0.2">
      <c r="A25" s="124" t="s">
        <v>870</v>
      </c>
      <c r="B25" s="60" t="s">
        <v>239</v>
      </c>
      <c r="C25" s="57">
        <v>22.931188251999998</v>
      </c>
      <c r="D25" s="5" t="str">
        <f>IF($B25="N/A","N/A",IF(C25&gt;10,"No",IF(C25&lt;=0,"No","Yes")))</f>
        <v>No</v>
      </c>
      <c r="E25" s="4">
        <v>22.701669266</v>
      </c>
      <c r="F25" s="5" t="str">
        <f>IF($B25="N/A","N/A",IF(E25&gt;10,"No",IF(E25&lt;=0,"No","Yes")))</f>
        <v>No</v>
      </c>
      <c r="G25" s="4">
        <v>28.260384835</v>
      </c>
      <c r="H25" s="5" t="str">
        <f>IF($B25="N/A","N/A",IF(G25&gt;10,"No",IF(G25&lt;=0,"No","Yes")))</f>
        <v>No</v>
      </c>
      <c r="I25" s="6">
        <v>-1</v>
      </c>
      <c r="J25" s="6">
        <v>24.49</v>
      </c>
      <c r="K25" s="105" t="str">
        <f t="shared" si="4"/>
        <v>Yes</v>
      </c>
    </row>
    <row r="26" spans="1:11" x14ac:dyDescent="0.2">
      <c r="A26" s="124" t="s">
        <v>871</v>
      </c>
      <c r="B26" s="38" t="s">
        <v>248</v>
      </c>
      <c r="C26" s="57">
        <v>1.1573994449</v>
      </c>
      <c r="D26" s="5" t="str">
        <f>IF($B26="N/A","N/A",IF(C26&gt;=5,"No",IF(C26&lt;0,"No","Yes")))</f>
        <v>Yes</v>
      </c>
      <c r="E26" s="4">
        <v>1.1090085834000001</v>
      </c>
      <c r="F26" s="5" t="str">
        <f>IF($B26="N/A","N/A",IF(E26&gt;=5,"No",IF(E26&lt;0,"No","Yes")))</f>
        <v>Yes</v>
      </c>
      <c r="G26" s="4">
        <v>0.74513345360000005</v>
      </c>
      <c r="H26" s="5" t="str">
        <f>IF($B26="N/A","N/A",IF(G26&gt;=5,"No",IF(G26&lt;0,"No","Yes")))</f>
        <v>Yes</v>
      </c>
      <c r="I26" s="6">
        <v>-4.18</v>
      </c>
      <c r="J26" s="6">
        <v>-32.799999999999997</v>
      </c>
      <c r="K26" s="105" t="str">
        <f t="shared" si="4"/>
        <v>No</v>
      </c>
    </row>
    <row r="27" spans="1:11" x14ac:dyDescent="0.2">
      <c r="A27" s="124" t="s">
        <v>14</v>
      </c>
      <c r="B27" s="38" t="s">
        <v>249</v>
      </c>
      <c r="C27" s="57">
        <v>0.29455877520000001</v>
      </c>
      <c r="D27" s="5" t="str">
        <f>IF($B27="N/A","N/A",IF(C27&gt;15,"No",IF(C27&lt;=0,"No","Yes")))</f>
        <v>Yes</v>
      </c>
      <c r="E27" s="4">
        <v>0.38750225420000001</v>
      </c>
      <c r="F27" s="5" t="str">
        <f>IF($B27="N/A","N/A",IF(E27&gt;15,"No",IF(E27&lt;=0,"No","Yes")))</f>
        <v>Yes</v>
      </c>
      <c r="G27" s="4">
        <v>0.38753461420000002</v>
      </c>
      <c r="H27" s="5" t="str">
        <f>IF($B27="N/A","N/A",IF(G27&gt;15,"No",IF(G27&lt;=0,"No","Yes")))</f>
        <v>Yes</v>
      </c>
      <c r="I27" s="6">
        <v>31.55</v>
      </c>
      <c r="J27" s="6">
        <v>8.3999999999999995E-3</v>
      </c>
      <c r="K27" s="105" t="str">
        <f>IF(J27="Div by 0", "N/A", IF(J27="N/A","N/A", IF(J27&gt;30, "No", IF(J27&lt;-30, "No", "Yes"))))</f>
        <v>Yes</v>
      </c>
    </row>
    <row r="28" spans="1:11" x14ac:dyDescent="0.2">
      <c r="A28" s="124" t="s">
        <v>872</v>
      </c>
      <c r="B28" s="22" t="s">
        <v>213</v>
      </c>
      <c r="C28" s="59">
        <v>61.978578966000001</v>
      </c>
      <c r="D28" s="5" t="str">
        <f>IF($B28="N/A","N/A",IF(C28&gt;15,"No",IF(C28&lt;-15,"No","Yes")))</f>
        <v>N/A</v>
      </c>
      <c r="E28" s="24">
        <v>58.606117238000003</v>
      </c>
      <c r="F28" s="5" t="str">
        <f>IF($B28="N/A","N/A",IF(E28&gt;15,"No",IF(E28&lt;-15,"No","Yes")))</f>
        <v>N/A</v>
      </c>
      <c r="G28" s="24">
        <v>57.580809612000003</v>
      </c>
      <c r="H28" s="5" t="str">
        <f>IF($B28="N/A","N/A",IF(G28&gt;15,"No",IF(G28&lt;-15,"No","Yes")))</f>
        <v>N/A</v>
      </c>
      <c r="I28" s="6">
        <v>-5.44</v>
      </c>
      <c r="J28" s="6">
        <v>-1.75</v>
      </c>
      <c r="K28" s="105" t="str">
        <f>IF(J28="Div by 0", "N/A", IF(J28="N/A","N/A", IF(J28&gt;30, "No", IF(J28&lt;-30, "No", "Yes"))))</f>
        <v>Yes</v>
      </c>
    </row>
    <row r="29" spans="1:11" x14ac:dyDescent="0.2">
      <c r="A29" s="124" t="s">
        <v>376</v>
      </c>
      <c r="B29" s="22" t="s">
        <v>250</v>
      </c>
      <c r="C29" s="57">
        <v>13.887736533</v>
      </c>
      <c r="D29" s="5" t="str">
        <f>IF($B29="N/A","N/A",IF(C29&gt;35,"No",IF(C29&lt;10,"No","Yes")))</f>
        <v>Yes</v>
      </c>
      <c r="E29" s="4">
        <v>14.630145515000001</v>
      </c>
      <c r="F29" s="5" t="str">
        <f>IF($B29="N/A","N/A",IF(E29&gt;35,"No",IF(E29&lt;10,"No","Yes")))</f>
        <v>Yes</v>
      </c>
      <c r="G29" s="4">
        <v>16.420484823999999</v>
      </c>
      <c r="H29" s="5" t="str">
        <f>IF($B29="N/A","N/A",IF(G29&gt;35,"No",IF(G29&lt;10,"No","Yes")))</f>
        <v>Yes</v>
      </c>
      <c r="I29" s="6">
        <v>5.3460000000000001</v>
      </c>
      <c r="J29" s="6">
        <v>12.24</v>
      </c>
      <c r="K29" s="105" t="str">
        <f t="shared" ref="K29:K54" si="8">IF(J29="Div by 0", "N/A", IF(J29="N/A","N/A", IF(J29&gt;30, "No", IF(J29&lt;-30, "No", "Yes"))))</f>
        <v>Yes</v>
      </c>
    </row>
    <row r="30" spans="1:11" x14ac:dyDescent="0.2">
      <c r="A30" s="124" t="s">
        <v>377</v>
      </c>
      <c r="B30" s="22" t="s">
        <v>251</v>
      </c>
      <c r="C30" s="57">
        <v>9.4791873451999997</v>
      </c>
      <c r="D30" s="5" t="str">
        <f>IF($B30="N/A","N/A",IF(C30&gt;20,"No",IF(C30&lt;2,"No","Yes")))</f>
        <v>Yes</v>
      </c>
      <c r="E30" s="4">
        <v>9.5324269344000001</v>
      </c>
      <c r="F30" s="5" t="str">
        <f>IF($B30="N/A","N/A",IF(E30&gt;20,"No",IF(E30&lt;2,"No","Yes")))</f>
        <v>Yes</v>
      </c>
      <c r="G30" s="4">
        <v>3.3002575828</v>
      </c>
      <c r="H30" s="5" t="str">
        <f>IF($B30="N/A","N/A",IF(G30&gt;20,"No",IF(G30&lt;2,"No","Yes")))</f>
        <v>Yes</v>
      </c>
      <c r="I30" s="6">
        <v>0.56159999999999999</v>
      </c>
      <c r="J30" s="6">
        <v>-65.400000000000006</v>
      </c>
      <c r="K30" s="105" t="str">
        <f t="shared" si="8"/>
        <v>No</v>
      </c>
    </row>
    <row r="31" spans="1:11" x14ac:dyDescent="0.2">
      <c r="A31" s="124" t="s">
        <v>378</v>
      </c>
      <c r="B31" s="22" t="s">
        <v>252</v>
      </c>
      <c r="C31" s="57">
        <v>0.84117614640000005</v>
      </c>
      <c r="D31" s="5" t="str">
        <f>IF($B31="N/A","N/A",IF(C31&gt;8,"No",IF(C31&lt;0.5,"No","Yes")))</f>
        <v>Yes</v>
      </c>
      <c r="E31" s="4">
        <v>0.7377954793</v>
      </c>
      <c r="F31" s="5" t="str">
        <f>IF($B31="N/A","N/A",IF(E31&gt;8,"No",IF(E31&lt;0.5,"No","Yes")))</f>
        <v>Yes</v>
      </c>
      <c r="G31" s="4">
        <v>0.91891664809999996</v>
      </c>
      <c r="H31" s="5" t="str">
        <f>IF($B31="N/A","N/A",IF(G31&gt;8,"No",IF(G31&lt;0.5,"No","Yes")))</f>
        <v>Yes</v>
      </c>
      <c r="I31" s="6">
        <v>-12.3</v>
      </c>
      <c r="J31" s="6">
        <v>24.55</v>
      </c>
      <c r="K31" s="105" t="str">
        <f t="shared" si="8"/>
        <v>Yes</v>
      </c>
    </row>
    <row r="32" spans="1:11" x14ac:dyDescent="0.2">
      <c r="A32" s="124" t="s">
        <v>379</v>
      </c>
      <c r="B32" s="22" t="s">
        <v>253</v>
      </c>
      <c r="C32" s="57">
        <v>7.4560979986999998</v>
      </c>
      <c r="D32" s="5" t="str">
        <f>IF($B32="N/A","N/A",IF(C32&gt;25,"No",IF(C32&lt;3,"No","Yes")))</f>
        <v>Yes</v>
      </c>
      <c r="E32" s="4">
        <v>7.615876342</v>
      </c>
      <c r="F32" s="5" t="str">
        <f>IF($B32="N/A","N/A",IF(E32&gt;25,"No",IF(E32&lt;3,"No","Yes")))</f>
        <v>Yes</v>
      </c>
      <c r="G32" s="4">
        <v>9.9622967877999997</v>
      </c>
      <c r="H32" s="5" t="str">
        <f>IF($B32="N/A","N/A",IF(G32&gt;25,"No",IF(G32&lt;3,"No","Yes")))</f>
        <v>Yes</v>
      </c>
      <c r="I32" s="6">
        <v>2.1429999999999998</v>
      </c>
      <c r="J32" s="6">
        <v>30.81</v>
      </c>
      <c r="K32" s="105" t="str">
        <f t="shared" si="8"/>
        <v>No</v>
      </c>
    </row>
    <row r="33" spans="1:11" x14ac:dyDescent="0.2">
      <c r="A33" s="124" t="s">
        <v>380</v>
      </c>
      <c r="B33" s="22" t="s">
        <v>254</v>
      </c>
      <c r="C33" s="57">
        <v>2.6904934289</v>
      </c>
      <c r="D33" s="5" t="str">
        <f>IF($B33="N/A","N/A",IF(C33&gt;25,"No",IF(C33&lt;2,"No","Yes")))</f>
        <v>Yes</v>
      </c>
      <c r="E33" s="4">
        <v>2.7904017841000002</v>
      </c>
      <c r="F33" s="5" t="str">
        <f>IF($B33="N/A","N/A",IF(E33&gt;25,"No",IF(E33&lt;2,"No","Yes")))</f>
        <v>Yes</v>
      </c>
      <c r="G33" s="4">
        <v>3.3564055213000001</v>
      </c>
      <c r="H33" s="5" t="str">
        <f>IF($B33="N/A","N/A",IF(G33&gt;25,"No",IF(G33&lt;2,"No","Yes")))</f>
        <v>Yes</v>
      </c>
      <c r="I33" s="6">
        <v>3.7130000000000001</v>
      </c>
      <c r="J33" s="6">
        <v>20.28</v>
      </c>
      <c r="K33" s="105" t="str">
        <f t="shared" si="8"/>
        <v>Yes</v>
      </c>
    </row>
    <row r="34" spans="1:11" x14ac:dyDescent="0.2">
      <c r="A34" s="124" t="s">
        <v>381</v>
      </c>
      <c r="B34" s="22" t="s">
        <v>255</v>
      </c>
      <c r="C34" s="57">
        <v>0.55137299819999996</v>
      </c>
      <c r="D34" s="5" t="str">
        <f>IF($B34="N/A","N/A",IF(C34&gt;25,"No",IF(C34&lt;=0,"No","Yes")))</f>
        <v>Yes</v>
      </c>
      <c r="E34" s="4">
        <v>0.57409819100000004</v>
      </c>
      <c r="F34" s="5" t="str">
        <f>IF($B34="N/A","N/A",IF(E34&gt;25,"No",IF(E34&lt;=0,"No","Yes")))</f>
        <v>Yes</v>
      </c>
      <c r="G34" s="4">
        <v>0.50611729770000002</v>
      </c>
      <c r="H34" s="5" t="str">
        <f>IF($B34="N/A","N/A",IF(G34&gt;25,"No",IF(G34&lt;=0,"No","Yes")))</f>
        <v>Yes</v>
      </c>
      <c r="I34" s="6">
        <v>4.1219999999999999</v>
      </c>
      <c r="J34" s="6">
        <v>-11.8</v>
      </c>
      <c r="K34" s="105" t="str">
        <f t="shared" si="8"/>
        <v>Yes</v>
      </c>
    </row>
    <row r="35" spans="1:11" x14ac:dyDescent="0.2">
      <c r="A35" s="124" t="s">
        <v>382</v>
      </c>
      <c r="B35" s="22" t="s">
        <v>256</v>
      </c>
      <c r="C35" s="57">
        <v>25.504365851999999</v>
      </c>
      <c r="D35" s="5" t="str">
        <f>IF($B35="N/A","N/A",IF(C35&gt;20,"No",IF(C35&lt;4,"No","Yes")))</f>
        <v>No</v>
      </c>
      <c r="E35" s="4">
        <v>25.46338909</v>
      </c>
      <c r="F35" s="5" t="str">
        <f>IF($B35="N/A","N/A",IF(E35&gt;20,"No",IF(E35&lt;4,"No","Yes")))</f>
        <v>No</v>
      </c>
      <c r="G35" s="4">
        <v>32.828550268000001</v>
      </c>
      <c r="H35" s="5" t="str">
        <f>IF($B35="N/A","N/A",IF(G35&gt;20,"No",IF(G35&lt;4,"No","Yes")))</f>
        <v>No</v>
      </c>
      <c r="I35" s="6">
        <v>-0.161</v>
      </c>
      <c r="J35" s="6">
        <v>28.92</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2.9377600000000001E-5</v>
      </c>
      <c r="H36" s="5" t="str">
        <f>IF($B36="N/A","N/A",IF(G36&gt;=3,"No",IF(G36&lt;0,"No","Yes")))</f>
        <v>Yes</v>
      </c>
      <c r="I36" s="6" t="s">
        <v>1748</v>
      </c>
      <c r="J36" s="6" t="s">
        <v>1748</v>
      </c>
      <c r="K36" s="105" t="str">
        <f t="shared" si="8"/>
        <v>N/A</v>
      </c>
    </row>
    <row r="37" spans="1:11" x14ac:dyDescent="0.2">
      <c r="A37" s="124" t="s">
        <v>384</v>
      </c>
      <c r="B37" s="22" t="s">
        <v>258</v>
      </c>
      <c r="C37" s="57">
        <v>11.092505339000001</v>
      </c>
      <c r="D37" s="5" t="str">
        <f>IF($B37="N/A","N/A",IF(C37&gt;=25,"No",IF(C37&lt;0,"No","Yes")))</f>
        <v>Yes</v>
      </c>
      <c r="E37" s="4">
        <v>9.6731235756</v>
      </c>
      <c r="F37" s="5" t="str">
        <f>IF($B37="N/A","N/A",IF(E37&gt;=25,"No",IF(E37&lt;0,"No","Yes")))</f>
        <v>Yes</v>
      </c>
      <c r="G37" s="4">
        <v>7.1696914823000002</v>
      </c>
      <c r="H37" s="5" t="str">
        <f>IF($B37="N/A","N/A",IF(G37&gt;=25,"No",IF(G37&lt;0,"No","Yes")))</f>
        <v>Yes</v>
      </c>
      <c r="I37" s="6">
        <v>-12.8</v>
      </c>
      <c r="J37" s="6">
        <v>-25.9</v>
      </c>
      <c r="K37" s="105" t="str">
        <f t="shared" si="8"/>
        <v>Yes</v>
      </c>
    </row>
    <row r="38" spans="1:11" x14ac:dyDescent="0.2">
      <c r="A38" s="124" t="s">
        <v>385</v>
      </c>
      <c r="B38" s="22" t="s">
        <v>221</v>
      </c>
      <c r="C38" s="57">
        <v>2.9112311956000001</v>
      </c>
      <c r="D38" s="5" t="str">
        <f>IF($B38="N/A","N/A",IF(C38&gt;3,"Yes","No"))</f>
        <v>No</v>
      </c>
      <c r="E38" s="4">
        <v>2.9294766500999998</v>
      </c>
      <c r="F38" s="5" t="str">
        <f>IF($B38="N/A","N/A",IF(E38&gt;3,"Yes","No"))</f>
        <v>No</v>
      </c>
      <c r="G38" s="4">
        <v>2.6757705890999999</v>
      </c>
      <c r="H38" s="5" t="str">
        <f>IF($B38="N/A","N/A",IF(G38&gt;3,"Yes","No"))</f>
        <v>No</v>
      </c>
      <c r="I38" s="6">
        <v>0.62670000000000003</v>
      </c>
      <c r="J38" s="6">
        <v>-8.66</v>
      </c>
      <c r="K38" s="105" t="str">
        <f t="shared" si="8"/>
        <v>Yes</v>
      </c>
    </row>
    <row r="39" spans="1:11" x14ac:dyDescent="0.2">
      <c r="A39" s="124" t="s">
        <v>386</v>
      </c>
      <c r="B39" s="22" t="s">
        <v>220</v>
      </c>
      <c r="C39" s="57">
        <v>3.9369650437999999</v>
      </c>
      <c r="D39" s="5" t="str">
        <f>IF($B39="N/A","N/A",IF(C39&gt;1,"Yes","No"))</f>
        <v>Yes</v>
      </c>
      <c r="E39" s="4">
        <v>4.8351440095999996</v>
      </c>
      <c r="F39" s="5" t="str">
        <f>IF($B39="N/A","N/A",IF(E39&gt;1,"Yes","No"))</f>
        <v>Yes</v>
      </c>
      <c r="G39" s="4">
        <v>3.4779847200999998</v>
      </c>
      <c r="H39" s="5" t="str">
        <f>IF($B39="N/A","N/A",IF(G39&gt;1,"Yes","No"))</f>
        <v>Yes</v>
      </c>
      <c r="I39" s="6">
        <v>22.81</v>
      </c>
      <c r="J39" s="6">
        <v>-28.1</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1.2314276703</v>
      </c>
      <c r="D42" s="5" t="str">
        <f>IF($B42="N/A","N/A",IF(C42&gt;0,"Yes","No"))</f>
        <v>Yes</v>
      </c>
      <c r="E42" s="4">
        <v>1.3521830521</v>
      </c>
      <c r="F42" s="5" t="str">
        <f>IF($B42="N/A","N/A",IF(E42&gt;0,"Yes","No"))</f>
        <v>Yes</v>
      </c>
      <c r="G42" s="4">
        <v>1.0197626055</v>
      </c>
      <c r="H42" s="5" t="str">
        <f>IF($B42="N/A","N/A",IF(G42&gt;0,"Yes","No"))</f>
        <v>Yes</v>
      </c>
      <c r="I42" s="6">
        <v>9.8059999999999992</v>
      </c>
      <c r="J42" s="6">
        <v>-24.6</v>
      </c>
      <c r="K42" s="105" t="str">
        <f t="shared" si="8"/>
        <v>Yes</v>
      </c>
    </row>
    <row r="43" spans="1:11" x14ac:dyDescent="0.2">
      <c r="A43" s="124" t="s">
        <v>390</v>
      </c>
      <c r="B43" s="22" t="s">
        <v>259</v>
      </c>
      <c r="C43" s="57">
        <v>0.26724759219999999</v>
      </c>
      <c r="D43" s="5" t="str">
        <f>IF($B43="N/A","N/A",IF(C43&gt;0,"Yes","No"))</f>
        <v>Yes</v>
      </c>
      <c r="E43" s="4">
        <v>0.25684225900000002</v>
      </c>
      <c r="F43" s="5" t="str">
        <f>IF($B43="N/A","N/A",IF(E43&gt;0,"Yes","No"))</f>
        <v>Yes</v>
      </c>
      <c r="G43" s="4">
        <v>0.21753378570000001</v>
      </c>
      <c r="H43" s="5" t="str">
        <f>IF($B43="N/A","N/A",IF(G43&gt;0,"Yes","No"))</f>
        <v>Yes</v>
      </c>
      <c r="I43" s="6">
        <v>-3.89</v>
      </c>
      <c r="J43" s="6">
        <v>-15.3</v>
      </c>
      <c r="K43" s="105" t="str">
        <f t="shared" si="8"/>
        <v>Yes</v>
      </c>
    </row>
    <row r="44" spans="1:11" x14ac:dyDescent="0.2">
      <c r="A44" s="124" t="s">
        <v>391</v>
      </c>
      <c r="B44" s="22" t="s">
        <v>259</v>
      </c>
      <c r="C44" s="57">
        <v>8.3703284512000007</v>
      </c>
      <c r="D44" s="5" t="str">
        <f>IF($B44="N/A","N/A",IF(C44&gt;0,"Yes","No"))</f>
        <v>Yes</v>
      </c>
      <c r="E44" s="4">
        <v>9.3246051232999996</v>
      </c>
      <c r="F44" s="5" t="str">
        <f>IF($B44="N/A","N/A",IF(E44&gt;0,"Yes","No"))</f>
        <v>Yes</v>
      </c>
      <c r="G44" s="4">
        <v>8.1582991427000007</v>
      </c>
      <c r="H44" s="5" t="str">
        <f>IF($B44="N/A","N/A",IF(G44&gt;0,"Yes","No"))</f>
        <v>Yes</v>
      </c>
      <c r="I44" s="6">
        <v>11.4</v>
      </c>
      <c r="J44" s="6">
        <v>-12.5</v>
      </c>
      <c r="K44" s="105" t="str">
        <f t="shared" si="8"/>
        <v>Yes</v>
      </c>
    </row>
    <row r="45" spans="1:11" x14ac:dyDescent="0.2">
      <c r="A45" s="124" t="s">
        <v>392</v>
      </c>
      <c r="B45" s="22" t="s">
        <v>220</v>
      </c>
      <c r="C45" s="57">
        <v>1.6288799804</v>
      </c>
      <c r="D45" s="5" t="str">
        <f>IF($B45="N/A","N/A",IF(C45&gt;1,"Yes","No"))</f>
        <v>Yes</v>
      </c>
      <c r="E45" s="4">
        <v>1.6009062356999999</v>
      </c>
      <c r="F45" s="5" t="str">
        <f>IF($B45="N/A","N/A",IF(E45&gt;1,"Yes","No"))</f>
        <v>Yes</v>
      </c>
      <c r="G45" s="4">
        <v>2.2398731005000001</v>
      </c>
      <c r="H45" s="5" t="str">
        <f>IF($B45="N/A","N/A",IF(G45&gt;1,"Yes","No"))</f>
        <v>Yes</v>
      </c>
      <c r="I45" s="6">
        <v>-1.72</v>
      </c>
      <c r="J45" s="6">
        <v>39.909999999999997</v>
      </c>
      <c r="K45" s="105" t="str">
        <f t="shared" si="8"/>
        <v>No</v>
      </c>
    </row>
    <row r="46" spans="1:11" x14ac:dyDescent="0.2">
      <c r="A46" s="124" t="s">
        <v>393</v>
      </c>
      <c r="B46" s="22" t="s">
        <v>259</v>
      </c>
      <c r="C46" s="57">
        <v>0.1180203661</v>
      </c>
      <c r="D46" s="5" t="str">
        <f>IF($B46="N/A","N/A",IF(C46&gt;0,"Yes","No"))</f>
        <v>Yes</v>
      </c>
      <c r="E46" s="4">
        <v>0.1392176638</v>
      </c>
      <c r="F46" s="5" t="str">
        <f>IF($B46="N/A","N/A",IF(E46&gt;0,"Yes","No"))</f>
        <v>Yes</v>
      </c>
      <c r="G46" s="4">
        <v>0.11793637630000001</v>
      </c>
      <c r="H46" s="5" t="str">
        <f>IF($B46="N/A","N/A",IF(G46&gt;0,"Yes","No"))</f>
        <v>Yes</v>
      </c>
      <c r="I46" s="6">
        <v>17.96</v>
      </c>
      <c r="J46" s="6">
        <v>-15.3</v>
      </c>
      <c r="K46" s="105" t="str">
        <f t="shared" si="8"/>
        <v>Yes</v>
      </c>
    </row>
    <row r="47" spans="1:11" x14ac:dyDescent="0.2">
      <c r="A47" s="124" t="s">
        <v>394</v>
      </c>
      <c r="B47" s="22" t="s">
        <v>213</v>
      </c>
      <c r="C47" s="57">
        <v>2.3622722700000001E-2</v>
      </c>
      <c r="D47" s="5" t="str">
        <f>IF($B47="N/A","N/A",IF(C47&gt;15,"No",IF(C47&lt;-15,"No","Yes")))</f>
        <v>N/A</v>
      </c>
      <c r="E47" s="4">
        <v>2.69071871E-2</v>
      </c>
      <c r="F47" s="5" t="str">
        <f>IF($B47="N/A","N/A",IF(E47&gt;15,"No",IF(E47&lt;-15,"No","Yes")))</f>
        <v>N/A</v>
      </c>
      <c r="G47" s="4">
        <v>2.9935774700000001E-2</v>
      </c>
      <c r="H47" s="5" t="str">
        <f>IF($B47="N/A","N/A",IF(G47&gt;15,"No",IF(G47&lt;-15,"No","Yes")))</f>
        <v>N/A</v>
      </c>
      <c r="I47" s="6">
        <v>13.9</v>
      </c>
      <c r="J47" s="6">
        <v>11.26</v>
      </c>
      <c r="K47" s="105" t="str">
        <f t="shared" si="8"/>
        <v>Yes</v>
      </c>
    </row>
    <row r="48" spans="1:11" x14ac:dyDescent="0.2">
      <c r="A48" s="124" t="s">
        <v>395</v>
      </c>
      <c r="B48" s="22" t="s">
        <v>213</v>
      </c>
      <c r="C48" s="57">
        <v>0.56253162649999999</v>
      </c>
      <c r="D48" s="5" t="str">
        <f>IF($B48="N/A","N/A",IF(C48&gt;15,"No",IF(C48&lt;-15,"No","Yes")))</f>
        <v>N/A</v>
      </c>
      <c r="E48" s="4">
        <v>0.66109265620000002</v>
      </c>
      <c r="F48" s="5" t="str">
        <f>IF($B48="N/A","N/A",IF(E48&gt;15,"No",IF(E48&lt;-15,"No","Yes")))</f>
        <v>N/A</v>
      </c>
      <c r="G48" s="4">
        <v>1.0128368362</v>
      </c>
      <c r="H48" s="5" t="str">
        <f>IF($B48="N/A","N/A",IF(G48&gt;15,"No",IF(G48&lt;-15,"No","Yes")))</f>
        <v>N/A</v>
      </c>
      <c r="I48" s="6">
        <v>17.52</v>
      </c>
      <c r="J48" s="6">
        <v>53.21</v>
      </c>
      <c r="K48" s="105" t="str">
        <f t="shared" si="8"/>
        <v>No</v>
      </c>
    </row>
    <row r="49" spans="1:11" x14ac:dyDescent="0.2">
      <c r="A49" s="124" t="s">
        <v>396</v>
      </c>
      <c r="B49" s="22" t="s">
        <v>213</v>
      </c>
      <c r="C49" s="57">
        <v>0.1133372649</v>
      </c>
      <c r="D49" s="5" t="str">
        <f>IF($B49="N/A","N/A",IF(C49&gt;15,"No",IF(C49&lt;-15,"No","Yes")))</f>
        <v>N/A</v>
      </c>
      <c r="E49" s="4">
        <v>0.1444399837</v>
      </c>
      <c r="F49" s="5" t="str">
        <f>IF($B49="N/A","N/A",IF(E49&gt;15,"No",IF(E49&lt;-15,"No","Yes")))</f>
        <v>N/A</v>
      </c>
      <c r="G49" s="4">
        <v>0.11917758000000001</v>
      </c>
      <c r="H49" s="5" t="str">
        <f>IF($B49="N/A","N/A",IF(G49&gt;15,"No",IF(G49&lt;-15,"No","Yes")))</f>
        <v>N/A</v>
      </c>
      <c r="I49" s="6">
        <v>27.44</v>
      </c>
      <c r="J49" s="6">
        <v>-17.5</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0.31369525279999999</v>
      </c>
      <c r="D51" s="5" t="str">
        <f>IF($B51="N/A","N/A",IF(C51&gt;15,"No",IF(C51&lt;-15,"No","Yes")))</f>
        <v>N/A</v>
      </c>
      <c r="E51" s="4">
        <v>0</v>
      </c>
      <c r="F51" s="5" t="str">
        <f>IF($B51="N/A","N/A",IF(E51&gt;15,"No",IF(E51&lt;-15,"No","Yes")))</f>
        <v>N/A</v>
      </c>
      <c r="G51" s="4">
        <v>0</v>
      </c>
      <c r="H51" s="5" t="str">
        <f>IF($B51="N/A","N/A",IF(G51&gt;15,"No",IF(G51&lt;-15,"No","Yes")))</f>
        <v>N/A</v>
      </c>
      <c r="I51" s="6">
        <v>-100</v>
      </c>
      <c r="J51" s="6" t="s">
        <v>1748</v>
      </c>
      <c r="K51" s="105" t="str">
        <f t="shared" si="8"/>
        <v>N/A</v>
      </c>
    </row>
    <row r="52" spans="1:11" x14ac:dyDescent="0.2">
      <c r="A52" s="124" t="s">
        <v>399</v>
      </c>
      <c r="B52" s="22" t="s">
        <v>220</v>
      </c>
      <c r="C52" s="57">
        <v>7.3699579473999997</v>
      </c>
      <c r="D52" s="5" t="str">
        <f>IF($B52="N/A","N/A",IF(C52&gt;1,"Yes","No"))</f>
        <v>Yes</v>
      </c>
      <c r="E52" s="4">
        <v>5.9094017260999996</v>
      </c>
      <c r="F52" s="5" t="str">
        <f>IF($B52="N/A","N/A",IF(E52&gt;1,"Yes","No"))</f>
        <v>Yes</v>
      </c>
      <c r="G52" s="4">
        <v>5.1848600187000002</v>
      </c>
      <c r="H52" s="5" t="str">
        <f>IF($B52="N/A","N/A",IF(G52&gt;1,"Yes","No"))</f>
        <v>Yes</v>
      </c>
      <c r="I52" s="6">
        <v>-19.8</v>
      </c>
      <c r="J52" s="6">
        <v>-12.3</v>
      </c>
      <c r="K52" s="105" t="str">
        <f t="shared" si="8"/>
        <v>Yes</v>
      </c>
    </row>
    <row r="53" spans="1:11" x14ac:dyDescent="0.2">
      <c r="A53" s="124" t="s">
        <v>400</v>
      </c>
      <c r="B53" s="22" t="s">
        <v>259</v>
      </c>
      <c r="C53" s="57">
        <v>1.6478817670000001</v>
      </c>
      <c r="D53" s="5" t="str">
        <f>IF($B53="N/A","N/A",IF(C53&gt;0,"Yes","No"))</f>
        <v>Yes</v>
      </c>
      <c r="E53" s="4">
        <v>1.7571270386</v>
      </c>
      <c r="F53" s="5" t="str">
        <f>IF($B53="N/A","N/A",IF(E53&gt;0,"Yes","No"))</f>
        <v>Yes</v>
      </c>
      <c r="G53" s="4">
        <v>1.2513315397</v>
      </c>
      <c r="H53" s="5" t="str">
        <f>IF($B53="N/A","N/A",IF(G53&gt;0,"Yes","No"))</f>
        <v>Yes</v>
      </c>
      <c r="I53" s="6">
        <v>6.6289999999999996</v>
      </c>
      <c r="J53" s="6">
        <v>-28.8</v>
      </c>
      <c r="K53" s="105" t="str">
        <f t="shared" si="8"/>
        <v>Yes</v>
      </c>
    </row>
    <row r="54" spans="1:11" x14ac:dyDescent="0.2">
      <c r="A54" s="124" t="s">
        <v>401</v>
      </c>
      <c r="B54" s="22" t="s">
        <v>260</v>
      </c>
      <c r="C54" s="57">
        <v>1.9374777E-3</v>
      </c>
      <c r="D54" s="5" t="str">
        <f>IF($B54="N/A","N/A",IF(C54&gt;=1,"No",IF(C54&lt;0,"No","Yes")))</f>
        <v>Yes</v>
      </c>
      <c r="E54" s="4">
        <v>4.5399503399999999E-2</v>
      </c>
      <c r="F54" s="5" t="str">
        <f>IF($B54="N/A","N/A",IF(E54&gt;=1,"No",IF(E54&lt;0,"No","Yes")))</f>
        <v>Yes</v>
      </c>
      <c r="G54" s="4">
        <v>3.1948140299999997E-2</v>
      </c>
      <c r="H54" s="5" t="str">
        <f>IF($B54="N/A","N/A",IF(G54&gt;=1,"No",IF(G54&lt;0,"No","Yes")))</f>
        <v>Yes</v>
      </c>
      <c r="I54" s="6">
        <v>2243</v>
      </c>
      <c r="J54" s="6">
        <v>-29.6</v>
      </c>
      <c r="K54" s="105" t="str">
        <f t="shared" si="8"/>
        <v>Yes</v>
      </c>
    </row>
    <row r="55" spans="1:11" x14ac:dyDescent="0.2">
      <c r="A55" s="124" t="s">
        <v>873</v>
      </c>
      <c r="B55" s="22" t="s">
        <v>213</v>
      </c>
      <c r="C55" s="59">
        <v>119.77457001000001</v>
      </c>
      <c r="D55" s="5" t="str">
        <f>IF($B55="N/A","N/A",IF(C55&gt;15,"No",IF(C55&lt;-15,"No","Yes")))</f>
        <v>N/A</v>
      </c>
      <c r="E55" s="24">
        <v>119.36232129</v>
      </c>
      <c r="F55" s="5" t="str">
        <f>IF($B55="N/A","N/A",IF(E55&gt;15,"No",IF(E55&lt;-15,"No","Yes")))</f>
        <v>N/A</v>
      </c>
      <c r="G55" s="24">
        <v>101.32551805999999</v>
      </c>
      <c r="H55" s="5" t="str">
        <f>IF($B55="N/A","N/A",IF(G55&gt;15,"No",IF(G55&lt;-15,"No","Yes")))</f>
        <v>N/A</v>
      </c>
      <c r="I55" s="6">
        <v>-0.34399999999999997</v>
      </c>
      <c r="J55" s="6">
        <v>-15.1</v>
      </c>
      <c r="K55" s="105" t="str">
        <f t="shared" ref="K55:K74" si="9">IF(J55="Div by 0", "N/A", IF(J55="N/A","N/A", IF(J55&gt;30, "No", IF(J55&lt;-30, "No", "Yes"))))</f>
        <v>Yes</v>
      </c>
    </row>
    <row r="56" spans="1:11" x14ac:dyDescent="0.2">
      <c r="A56" s="124" t="s">
        <v>874</v>
      </c>
      <c r="B56" s="22" t="s">
        <v>261</v>
      </c>
      <c r="C56" s="59">
        <v>74.365281862000003</v>
      </c>
      <c r="D56" s="5" t="str">
        <f>IF($B56="N/A","N/A",IF(C56&gt;90,"No",IF(C56&lt;20,"No","Yes")))</f>
        <v>Yes</v>
      </c>
      <c r="E56" s="24">
        <v>76.920167323000001</v>
      </c>
      <c r="F56" s="5" t="str">
        <f>IF($B56="N/A","N/A",IF(E56&gt;90,"No",IF(E56&lt;20,"No","Yes")))</f>
        <v>Yes</v>
      </c>
      <c r="G56" s="24">
        <v>78.509951994000005</v>
      </c>
      <c r="H56" s="5" t="str">
        <f>IF($B56="N/A","N/A",IF(G56&gt;90,"No",IF(G56&lt;20,"No","Yes")))</f>
        <v>Yes</v>
      </c>
      <c r="I56" s="6">
        <v>3.4359999999999999</v>
      </c>
      <c r="J56" s="6">
        <v>2.0670000000000002</v>
      </c>
      <c r="K56" s="105" t="str">
        <f t="shared" si="9"/>
        <v>Yes</v>
      </c>
    </row>
    <row r="57" spans="1:11" x14ac:dyDescent="0.2">
      <c r="A57" s="124" t="s">
        <v>875</v>
      </c>
      <c r="B57" s="22" t="s">
        <v>262</v>
      </c>
      <c r="C57" s="59">
        <v>60.674398981000003</v>
      </c>
      <c r="D57" s="5" t="str">
        <f>IF($B57="N/A","N/A",IF(C57&gt;60,"No",IF(C57&lt;10,"No","Yes")))</f>
        <v>No</v>
      </c>
      <c r="E57" s="24">
        <v>61.581446360999998</v>
      </c>
      <c r="F57" s="5" t="str">
        <f>IF($B57="N/A","N/A",IF(E57&gt;60,"No",IF(E57&lt;10,"No","Yes")))</f>
        <v>No</v>
      </c>
      <c r="G57" s="24">
        <v>65.532801313999997</v>
      </c>
      <c r="H57" s="5" t="str">
        <f>IF($B57="N/A","N/A",IF(G57&gt;60,"No",IF(G57&lt;10,"No","Yes")))</f>
        <v>No</v>
      </c>
      <c r="I57" s="6">
        <v>1.4950000000000001</v>
      </c>
      <c r="J57" s="6">
        <v>6.4160000000000004</v>
      </c>
      <c r="K57" s="105" t="str">
        <f t="shared" si="9"/>
        <v>Yes</v>
      </c>
    </row>
    <row r="58" spans="1:11" ht="25.5" x14ac:dyDescent="0.2">
      <c r="A58" s="124" t="s">
        <v>876</v>
      </c>
      <c r="B58" s="22" t="s">
        <v>263</v>
      </c>
      <c r="C58" s="59">
        <v>65.352564418</v>
      </c>
      <c r="D58" s="5" t="str">
        <f>IF($B58="N/A","N/A",IF(C58&gt;100,"No",IF(C58&lt;10,"No","Yes")))</f>
        <v>Yes</v>
      </c>
      <c r="E58" s="24">
        <v>58.588105179000003</v>
      </c>
      <c r="F58" s="5" t="str">
        <f>IF($B58="N/A","N/A",IF(E58&gt;100,"No",IF(E58&lt;10,"No","Yes")))</f>
        <v>Yes</v>
      </c>
      <c r="G58" s="24">
        <v>56.064650968999999</v>
      </c>
      <c r="H58" s="5" t="str">
        <f>IF($B58="N/A","N/A",IF(G58&gt;100,"No",IF(G58&lt;10,"No","Yes")))</f>
        <v>Yes</v>
      </c>
      <c r="I58" s="6">
        <v>-10.4</v>
      </c>
      <c r="J58" s="6">
        <v>-4.3099999999999996</v>
      </c>
      <c r="K58" s="105" t="str">
        <f t="shared" si="9"/>
        <v>Yes</v>
      </c>
    </row>
    <row r="59" spans="1:11" x14ac:dyDescent="0.2">
      <c r="A59" s="124" t="s">
        <v>877</v>
      </c>
      <c r="B59" s="22" t="s">
        <v>264</v>
      </c>
      <c r="C59" s="59">
        <v>105.75725986</v>
      </c>
      <c r="D59" s="5" t="str">
        <f>IF($B59="N/A","N/A",IF(C59&gt;100,"No",IF(C59&lt;20,"No","Yes")))</f>
        <v>No</v>
      </c>
      <c r="E59" s="24">
        <v>104.54749781</v>
      </c>
      <c r="F59" s="5" t="str">
        <f>IF($B59="N/A","N/A",IF(E59&gt;100,"No",IF(E59&lt;20,"No","Yes")))</f>
        <v>No</v>
      </c>
      <c r="G59" s="24">
        <v>101.64597685</v>
      </c>
      <c r="H59" s="5" t="str">
        <f>IF($B59="N/A","N/A",IF(G59&gt;100,"No",IF(G59&lt;20,"No","Yes")))</f>
        <v>No</v>
      </c>
      <c r="I59" s="6">
        <v>-1.1399999999999999</v>
      </c>
      <c r="J59" s="6">
        <v>-2.78</v>
      </c>
      <c r="K59" s="105" t="str">
        <f t="shared" si="9"/>
        <v>Yes</v>
      </c>
    </row>
    <row r="60" spans="1:11" x14ac:dyDescent="0.2">
      <c r="A60" s="124" t="s">
        <v>878</v>
      </c>
      <c r="B60" s="22" t="s">
        <v>264</v>
      </c>
      <c r="C60" s="59">
        <v>120.03972982000001</v>
      </c>
      <c r="D60" s="5" t="str">
        <f>IF($B60="N/A","N/A",IF(C60&gt;100,"No",IF(C60&lt;20,"No","Yes")))</f>
        <v>No</v>
      </c>
      <c r="E60" s="24">
        <v>121.3789409</v>
      </c>
      <c r="F60" s="5" t="str">
        <f>IF($B60="N/A","N/A",IF(E60&gt;100,"No",IF(E60&lt;20,"No","Yes")))</f>
        <v>No</v>
      </c>
      <c r="G60" s="24">
        <v>123.14763173999999</v>
      </c>
      <c r="H60" s="5" t="str">
        <f>IF($B60="N/A","N/A",IF(G60&gt;100,"No",IF(G60&lt;20,"No","Yes")))</f>
        <v>No</v>
      </c>
      <c r="I60" s="6">
        <v>1.1160000000000001</v>
      </c>
      <c r="J60" s="6">
        <v>1.4570000000000001</v>
      </c>
      <c r="K60" s="105" t="str">
        <f t="shared" si="9"/>
        <v>Yes</v>
      </c>
    </row>
    <row r="61" spans="1:11" ht="25.5" x14ac:dyDescent="0.2">
      <c r="A61" s="124" t="s">
        <v>879</v>
      </c>
      <c r="B61" s="22" t="s">
        <v>213</v>
      </c>
      <c r="C61" s="59">
        <v>91.330740176999996</v>
      </c>
      <c r="D61" s="5" t="str">
        <f>IF($B61="N/A","N/A",IF(C61&gt;15,"No",IF(C61&lt;-15,"No","Yes")))</f>
        <v>N/A</v>
      </c>
      <c r="E61" s="24">
        <v>89.119658878999999</v>
      </c>
      <c r="F61" s="5" t="str">
        <f>IF($B61="N/A","N/A",IF(E61&gt;15,"No",IF(E61&lt;-15,"No","Yes")))</f>
        <v>N/A</v>
      </c>
      <c r="G61" s="24">
        <v>93.429838054000001</v>
      </c>
      <c r="H61" s="5" t="str">
        <f>IF($B61="N/A","N/A",IF(G61&gt;15,"No",IF(G61&lt;-15,"No","Yes")))</f>
        <v>N/A</v>
      </c>
      <c r="I61" s="6">
        <v>-2.42</v>
      </c>
      <c r="J61" s="6">
        <v>4.8360000000000003</v>
      </c>
      <c r="K61" s="105" t="str">
        <f t="shared" si="9"/>
        <v>Yes</v>
      </c>
    </row>
    <row r="62" spans="1:11" x14ac:dyDescent="0.2">
      <c r="A62" s="124" t="s">
        <v>880</v>
      </c>
      <c r="B62" s="22" t="s">
        <v>265</v>
      </c>
      <c r="C62" s="59">
        <v>29.261565292</v>
      </c>
      <c r="D62" s="5" t="str">
        <f>IF($B62="N/A","N/A",IF(C62&gt;60,"No",IF(C62&lt;10,"No","Yes")))</f>
        <v>Yes</v>
      </c>
      <c r="E62" s="24">
        <v>28.535970492000001</v>
      </c>
      <c r="F62" s="5" t="str">
        <f>IF($B62="N/A","N/A",IF(E62&gt;60,"No",IF(E62&lt;10,"No","Yes")))</f>
        <v>Yes</v>
      </c>
      <c r="G62" s="24">
        <v>27.320063312999999</v>
      </c>
      <c r="H62" s="5" t="str">
        <f>IF($B62="N/A","N/A",IF(G62&gt;60,"No",IF(G62&lt;10,"No","Yes")))</f>
        <v>Yes</v>
      </c>
      <c r="I62" s="6">
        <v>-2.48</v>
      </c>
      <c r="J62" s="6">
        <v>-4.26</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v>953.75</v>
      </c>
      <c r="H63" s="5" t="str">
        <f>IF($B63="N/A","N/A",IF(G63&gt;60,"No",IF(G63&lt;10,"No","Yes")))</f>
        <v>No</v>
      </c>
      <c r="I63" s="6" t="s">
        <v>1748</v>
      </c>
      <c r="J63" s="6" t="s">
        <v>1748</v>
      </c>
      <c r="K63" s="105" t="str">
        <f t="shared" si="9"/>
        <v>N/A</v>
      </c>
    </row>
    <row r="64" spans="1:11" x14ac:dyDescent="0.2">
      <c r="A64" s="124" t="s">
        <v>882</v>
      </c>
      <c r="B64" s="22" t="s">
        <v>213</v>
      </c>
      <c r="C64" s="59">
        <v>235.49384280999999</v>
      </c>
      <c r="D64" s="5" t="str">
        <f t="shared" ref="D64:D74" si="10">IF($B64="N/A","N/A",IF(C64&gt;15,"No",IF(C64&lt;-15,"No","Yes")))</f>
        <v>N/A</v>
      </c>
      <c r="E64" s="24">
        <v>230.38736134000001</v>
      </c>
      <c r="F64" s="5" t="str">
        <f>IF($B64="N/A","N/A",IF(E64&gt;15,"No",IF(E64&lt;-15,"No","Yes")))</f>
        <v>N/A</v>
      </c>
      <c r="G64" s="24">
        <v>198.33314587000001</v>
      </c>
      <c r="H64" s="5" t="str">
        <f>IF($B64="N/A","N/A",IF(G64&gt;15,"No",IF(G64&lt;-15,"No","Yes")))</f>
        <v>N/A</v>
      </c>
      <c r="I64" s="6">
        <v>-2.17</v>
      </c>
      <c r="J64" s="6">
        <v>-13.9</v>
      </c>
      <c r="K64" s="105" t="str">
        <f t="shared" si="9"/>
        <v>Yes</v>
      </c>
    </row>
    <row r="65" spans="1:11" ht="24.95" customHeight="1" x14ac:dyDescent="0.2">
      <c r="A65" s="124" t="s">
        <v>883</v>
      </c>
      <c r="B65" s="22" t="s">
        <v>213</v>
      </c>
      <c r="C65" s="59">
        <v>110.42807064</v>
      </c>
      <c r="D65" s="5" t="str">
        <f t="shared" si="10"/>
        <v>N/A</v>
      </c>
      <c r="E65" s="24">
        <v>111.07250146</v>
      </c>
      <c r="F65" s="5" t="str">
        <f t="shared" ref="F65:F73" si="11">IF($B65="N/A","N/A",IF(E65&gt;15,"No",IF(E65&lt;-15,"No","Yes")))</f>
        <v>N/A</v>
      </c>
      <c r="G65" s="24">
        <v>116.43418568</v>
      </c>
      <c r="H65" s="5" t="str">
        <f t="shared" ref="H65:H86" si="12">IF($B65="N/A","N/A",IF(G65&gt;15,"No",IF(G65&lt;-15,"No","Yes")))</f>
        <v>N/A</v>
      </c>
      <c r="I65" s="6">
        <v>0.58360000000000001</v>
      </c>
      <c r="J65" s="6">
        <v>4.827</v>
      </c>
      <c r="K65" s="105" t="str">
        <f t="shared" si="9"/>
        <v>Yes</v>
      </c>
    </row>
    <row r="66" spans="1:11" ht="25.5" x14ac:dyDescent="0.2">
      <c r="A66" s="124" t="s">
        <v>884</v>
      </c>
      <c r="B66" s="22" t="s">
        <v>213</v>
      </c>
      <c r="C66" s="59">
        <v>65.193160255999999</v>
      </c>
      <c r="D66" s="5" t="str">
        <f t="shared" si="10"/>
        <v>N/A</v>
      </c>
      <c r="E66" s="24">
        <v>68.634535830999994</v>
      </c>
      <c r="F66" s="5" t="str">
        <f t="shared" si="11"/>
        <v>N/A</v>
      </c>
      <c r="G66" s="24">
        <v>76.114987456999998</v>
      </c>
      <c r="H66" s="5" t="str">
        <f t="shared" si="12"/>
        <v>N/A</v>
      </c>
      <c r="I66" s="6">
        <v>5.2789999999999999</v>
      </c>
      <c r="J66" s="6">
        <v>10.9</v>
      </c>
      <c r="K66" s="105" t="str">
        <f t="shared" si="9"/>
        <v>Yes</v>
      </c>
    </row>
    <row r="67" spans="1:11" ht="25.5" x14ac:dyDescent="0.2">
      <c r="A67" s="124" t="s">
        <v>885</v>
      </c>
      <c r="B67" s="22" t="s">
        <v>213</v>
      </c>
      <c r="C67" s="59">
        <v>452.27344472999999</v>
      </c>
      <c r="D67" s="5" t="str">
        <f t="shared" si="10"/>
        <v>N/A</v>
      </c>
      <c r="E67" s="24">
        <v>464.47176187000002</v>
      </c>
      <c r="F67" s="5" t="str">
        <f t="shared" si="11"/>
        <v>N/A</v>
      </c>
      <c r="G67" s="24">
        <v>483.98097214000001</v>
      </c>
      <c r="H67" s="5" t="str">
        <f t="shared" si="12"/>
        <v>N/A</v>
      </c>
      <c r="I67" s="6">
        <v>2.6970000000000001</v>
      </c>
      <c r="J67" s="6">
        <v>4.2</v>
      </c>
      <c r="K67" s="105" t="str">
        <f t="shared" si="9"/>
        <v>Yes</v>
      </c>
    </row>
    <row r="68" spans="1:11" ht="25.5" x14ac:dyDescent="0.2">
      <c r="A68" s="124" t="s">
        <v>886</v>
      </c>
      <c r="B68" s="22" t="s">
        <v>213</v>
      </c>
      <c r="C68" s="59">
        <v>82.832131502999999</v>
      </c>
      <c r="D68" s="5" t="str">
        <f t="shared" si="10"/>
        <v>N/A</v>
      </c>
      <c r="E68" s="24">
        <v>86.225050632999995</v>
      </c>
      <c r="F68" s="5" t="str">
        <f t="shared" si="11"/>
        <v>N/A</v>
      </c>
      <c r="G68" s="24">
        <v>87.117154529000004</v>
      </c>
      <c r="H68" s="5" t="str">
        <f t="shared" si="12"/>
        <v>N/A</v>
      </c>
      <c r="I68" s="6">
        <v>4.0960000000000001</v>
      </c>
      <c r="J68" s="6">
        <v>1.0349999999999999</v>
      </c>
      <c r="K68" s="105" t="str">
        <f t="shared" si="9"/>
        <v>Yes</v>
      </c>
    </row>
    <row r="69" spans="1:11" ht="25.5" x14ac:dyDescent="0.2">
      <c r="A69" s="124" t="s">
        <v>887</v>
      </c>
      <c r="B69" s="22" t="s">
        <v>213</v>
      </c>
      <c r="C69" s="59">
        <v>347.57929075999999</v>
      </c>
      <c r="D69" s="5" t="str">
        <f t="shared" si="10"/>
        <v>N/A</v>
      </c>
      <c r="E69" s="24">
        <v>352.51666446000002</v>
      </c>
      <c r="F69" s="5" t="str">
        <f t="shared" si="11"/>
        <v>N/A</v>
      </c>
      <c r="G69" s="24">
        <v>303.82915398</v>
      </c>
      <c r="H69" s="5" t="str">
        <f t="shared" si="12"/>
        <v>N/A</v>
      </c>
      <c r="I69" s="6">
        <v>1.421</v>
      </c>
      <c r="J69" s="6">
        <v>-13.8</v>
      </c>
      <c r="K69" s="105" t="str">
        <f t="shared" si="9"/>
        <v>Yes</v>
      </c>
    </row>
    <row r="70" spans="1:11" ht="25.5" x14ac:dyDescent="0.2">
      <c r="A70" s="124" t="s">
        <v>888</v>
      </c>
      <c r="B70" s="22" t="s">
        <v>213</v>
      </c>
      <c r="C70" s="59">
        <v>28.410927709999999</v>
      </c>
      <c r="D70" s="5" t="str">
        <f t="shared" si="10"/>
        <v>N/A</v>
      </c>
      <c r="E70" s="24">
        <v>29.302878549999999</v>
      </c>
      <c r="F70" s="5" t="str">
        <f t="shared" si="11"/>
        <v>N/A</v>
      </c>
      <c r="G70" s="24">
        <v>23.124629070000001</v>
      </c>
      <c r="H70" s="5" t="str">
        <f t="shared" si="12"/>
        <v>N/A</v>
      </c>
      <c r="I70" s="6">
        <v>3.1389999999999998</v>
      </c>
      <c r="J70" s="6">
        <v>-21.1</v>
      </c>
      <c r="K70" s="105" t="str">
        <f t="shared" si="9"/>
        <v>Yes</v>
      </c>
    </row>
    <row r="71" spans="1:11" x14ac:dyDescent="0.2">
      <c r="A71" s="124" t="s">
        <v>889</v>
      </c>
      <c r="B71" s="22" t="s">
        <v>213</v>
      </c>
      <c r="C71" s="59">
        <v>2259.4749363999999</v>
      </c>
      <c r="D71" s="5" t="str">
        <f t="shared" si="10"/>
        <v>N/A</v>
      </c>
      <c r="E71" s="24">
        <v>1871.3617847</v>
      </c>
      <c r="F71" s="5" t="str">
        <f t="shared" si="11"/>
        <v>N/A</v>
      </c>
      <c r="G71" s="24">
        <v>1630.5720513000001</v>
      </c>
      <c r="H71" s="5" t="str">
        <f t="shared" si="12"/>
        <v>N/A</v>
      </c>
      <c r="I71" s="6">
        <v>-17.2</v>
      </c>
      <c r="J71" s="6">
        <v>-12.9</v>
      </c>
      <c r="K71" s="105" t="str">
        <f t="shared" si="9"/>
        <v>Yes</v>
      </c>
    </row>
    <row r="72" spans="1:11" ht="25.5" x14ac:dyDescent="0.2">
      <c r="A72" s="124" t="s">
        <v>890</v>
      </c>
      <c r="B72" s="22" t="s">
        <v>213</v>
      </c>
      <c r="C72" s="59">
        <v>659.65207913999996</v>
      </c>
      <c r="D72" s="5" t="str">
        <f t="shared" si="10"/>
        <v>N/A</v>
      </c>
      <c r="E72" s="24" t="s">
        <v>1748</v>
      </c>
      <c r="F72" s="5" t="str">
        <f t="shared" si="11"/>
        <v>N/A</v>
      </c>
      <c r="G72" s="24" t="s">
        <v>1748</v>
      </c>
      <c r="H72" s="5" t="str">
        <f t="shared" si="12"/>
        <v>N/A</v>
      </c>
      <c r="I72" s="6" t="s">
        <v>1748</v>
      </c>
      <c r="J72" s="6" t="s">
        <v>1748</v>
      </c>
      <c r="K72" s="105" t="str">
        <f t="shared" si="9"/>
        <v>N/A</v>
      </c>
    </row>
    <row r="73" spans="1:11" x14ac:dyDescent="0.2">
      <c r="A73" s="124" t="s">
        <v>891</v>
      </c>
      <c r="B73" s="22" t="s">
        <v>213</v>
      </c>
      <c r="C73" s="59">
        <v>108.89136657</v>
      </c>
      <c r="D73" s="5" t="str">
        <f t="shared" si="10"/>
        <v>N/A</v>
      </c>
      <c r="E73" s="24">
        <v>126.35036989</v>
      </c>
      <c r="F73" s="5" t="str">
        <f t="shared" si="11"/>
        <v>N/A</v>
      </c>
      <c r="G73" s="24">
        <v>124.81669384</v>
      </c>
      <c r="H73" s="5" t="str">
        <f t="shared" si="12"/>
        <v>N/A</v>
      </c>
      <c r="I73" s="6">
        <v>16.03</v>
      </c>
      <c r="J73" s="6">
        <v>-1.21</v>
      </c>
      <c r="K73" s="105" t="str">
        <f t="shared" si="9"/>
        <v>Yes</v>
      </c>
    </row>
    <row r="74" spans="1:11" x14ac:dyDescent="0.2">
      <c r="A74" s="124" t="s">
        <v>892</v>
      </c>
      <c r="B74" s="22" t="s">
        <v>213</v>
      </c>
      <c r="C74" s="59">
        <v>178.80733609999999</v>
      </c>
      <c r="D74" s="5" t="str">
        <f t="shared" si="10"/>
        <v>N/A</v>
      </c>
      <c r="E74" s="24">
        <v>148.97993266</v>
      </c>
      <c r="F74" s="5" t="str">
        <f>IF($B74="N/A","N/A",IF(E74&gt;15,"No",IF(E74&lt;-15,"No","Yes")))</f>
        <v>N/A</v>
      </c>
      <c r="G74" s="24">
        <v>146.86418513999999</v>
      </c>
      <c r="H74" s="5" t="str">
        <f t="shared" si="12"/>
        <v>N/A</v>
      </c>
      <c r="I74" s="6">
        <v>-16.7</v>
      </c>
      <c r="J74" s="6">
        <v>-1.42</v>
      </c>
      <c r="K74" s="105" t="str">
        <f t="shared" si="9"/>
        <v>Yes</v>
      </c>
    </row>
    <row r="75" spans="1:11" x14ac:dyDescent="0.2">
      <c r="A75" s="124" t="s">
        <v>893</v>
      </c>
      <c r="B75" s="22" t="s">
        <v>213</v>
      </c>
      <c r="C75" s="57">
        <v>1.56241517E-2</v>
      </c>
      <c r="D75" s="5" t="str">
        <f t="shared" ref="D75:D80" si="13">IF($B75="N/A","N/A",IF(C75&gt;15,"No",IF(C75&lt;-15,"No","Yes")))</f>
        <v>N/A</v>
      </c>
      <c r="E75" s="4">
        <v>2.6009600999999999E-3</v>
      </c>
      <c r="F75" s="5" t="str">
        <f>IF($B75="N/A","N/A",IF(E75&gt;15,"No",IF(E75&lt;-15,"No","Yes")))</f>
        <v>N/A</v>
      </c>
      <c r="G75" s="4">
        <v>0</v>
      </c>
      <c r="H75" s="5" t="str">
        <f t="shared" si="12"/>
        <v>N/A</v>
      </c>
      <c r="I75" s="6">
        <v>-83.4</v>
      </c>
      <c r="J75" s="6">
        <v>-100</v>
      </c>
      <c r="K75" s="105" t="str">
        <f t="shared" ref="K75:K80" si="14">IF(J75="Div by 0", "N/A", IF(J75="N/A","N/A", IF(J75&gt;30, "No", IF(J75&lt;-30, "No", "Yes"))))</f>
        <v>No</v>
      </c>
    </row>
    <row r="76" spans="1:11" x14ac:dyDescent="0.2">
      <c r="A76" s="124" t="s">
        <v>894</v>
      </c>
      <c r="B76" s="22" t="s">
        <v>213</v>
      </c>
      <c r="C76" s="57">
        <v>0.71850376159999996</v>
      </c>
      <c r="D76" s="5" t="str">
        <f t="shared" si="13"/>
        <v>N/A</v>
      </c>
      <c r="E76" s="4">
        <v>0.71418284160000001</v>
      </c>
      <c r="F76" s="5" t="str">
        <f t="shared" ref="F76:F86" si="15">IF($B76="N/A","N/A",IF(E76&gt;15,"No",IF(E76&lt;-15,"No","Yes")))</f>
        <v>N/A</v>
      </c>
      <c r="G76" s="4">
        <v>0.84167559260000002</v>
      </c>
      <c r="H76" s="5" t="str">
        <f t="shared" si="12"/>
        <v>N/A</v>
      </c>
      <c r="I76" s="6">
        <v>-0.60099999999999998</v>
      </c>
      <c r="J76" s="6">
        <v>17.850000000000001</v>
      </c>
      <c r="K76" s="105" t="str">
        <f t="shared" si="14"/>
        <v>Yes</v>
      </c>
    </row>
    <row r="77" spans="1:11" x14ac:dyDescent="0.2">
      <c r="A77" s="124" t="s">
        <v>895</v>
      </c>
      <c r="B77" s="22" t="s">
        <v>213</v>
      </c>
      <c r="C77" s="57">
        <v>1.4040496807</v>
      </c>
      <c r="D77" s="5" t="str">
        <f t="shared" si="13"/>
        <v>N/A</v>
      </c>
      <c r="E77" s="4">
        <v>1.4193184219999999</v>
      </c>
      <c r="F77" s="5" t="str">
        <f t="shared" si="15"/>
        <v>N/A</v>
      </c>
      <c r="G77" s="4">
        <v>1.9945260717</v>
      </c>
      <c r="H77" s="5" t="str">
        <f t="shared" si="12"/>
        <v>N/A</v>
      </c>
      <c r="I77" s="6">
        <v>1.087</v>
      </c>
      <c r="J77" s="6">
        <v>40.53</v>
      </c>
      <c r="K77" s="105" t="str">
        <f t="shared" si="14"/>
        <v>No</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17.076244617</v>
      </c>
      <c r="D79" s="5" t="str">
        <f t="shared" si="13"/>
        <v>N/A</v>
      </c>
      <c r="E79" s="4">
        <v>17.030209488000001</v>
      </c>
      <c r="F79" s="5" t="str">
        <f t="shared" si="15"/>
        <v>N/A</v>
      </c>
      <c r="G79" s="4">
        <v>12.981322603000001</v>
      </c>
      <c r="H79" s="5" t="str">
        <f t="shared" si="12"/>
        <v>N/A</v>
      </c>
      <c r="I79" s="6">
        <v>-0.27</v>
      </c>
      <c r="J79" s="6">
        <v>-23.8</v>
      </c>
      <c r="K79" s="105" t="str">
        <f t="shared" si="14"/>
        <v>Yes</v>
      </c>
    </row>
    <row r="80" spans="1:11" ht="25.5" x14ac:dyDescent="0.2">
      <c r="A80" s="124" t="s">
        <v>898</v>
      </c>
      <c r="B80" s="22" t="s">
        <v>213</v>
      </c>
      <c r="C80" s="61">
        <v>16.934674053999998</v>
      </c>
      <c r="D80" s="5" t="str">
        <f t="shared" si="13"/>
        <v>N/A</v>
      </c>
      <c r="E80" s="61">
        <v>16.919673785000001</v>
      </c>
      <c r="F80" s="5" t="str">
        <f t="shared" si="15"/>
        <v>N/A</v>
      </c>
      <c r="G80" s="61">
        <v>12.908906818</v>
      </c>
      <c r="H80" s="5" t="str">
        <f t="shared" si="12"/>
        <v>N/A</v>
      </c>
      <c r="I80" s="6">
        <v>-8.8999999999999996E-2</v>
      </c>
      <c r="J80" s="62">
        <v>-23.7</v>
      </c>
      <c r="K80" s="105" t="str">
        <f t="shared" si="14"/>
        <v>Yes</v>
      </c>
    </row>
    <row r="81" spans="1:11" x14ac:dyDescent="0.2">
      <c r="A81" s="124" t="s">
        <v>899</v>
      </c>
      <c r="B81" s="22" t="s">
        <v>213</v>
      </c>
      <c r="C81" s="63">
        <v>37.046419098000001</v>
      </c>
      <c r="D81" s="5" t="str">
        <f t="shared" ref="D81:D86" si="16">IF($B81="N/A","N/A",IF(C81&gt;15,"No",IF(C81&lt;-15,"No","Yes")))</f>
        <v>N/A</v>
      </c>
      <c r="E81" s="64">
        <v>37.803921569000003</v>
      </c>
      <c r="F81" s="5" t="str">
        <f t="shared" si="15"/>
        <v>N/A</v>
      </c>
      <c r="G81" s="64" t="s">
        <v>1748</v>
      </c>
      <c r="H81" s="5" t="str">
        <f>IF($B81="N/A","N/A",IF(G81&gt;15,"No",IF(G81&lt;-15,"No","Yes")))</f>
        <v>N/A</v>
      </c>
      <c r="I81" s="6">
        <v>2.0449999999999999</v>
      </c>
      <c r="J81" s="6" t="s">
        <v>1748</v>
      </c>
      <c r="K81" s="105" t="str">
        <f t="shared" ref="K81:K86" si="17">IF(J81="Div by 0", "N/A", IF(J81="N/A","N/A", IF(J81&gt;30, "No", IF(J81&lt;-30, "No", "Yes"))))</f>
        <v>N/A</v>
      </c>
    </row>
    <row r="82" spans="1:11" x14ac:dyDescent="0.2">
      <c r="A82" s="124" t="s">
        <v>900</v>
      </c>
      <c r="B82" s="22" t="s">
        <v>213</v>
      </c>
      <c r="C82" s="63">
        <v>97.556151583000002</v>
      </c>
      <c r="D82" s="5" t="str">
        <f t="shared" si="16"/>
        <v>N/A</v>
      </c>
      <c r="E82" s="64">
        <v>97.150844770999996</v>
      </c>
      <c r="F82" s="5" t="str">
        <f t="shared" si="15"/>
        <v>N/A</v>
      </c>
      <c r="G82" s="64">
        <v>98.704339403999995</v>
      </c>
      <c r="H82" s="5" t="str">
        <f t="shared" si="12"/>
        <v>N/A</v>
      </c>
      <c r="I82" s="6">
        <v>-0.41499999999999998</v>
      </c>
      <c r="J82" s="6">
        <v>1.599</v>
      </c>
      <c r="K82" s="105" t="str">
        <f t="shared" si="17"/>
        <v>Yes</v>
      </c>
    </row>
    <row r="83" spans="1:11" x14ac:dyDescent="0.2">
      <c r="A83" s="124" t="s">
        <v>901</v>
      </c>
      <c r="B83" s="22" t="s">
        <v>213</v>
      </c>
      <c r="C83" s="63">
        <v>114.05133010999999</v>
      </c>
      <c r="D83" s="5" t="str">
        <f t="shared" si="16"/>
        <v>N/A</v>
      </c>
      <c r="E83" s="64">
        <v>114.78350856</v>
      </c>
      <c r="F83" s="5" t="str">
        <f t="shared" si="15"/>
        <v>N/A</v>
      </c>
      <c r="G83" s="64">
        <v>123.77183866999999</v>
      </c>
      <c r="H83" s="5" t="str">
        <f t="shared" si="12"/>
        <v>N/A</v>
      </c>
      <c r="I83" s="6">
        <v>0.64200000000000002</v>
      </c>
      <c r="J83" s="6">
        <v>7.8310000000000004</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277.90800605999999</v>
      </c>
      <c r="D85" s="5" t="str">
        <f t="shared" si="16"/>
        <v>N/A</v>
      </c>
      <c r="E85" s="64">
        <v>275.30725347999999</v>
      </c>
      <c r="F85" s="5" t="str">
        <f t="shared" si="15"/>
        <v>N/A</v>
      </c>
      <c r="G85" s="64">
        <v>261.65718102</v>
      </c>
      <c r="H85" s="5" t="str">
        <f t="shared" si="12"/>
        <v>N/A</v>
      </c>
      <c r="I85" s="6">
        <v>-0.93600000000000005</v>
      </c>
      <c r="J85" s="6">
        <v>-4.96</v>
      </c>
      <c r="K85" s="105" t="str">
        <f t="shared" si="17"/>
        <v>Yes</v>
      </c>
    </row>
    <row r="86" spans="1:11" ht="25.5" x14ac:dyDescent="0.2">
      <c r="A86" s="124" t="s">
        <v>904</v>
      </c>
      <c r="B86" s="22" t="s">
        <v>213</v>
      </c>
      <c r="C86" s="65">
        <v>277.55415212999998</v>
      </c>
      <c r="D86" s="5" t="str">
        <f t="shared" si="16"/>
        <v>N/A</v>
      </c>
      <c r="E86" s="65">
        <v>274.83997210000001</v>
      </c>
      <c r="F86" s="5" t="str">
        <f t="shared" si="15"/>
        <v>N/A</v>
      </c>
      <c r="G86" s="65">
        <v>261.41373639</v>
      </c>
      <c r="H86" s="5" t="str">
        <f t="shared" si="12"/>
        <v>N/A</v>
      </c>
      <c r="I86" s="6">
        <v>-0.97799999999999998</v>
      </c>
      <c r="J86" s="6">
        <v>-4.8899999999999997</v>
      </c>
      <c r="K86" s="105" t="str">
        <f t="shared" si="17"/>
        <v>Yes</v>
      </c>
    </row>
    <row r="87" spans="1:11" x14ac:dyDescent="0.2">
      <c r="A87" s="124" t="s">
        <v>32</v>
      </c>
      <c r="B87" s="22" t="s">
        <v>266</v>
      </c>
      <c r="C87" s="57">
        <v>90.624358923000003</v>
      </c>
      <c r="D87" s="5" t="str">
        <f>IF($B87="N/A","N/A",IF(C87&gt;60,"Yes","No"))</f>
        <v>Yes</v>
      </c>
      <c r="E87" s="4">
        <v>90.671610735000002</v>
      </c>
      <c r="F87" s="5" t="str">
        <f>IF($B87="N/A","N/A",IF(E87&gt;60,"Yes","No"))</f>
        <v>Yes</v>
      </c>
      <c r="G87" s="4">
        <v>96.934961517999994</v>
      </c>
      <c r="H87" s="5" t="str">
        <f>IF($B87="N/A","N/A",IF(G87&gt;60,"Yes","No"))</f>
        <v>Yes</v>
      </c>
      <c r="I87" s="6">
        <v>5.21E-2</v>
      </c>
      <c r="J87" s="6">
        <v>6.9080000000000004</v>
      </c>
      <c r="K87" s="105" t="str">
        <f t="shared" ref="K87:K105" si="18">IF(J87="Div by 0", "N/A", IF(J87="N/A","N/A", IF(J87&gt;30, "No", IF(J87&lt;-30, "No", "Yes"))))</f>
        <v>Yes</v>
      </c>
    </row>
    <row r="88" spans="1:11" x14ac:dyDescent="0.2">
      <c r="A88" s="124" t="s">
        <v>39</v>
      </c>
      <c r="B88" s="22" t="s">
        <v>267</v>
      </c>
      <c r="C88" s="57">
        <v>99.999655132000001</v>
      </c>
      <c r="D88" s="5" t="str">
        <f>IF($B88="N/A","N/A",IF(C88&gt;100,"No",IF(C88&lt;85,"No","Yes")))</f>
        <v>Yes</v>
      </c>
      <c r="E88" s="4">
        <v>99.999877780000006</v>
      </c>
      <c r="F88" s="5" t="str">
        <f>IF($B88="N/A","N/A",IF(E88&gt;100,"No",IF(E88&lt;85,"No","Yes")))</f>
        <v>Yes</v>
      </c>
      <c r="G88" s="4">
        <v>99.999925911999995</v>
      </c>
      <c r="H88" s="5" t="str">
        <f>IF($B88="N/A","N/A",IF(G88&gt;100,"No",IF(G88&lt;85,"No","Yes")))</f>
        <v>Yes</v>
      </c>
      <c r="I88" s="6">
        <v>2.0000000000000001E-4</v>
      </c>
      <c r="J88" s="6">
        <v>0</v>
      </c>
      <c r="K88" s="105" t="str">
        <f t="shared" si="18"/>
        <v>Yes</v>
      </c>
    </row>
    <row r="89" spans="1:11" x14ac:dyDescent="0.2">
      <c r="A89" s="124" t="s">
        <v>905</v>
      </c>
      <c r="B89" s="22" t="s">
        <v>213</v>
      </c>
      <c r="C89" s="57">
        <v>49.993637683000003</v>
      </c>
      <c r="D89" s="5" t="str">
        <f>IF($B89="N/A","N/A",IF(C89&gt;15,"No",IF(C89&lt;-15,"No","Yes")))</f>
        <v>N/A</v>
      </c>
      <c r="E89" s="4">
        <v>54.536403018999998</v>
      </c>
      <c r="F89" s="5" t="str">
        <f>IF($B89="N/A","N/A",IF(E89&gt;15,"No",IF(E89&lt;-15,"No","Yes")))</f>
        <v>N/A</v>
      </c>
      <c r="G89" s="4">
        <v>59.950936796999997</v>
      </c>
      <c r="H89" s="5" t="str">
        <f>IF($B89="N/A","N/A",IF(G89&gt;15,"No",IF(G89&lt;-15,"No","Yes")))</f>
        <v>N/A</v>
      </c>
      <c r="I89" s="6">
        <v>9.0869999999999997</v>
      </c>
      <c r="J89" s="6">
        <v>9.9280000000000008</v>
      </c>
      <c r="K89" s="105" t="str">
        <f t="shared" si="18"/>
        <v>Yes</v>
      </c>
    </row>
    <row r="90" spans="1:11" x14ac:dyDescent="0.2">
      <c r="A90" s="124" t="s">
        <v>846</v>
      </c>
      <c r="B90" s="22" t="s">
        <v>268</v>
      </c>
      <c r="C90" s="57">
        <v>6.0754357044000002</v>
      </c>
      <c r="D90" s="5" t="str">
        <f>IF($B90="N/A","N/A",IF(C90&gt;25,"No",IF(C90&lt;5,"No","Yes")))</f>
        <v>Yes</v>
      </c>
      <c r="E90" s="4">
        <v>5.8243705220999997</v>
      </c>
      <c r="F90" s="5" t="str">
        <f>IF($B90="N/A","N/A",IF(E90&gt;25,"No",IF(E90&lt;5,"No","Yes")))</f>
        <v>Yes</v>
      </c>
      <c r="G90" s="4">
        <v>4.8830449188999996</v>
      </c>
      <c r="H90" s="5" t="str">
        <f>IF($B90="N/A","N/A",IF(G90&gt;25,"No",IF(G90&lt;5,"No","Yes")))</f>
        <v>No</v>
      </c>
      <c r="I90" s="6">
        <v>-4.13</v>
      </c>
      <c r="J90" s="6">
        <v>-16.2</v>
      </c>
      <c r="K90" s="105" t="str">
        <f t="shared" si="18"/>
        <v>Yes</v>
      </c>
    </row>
    <row r="91" spans="1:11" x14ac:dyDescent="0.2">
      <c r="A91" s="124" t="s">
        <v>847</v>
      </c>
      <c r="B91" s="22" t="s">
        <v>269</v>
      </c>
      <c r="C91" s="57">
        <v>48.373870574000001</v>
      </c>
      <c r="D91" s="5" t="str">
        <f>IF($B91="N/A","N/A",IF(C91&gt;70,"No",IF(C91&lt;40,"No","Yes")))</f>
        <v>Yes</v>
      </c>
      <c r="E91" s="4">
        <v>47.549234996999999</v>
      </c>
      <c r="F91" s="5" t="str">
        <f>IF($B91="N/A","N/A",IF(E91&gt;70,"No",IF(E91&lt;40,"No","Yes")))</f>
        <v>Yes</v>
      </c>
      <c r="G91" s="4">
        <v>45.353315524000003</v>
      </c>
      <c r="H91" s="5" t="str">
        <f>IF($B91="N/A","N/A",IF(G91&gt;70,"No",IF(G91&lt;40,"No","Yes")))</f>
        <v>Yes</v>
      </c>
      <c r="I91" s="6">
        <v>-1.7</v>
      </c>
      <c r="J91" s="6">
        <v>-4.62</v>
      </c>
      <c r="K91" s="105" t="str">
        <f t="shared" si="18"/>
        <v>Yes</v>
      </c>
    </row>
    <row r="92" spans="1:11" x14ac:dyDescent="0.2">
      <c r="A92" s="124" t="s">
        <v>848</v>
      </c>
      <c r="B92" s="22" t="s">
        <v>270</v>
      </c>
      <c r="C92" s="57">
        <v>45.549984891999998</v>
      </c>
      <c r="D92" s="5" t="str">
        <f>IF($B92="N/A","N/A",IF(C92&gt;55,"No",IF(C92&lt;20,"No","Yes")))</f>
        <v>Yes</v>
      </c>
      <c r="E92" s="4">
        <v>46.626203244000003</v>
      </c>
      <c r="F92" s="5" t="str">
        <f>IF($B92="N/A","N/A",IF(E92&gt;55,"No",IF(E92&lt;20,"No","Yes")))</f>
        <v>Yes</v>
      </c>
      <c r="G92" s="4">
        <v>49.763578944000002</v>
      </c>
      <c r="H92" s="5" t="str">
        <f>IF($B92="N/A","N/A",IF(G92&gt;55,"No",IF(G92&lt;20,"No","Yes")))</f>
        <v>Yes</v>
      </c>
      <c r="I92" s="6">
        <v>2.363</v>
      </c>
      <c r="J92" s="6">
        <v>6.7290000000000001</v>
      </c>
      <c r="K92" s="105" t="str">
        <f t="shared" si="18"/>
        <v>Yes</v>
      </c>
    </row>
    <row r="93" spans="1:11" x14ac:dyDescent="0.2">
      <c r="A93" s="124" t="s">
        <v>163</v>
      </c>
      <c r="B93" s="22" t="s">
        <v>246</v>
      </c>
      <c r="C93" s="57">
        <v>98.917996411999994</v>
      </c>
      <c r="D93" s="5" t="str">
        <f>IF($B93="N/A","N/A",IF(C93&gt;95,"Yes","No"))</f>
        <v>Yes</v>
      </c>
      <c r="E93" s="4">
        <v>98.909657129999999</v>
      </c>
      <c r="F93" s="5" t="str">
        <f>IF($B93="N/A","N/A",IF(E93&gt;95,"Yes","No"))</f>
        <v>Yes</v>
      </c>
      <c r="G93" s="4">
        <v>98.722353475000006</v>
      </c>
      <c r="H93" s="5" t="str">
        <f>IF($B93="N/A","N/A",IF(G93&gt;95,"Yes","No"))</f>
        <v>Yes</v>
      </c>
      <c r="I93" s="6">
        <v>-8.0000000000000002E-3</v>
      </c>
      <c r="J93" s="6">
        <v>-0.189</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97.87092518</v>
      </c>
      <c r="D97" s="5" t="str">
        <f>IF($B97="N/A","N/A",IF(C97&gt;15,"No",IF(C97&lt;-15,"No","Yes")))</f>
        <v>N/A</v>
      </c>
      <c r="E97" s="4">
        <v>98.021535764999996</v>
      </c>
      <c r="F97" s="5" t="str">
        <f>IF($B97="N/A","N/A",IF(E97&gt;15,"No",IF(E97&lt;-15,"No","Yes")))</f>
        <v>N/A</v>
      </c>
      <c r="G97" s="4">
        <v>97.795298048999996</v>
      </c>
      <c r="H97" s="5" t="str">
        <f>IF($B97="N/A","N/A",IF(G97&gt;15,"No",IF(G97&lt;-15,"No","Yes")))</f>
        <v>N/A</v>
      </c>
      <c r="I97" s="6">
        <v>0.15390000000000001</v>
      </c>
      <c r="J97" s="6">
        <v>-0.23100000000000001</v>
      </c>
      <c r="K97" s="105" t="str">
        <f t="shared" si="18"/>
        <v>Yes</v>
      </c>
    </row>
    <row r="98" spans="1:11" x14ac:dyDescent="0.2">
      <c r="A98" s="124" t="s">
        <v>43</v>
      </c>
      <c r="B98" s="22" t="s">
        <v>223</v>
      </c>
      <c r="C98" s="57">
        <v>99.700288268999998</v>
      </c>
      <c r="D98" s="5" t="str">
        <f>IF($B98="N/A","N/A",IF(C98&gt;100,"No",IF(C98&lt;98,"No","Yes")))</f>
        <v>Yes</v>
      </c>
      <c r="E98" s="4">
        <v>99.666808168000003</v>
      </c>
      <c r="F98" s="5" t="str">
        <f>IF($B98="N/A","N/A",IF(E98&gt;100,"No",IF(E98&lt;98,"No","Yes")))</f>
        <v>Yes</v>
      </c>
      <c r="G98" s="4">
        <v>99.569294209000006</v>
      </c>
      <c r="H98" s="5" t="str">
        <f>IF($B98="N/A","N/A",IF(G98&gt;100,"No",IF(G98&lt;98,"No","Yes")))</f>
        <v>Yes</v>
      </c>
      <c r="I98" s="6">
        <v>-3.4000000000000002E-2</v>
      </c>
      <c r="J98" s="6">
        <v>-9.8000000000000004E-2</v>
      </c>
      <c r="K98" s="105" t="str">
        <f t="shared" si="18"/>
        <v>Yes</v>
      </c>
    </row>
    <row r="99" spans="1:11" x14ac:dyDescent="0.2">
      <c r="A99" s="124" t="s">
        <v>44</v>
      </c>
      <c r="B99" s="22" t="s">
        <v>213</v>
      </c>
      <c r="C99" s="57">
        <v>51.462697485</v>
      </c>
      <c r="D99" s="5" t="str">
        <f>IF($B99="N/A","N/A",IF(C99&gt;15,"No",IF(C99&lt;-15,"No","Yes")))</f>
        <v>N/A</v>
      </c>
      <c r="E99" s="4">
        <v>50.983358656999997</v>
      </c>
      <c r="F99" s="5" t="str">
        <f>IF($B99="N/A","N/A",IF(E99&gt;15,"No",IF(E99&lt;-15,"No","Yes")))</f>
        <v>N/A</v>
      </c>
      <c r="G99" s="4">
        <v>62.605552776000003</v>
      </c>
      <c r="H99" s="5" t="str">
        <f>IF($B99="N/A","N/A",IF(G99&gt;15,"No",IF(G99&lt;-15,"No","Yes")))</f>
        <v>N/A</v>
      </c>
      <c r="I99" s="6">
        <v>-0.93100000000000005</v>
      </c>
      <c r="J99" s="6">
        <v>22.8</v>
      </c>
      <c r="K99" s="105" t="str">
        <f t="shared" si="18"/>
        <v>Yes</v>
      </c>
    </row>
    <row r="100" spans="1:11" x14ac:dyDescent="0.2">
      <c r="A100" s="124" t="s">
        <v>45</v>
      </c>
      <c r="B100" s="22" t="s">
        <v>213</v>
      </c>
      <c r="C100" s="57">
        <v>48.534704918999999</v>
      </c>
      <c r="D100" s="5" t="str">
        <f>IF($B100="N/A","N/A",IF(C100&gt;15,"No",IF(C100&lt;-15,"No","Yes")))</f>
        <v>N/A</v>
      </c>
      <c r="E100" s="4">
        <v>49.014455138999999</v>
      </c>
      <c r="F100" s="5" t="str">
        <f>IF($B100="N/A","N/A",IF(E100&gt;15,"No",IF(E100&lt;-15,"No","Yes")))</f>
        <v>N/A</v>
      </c>
      <c r="G100" s="4">
        <v>37.392319542000003</v>
      </c>
      <c r="H100" s="5" t="str">
        <f>IF($B100="N/A","N/A",IF(G100&gt;15,"No",IF(G100&lt;-15,"No","Yes")))</f>
        <v>N/A</v>
      </c>
      <c r="I100" s="6">
        <v>0.98850000000000005</v>
      </c>
      <c r="J100" s="6">
        <v>-23.7</v>
      </c>
      <c r="K100" s="105" t="str">
        <f t="shared" si="18"/>
        <v>Yes</v>
      </c>
    </row>
    <row r="101" spans="1:11" x14ac:dyDescent="0.2">
      <c r="A101" s="124" t="s">
        <v>355</v>
      </c>
      <c r="B101" s="22" t="s">
        <v>213</v>
      </c>
      <c r="C101" s="57">
        <v>99.997402405000003</v>
      </c>
      <c r="D101" s="5" t="str">
        <f>IF($B101="N/A","N/A",IF(C101&gt;15,"No",IF(C101&lt;-15,"No","Yes")))</f>
        <v>N/A</v>
      </c>
      <c r="E101" s="4">
        <v>99.997813796000003</v>
      </c>
      <c r="F101" s="5" t="str">
        <f>IF($B101="N/A","N/A",IF(E101&gt;15,"No",IF(E101&lt;-15,"No","Yes")))</f>
        <v>N/A</v>
      </c>
      <c r="G101" s="4">
        <v>99.997872317000002</v>
      </c>
      <c r="H101" s="5" t="str">
        <f>IF($B101="N/A","N/A",IF(G101&gt;15,"No",IF(G101&lt;-15,"No","Yes")))</f>
        <v>N/A</v>
      </c>
      <c r="I101" s="6">
        <v>4.0000000000000002E-4</v>
      </c>
      <c r="J101" s="6">
        <v>1E-4</v>
      </c>
      <c r="K101" s="105" t="str">
        <f t="shared" si="18"/>
        <v>Yes</v>
      </c>
    </row>
    <row r="102" spans="1:11" x14ac:dyDescent="0.2">
      <c r="A102" s="124" t="s">
        <v>46</v>
      </c>
      <c r="B102" s="22" t="s">
        <v>213</v>
      </c>
      <c r="C102" s="57">
        <v>2.5975951999999999E-3</v>
      </c>
      <c r="D102" s="5" t="str">
        <f>IF($B102="N/A","N/A",IF(C102&gt;15,"No",IF(C102&lt;-15,"No","Yes")))</f>
        <v>N/A</v>
      </c>
      <c r="E102" s="4">
        <v>2.1862039000000002E-3</v>
      </c>
      <c r="F102" s="5" t="str">
        <f>IF($B102="N/A","N/A",IF(E102&gt;15,"No",IF(E102&lt;-15,"No","Yes")))</f>
        <v>N/A</v>
      </c>
      <c r="G102" s="4">
        <v>2.1276826999999999E-3</v>
      </c>
      <c r="H102" s="5" t="str">
        <f>IF($B102="N/A","N/A",IF(G102&gt;15,"No",IF(G102&lt;-15,"No","Yes")))</f>
        <v>N/A</v>
      </c>
      <c r="I102" s="6">
        <v>-15.8</v>
      </c>
      <c r="J102" s="6">
        <v>-2.68</v>
      </c>
      <c r="K102" s="105" t="str">
        <f t="shared" si="18"/>
        <v>Yes</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99.995511195000006</v>
      </c>
      <c r="D105" s="5" t="str">
        <f>IF($B105="N/A","N/A",IF(C105&gt;100,"No",IF(C105&lt;98,"No","Yes")))</f>
        <v>Yes</v>
      </c>
      <c r="E105" s="4">
        <v>99.997959191000007</v>
      </c>
      <c r="F105" s="5" t="str">
        <f>IF($B105="N/A","N/A",IF(E105&gt;100,"No",IF(E105&lt;98,"No","Yes")))</f>
        <v>Yes</v>
      </c>
      <c r="G105" s="4">
        <v>99.997632416000002</v>
      </c>
      <c r="H105" s="5" t="str">
        <f>IF($B105="N/A","N/A",IF(G105&gt;100,"No",IF(G105&lt;98,"No","Yes")))</f>
        <v>Yes</v>
      </c>
      <c r="I105" s="6">
        <v>2.3999999999999998E-3</v>
      </c>
      <c r="J105" s="6">
        <v>0</v>
      </c>
      <c r="K105" s="105" t="str">
        <f t="shared" si="18"/>
        <v>Yes</v>
      </c>
    </row>
    <row r="106" spans="1:11" x14ac:dyDescent="0.2">
      <c r="A106" s="124" t="s">
        <v>49</v>
      </c>
      <c r="B106" s="38" t="s">
        <v>213</v>
      </c>
      <c r="C106" s="57">
        <v>99.999776186999995</v>
      </c>
      <c r="D106" s="5" t="str">
        <f>IF($B106="N/A","N/A",IF(C106&gt;15,"No",IF(C106&lt;-15,"No","Yes")))</f>
        <v>N/A</v>
      </c>
      <c r="E106" s="4">
        <v>99.979712065000001</v>
      </c>
      <c r="F106" s="5" t="str">
        <f>IF($B106="N/A","N/A",IF(E106&gt;15,"No",IF(E106&lt;-15,"No","Yes")))</f>
        <v>N/A</v>
      </c>
      <c r="G106" s="4">
        <v>99.929823243000001</v>
      </c>
      <c r="H106" s="5" t="str">
        <f>IF($B106="N/A","N/A",IF(G106&gt;15,"No",IF(G106&lt;-15,"No","Yes")))</f>
        <v>N/A</v>
      </c>
      <c r="I106" s="6">
        <v>-0.02</v>
      </c>
      <c r="J106" s="6">
        <v>-0.05</v>
      </c>
      <c r="K106" s="105" t="str">
        <f>IF(J106="Div by 0", "N/A", IF(J106="N/A","N/A", IF(J106&gt;30, "No", IF(J106&lt;-30, "No", "Yes"))))</f>
        <v>Yes</v>
      </c>
    </row>
    <row r="107" spans="1:11" x14ac:dyDescent="0.2">
      <c r="A107" s="124" t="s">
        <v>908</v>
      </c>
      <c r="B107" s="22" t="s">
        <v>213</v>
      </c>
      <c r="C107" s="66">
        <v>74.201230785000007</v>
      </c>
      <c r="D107" s="5" t="str">
        <f t="shared" ref="D107:D130" si="19">IF($B107="N/A","N/A",IF(C107&gt;15,"No",IF(C107&lt;-15,"No","Yes")))</f>
        <v>N/A</v>
      </c>
      <c r="E107" s="5">
        <v>73.790492358999998</v>
      </c>
      <c r="F107" s="5" t="str">
        <f t="shared" ref="F107:F130" si="20">IF($B107="N/A","N/A",IF(E107&gt;15,"No",IF(E107&lt;-15,"No","Yes")))</f>
        <v>N/A</v>
      </c>
      <c r="G107" s="4">
        <v>80.996607181000002</v>
      </c>
      <c r="H107" s="5" t="str">
        <f t="shared" ref="H107:H130" si="21">IF($B107="N/A","N/A",IF(G107&gt;15,"No",IF(G107&lt;-15,"No","Yes")))</f>
        <v>N/A</v>
      </c>
      <c r="I107" s="6">
        <v>-0.55400000000000005</v>
      </c>
      <c r="J107" s="6">
        <v>9.766</v>
      </c>
      <c r="K107" s="105" t="str">
        <f t="shared" ref="K107:K130" si="22">IF(J107="Div by 0", "N/A", IF(J107="N/A","N/A", IF(J107&gt;30, "No", IF(J107&lt;-30, "No", "Yes"))))</f>
        <v>Yes</v>
      </c>
    </row>
    <row r="108" spans="1:11" x14ac:dyDescent="0.2">
      <c r="A108" s="124" t="s">
        <v>909</v>
      </c>
      <c r="B108" s="22" t="s">
        <v>213</v>
      </c>
      <c r="C108" s="66">
        <v>8.7228354229999994</v>
      </c>
      <c r="D108" s="22" t="s">
        <v>213</v>
      </c>
      <c r="E108" s="5">
        <v>9.1808179294999999</v>
      </c>
      <c r="F108" s="22" t="s">
        <v>213</v>
      </c>
      <c r="G108" s="4">
        <v>6.0221069380000003</v>
      </c>
      <c r="H108" s="22" t="s">
        <v>213</v>
      </c>
      <c r="I108" s="6">
        <v>5.25</v>
      </c>
      <c r="J108" s="6">
        <v>-34.4</v>
      </c>
      <c r="K108" s="105" t="str">
        <f t="shared" si="22"/>
        <v>No</v>
      </c>
    </row>
    <row r="109" spans="1:11" x14ac:dyDescent="0.2">
      <c r="A109" s="124" t="s">
        <v>910</v>
      </c>
      <c r="B109" s="22" t="s">
        <v>213</v>
      </c>
      <c r="C109" s="66">
        <v>1.2313447836</v>
      </c>
      <c r="D109" s="5" t="str">
        <f t="shared" si="19"/>
        <v>N/A</v>
      </c>
      <c r="E109" s="5">
        <v>1.3521728523000001</v>
      </c>
      <c r="F109" s="5" t="str">
        <f t="shared" si="20"/>
        <v>N/A</v>
      </c>
      <c r="G109" s="4">
        <v>1.0197332279</v>
      </c>
      <c r="H109" s="5" t="str">
        <f t="shared" si="21"/>
        <v>N/A</v>
      </c>
      <c r="I109" s="6">
        <v>9.8130000000000006</v>
      </c>
      <c r="J109" s="6">
        <v>-24.6</v>
      </c>
      <c r="K109" s="105" t="str">
        <f t="shared" si="22"/>
        <v>Yes</v>
      </c>
    </row>
    <row r="110" spans="1:11" x14ac:dyDescent="0.2">
      <c r="A110" s="124" t="s">
        <v>911</v>
      </c>
      <c r="B110" s="22" t="s">
        <v>213</v>
      </c>
      <c r="C110" s="66">
        <v>0.1133372649</v>
      </c>
      <c r="D110" s="5" t="str">
        <f t="shared" si="19"/>
        <v>N/A</v>
      </c>
      <c r="E110" s="5">
        <v>0.14437878470000001</v>
      </c>
      <c r="F110" s="5" t="str">
        <f t="shared" si="20"/>
        <v>N/A</v>
      </c>
      <c r="G110" s="4">
        <v>0.11917758000000001</v>
      </c>
      <c r="H110" s="5" t="str">
        <f t="shared" si="21"/>
        <v>N/A</v>
      </c>
      <c r="I110" s="6">
        <v>27.39</v>
      </c>
      <c r="J110" s="6">
        <v>-17.5</v>
      </c>
      <c r="K110" s="105" t="str">
        <f t="shared" si="22"/>
        <v>Yes</v>
      </c>
    </row>
    <row r="111" spans="1:11" x14ac:dyDescent="0.2">
      <c r="A111" s="124" t="s">
        <v>912</v>
      </c>
      <c r="B111" s="22" t="s">
        <v>213</v>
      </c>
      <c r="C111" s="66">
        <v>0</v>
      </c>
      <c r="D111" s="5" t="str">
        <f t="shared" si="19"/>
        <v>N/A</v>
      </c>
      <c r="E111" s="5">
        <v>0</v>
      </c>
      <c r="F111" s="5" t="str">
        <f t="shared" si="20"/>
        <v>N/A</v>
      </c>
      <c r="G111" s="4">
        <v>0</v>
      </c>
      <c r="H111" s="5" t="str">
        <f t="shared" si="21"/>
        <v>N/A</v>
      </c>
      <c r="I111" s="6" t="s">
        <v>1748</v>
      </c>
      <c r="J111" s="6" t="s">
        <v>1748</v>
      </c>
      <c r="K111" s="105" t="str">
        <f t="shared" si="22"/>
        <v>N/A</v>
      </c>
    </row>
    <row r="112" spans="1:11" x14ac:dyDescent="0.2">
      <c r="A112" s="124" t="s">
        <v>913</v>
      </c>
      <c r="B112" s="22" t="s">
        <v>213</v>
      </c>
      <c r="C112" s="66">
        <v>0.55137299819999996</v>
      </c>
      <c r="D112" s="5" t="str">
        <f t="shared" si="19"/>
        <v>N/A</v>
      </c>
      <c r="E112" s="5">
        <v>0.57409819100000004</v>
      </c>
      <c r="F112" s="5" t="str">
        <f t="shared" si="20"/>
        <v>N/A</v>
      </c>
      <c r="G112" s="4">
        <v>0.50596306530000001</v>
      </c>
      <c r="H112" s="5" t="str">
        <f t="shared" si="21"/>
        <v>N/A</v>
      </c>
      <c r="I112" s="6">
        <v>4.1219999999999999</v>
      </c>
      <c r="J112" s="6">
        <v>-11.9</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0.38697749749999999</v>
      </c>
      <c r="D114" s="5" t="str">
        <f t="shared" si="19"/>
        <v>N/A</v>
      </c>
      <c r="E114" s="5">
        <v>0.43310575439999999</v>
      </c>
      <c r="F114" s="5" t="str">
        <f t="shared" si="20"/>
        <v>N/A</v>
      </c>
      <c r="G114" s="4">
        <v>0.26059400329999999</v>
      </c>
      <c r="H114" s="5" t="str">
        <f t="shared" si="21"/>
        <v>N/A</v>
      </c>
      <c r="I114" s="6">
        <v>11.92</v>
      </c>
      <c r="J114" s="6">
        <v>-39.799999999999997</v>
      </c>
      <c r="K114" s="105" t="str">
        <f t="shared" si="22"/>
        <v>No</v>
      </c>
    </row>
    <row r="115" spans="1:11" x14ac:dyDescent="0.2">
      <c r="A115" s="124" t="s">
        <v>916</v>
      </c>
      <c r="B115" s="22" t="s">
        <v>213</v>
      </c>
      <c r="C115" s="66">
        <v>6.4289032699999998E-2</v>
      </c>
      <c r="D115" s="5" t="str">
        <f t="shared" si="19"/>
        <v>N/A</v>
      </c>
      <c r="E115" s="5">
        <v>5.2345596799999998E-2</v>
      </c>
      <c r="F115" s="5" t="str">
        <f t="shared" si="20"/>
        <v>N/A</v>
      </c>
      <c r="G115" s="4">
        <v>3.917503E-2</v>
      </c>
      <c r="H115" s="5" t="str">
        <f t="shared" si="21"/>
        <v>N/A</v>
      </c>
      <c r="I115" s="6">
        <v>-18.600000000000001</v>
      </c>
      <c r="J115" s="6">
        <v>-25.2</v>
      </c>
      <c r="K115" s="105" t="str">
        <f t="shared" si="22"/>
        <v>Yes</v>
      </c>
    </row>
    <row r="116" spans="1:11" x14ac:dyDescent="0.2">
      <c r="A116" s="124" t="s">
        <v>917</v>
      </c>
      <c r="B116" s="22" t="s">
        <v>213</v>
      </c>
      <c r="C116" s="66">
        <v>3.6653762581999998</v>
      </c>
      <c r="D116" s="5" t="str">
        <f t="shared" si="19"/>
        <v>N/A</v>
      </c>
      <c r="E116" s="5">
        <v>3.8860587723000002</v>
      </c>
      <c r="F116" s="5" t="str">
        <f t="shared" si="20"/>
        <v>N/A</v>
      </c>
      <c r="G116" s="4">
        <v>2.2509925221999998</v>
      </c>
      <c r="H116" s="5" t="str">
        <f t="shared" si="21"/>
        <v>N/A</v>
      </c>
      <c r="I116" s="6">
        <v>6.0209999999999999</v>
      </c>
      <c r="J116" s="6">
        <v>-42.1</v>
      </c>
      <c r="K116" s="105" t="str">
        <f t="shared" si="22"/>
        <v>No</v>
      </c>
    </row>
    <row r="117" spans="1:11" x14ac:dyDescent="0.2">
      <c r="A117" s="124" t="s">
        <v>918</v>
      </c>
      <c r="B117" s="22" t="s">
        <v>213</v>
      </c>
      <c r="C117" s="66">
        <v>0.1164558788</v>
      </c>
      <c r="D117" s="5" t="str">
        <f t="shared" si="19"/>
        <v>N/A</v>
      </c>
      <c r="E117" s="5">
        <v>0.13609651170000001</v>
      </c>
      <c r="F117" s="5" t="str">
        <f t="shared" si="20"/>
        <v>N/A</v>
      </c>
      <c r="G117" s="4">
        <v>0.10386450580000001</v>
      </c>
      <c r="H117" s="5" t="str">
        <f t="shared" si="21"/>
        <v>N/A</v>
      </c>
      <c r="I117" s="6">
        <v>16.87</v>
      </c>
      <c r="J117" s="6">
        <v>-23.7</v>
      </c>
      <c r="K117" s="105" t="str">
        <f t="shared" si="22"/>
        <v>Yes</v>
      </c>
    </row>
    <row r="118" spans="1:11" x14ac:dyDescent="0.2">
      <c r="A118" s="124" t="s">
        <v>919</v>
      </c>
      <c r="B118" s="22" t="s">
        <v>213</v>
      </c>
      <c r="C118" s="66">
        <v>2.5936817091000002</v>
      </c>
      <c r="D118" s="5" t="str">
        <f t="shared" si="19"/>
        <v>N/A</v>
      </c>
      <c r="E118" s="5">
        <v>2.6025614663000001</v>
      </c>
      <c r="F118" s="5" t="str">
        <f t="shared" si="20"/>
        <v>N/A</v>
      </c>
      <c r="G118" s="4">
        <v>1.7226070035000001</v>
      </c>
      <c r="H118" s="5" t="str">
        <f t="shared" si="21"/>
        <v>N/A</v>
      </c>
      <c r="I118" s="6">
        <v>0.34239999999999998</v>
      </c>
      <c r="J118" s="6">
        <v>-33.799999999999997</v>
      </c>
      <c r="K118" s="105" t="str">
        <f t="shared" si="22"/>
        <v>No</v>
      </c>
    </row>
    <row r="119" spans="1:11" x14ac:dyDescent="0.2">
      <c r="A119" s="124" t="s">
        <v>920</v>
      </c>
      <c r="B119" s="22" t="s">
        <v>213</v>
      </c>
      <c r="C119" s="66">
        <v>17.075933792000001</v>
      </c>
      <c r="D119" s="5" t="str">
        <f t="shared" si="19"/>
        <v>N/A</v>
      </c>
      <c r="E119" s="5">
        <v>17.028689711999998</v>
      </c>
      <c r="F119" s="5" t="str">
        <f t="shared" si="20"/>
        <v>N/A</v>
      </c>
      <c r="G119" s="4">
        <v>12.981285881</v>
      </c>
      <c r="H119" s="5" t="str">
        <f t="shared" si="21"/>
        <v>N/A</v>
      </c>
      <c r="I119" s="6">
        <v>-0.27700000000000002</v>
      </c>
      <c r="J119" s="6">
        <v>-23.8</v>
      </c>
      <c r="K119" s="105" t="str">
        <f t="shared" si="22"/>
        <v>Yes</v>
      </c>
    </row>
    <row r="120" spans="1:11" x14ac:dyDescent="0.2">
      <c r="A120" s="124" t="s">
        <v>921</v>
      </c>
      <c r="B120" s="22" t="s">
        <v>213</v>
      </c>
      <c r="C120" s="66">
        <v>7.3639072149000002</v>
      </c>
      <c r="D120" s="5" t="str">
        <f t="shared" si="19"/>
        <v>N/A</v>
      </c>
      <c r="E120" s="5">
        <v>6.1860724809000001</v>
      </c>
      <c r="F120" s="5" t="str">
        <f t="shared" si="20"/>
        <v>N/A</v>
      </c>
      <c r="G120" s="4">
        <v>3.9334256572999999</v>
      </c>
      <c r="H120" s="5" t="str">
        <f t="shared" si="21"/>
        <v>N/A</v>
      </c>
      <c r="I120" s="6">
        <v>-16</v>
      </c>
      <c r="J120" s="6">
        <v>-36.4</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1.6478817670000001</v>
      </c>
      <c r="D123" s="5" t="str">
        <f t="shared" si="19"/>
        <v>N/A</v>
      </c>
      <c r="E123" s="5">
        <v>1.7571066390000001</v>
      </c>
      <c r="F123" s="5" t="str">
        <f t="shared" si="20"/>
        <v>N/A</v>
      </c>
      <c r="G123" s="4">
        <v>1.2513315397</v>
      </c>
      <c r="H123" s="5" t="str">
        <f t="shared" si="21"/>
        <v>N/A</v>
      </c>
      <c r="I123" s="6">
        <v>6.6280000000000001</v>
      </c>
      <c r="J123" s="6">
        <v>-28.8</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0.31369525279999999</v>
      </c>
      <c r="D125" s="5" t="str">
        <f t="shared" si="19"/>
        <v>N/A</v>
      </c>
      <c r="E125" s="5">
        <v>0</v>
      </c>
      <c r="F125" s="5" t="str">
        <f t="shared" si="20"/>
        <v>N/A</v>
      </c>
      <c r="G125" s="4">
        <v>0</v>
      </c>
      <c r="H125" s="5" t="str">
        <f t="shared" si="21"/>
        <v>N/A</v>
      </c>
      <c r="I125" s="6">
        <v>-100</v>
      </c>
      <c r="J125" s="6" t="s">
        <v>1748</v>
      </c>
      <c r="K125" s="105" t="str">
        <f t="shared" si="22"/>
        <v>N/A</v>
      </c>
    </row>
    <row r="126" spans="1:11" x14ac:dyDescent="0.2">
      <c r="A126" s="124" t="s">
        <v>927</v>
      </c>
      <c r="B126" s="22" t="s">
        <v>213</v>
      </c>
      <c r="C126" s="66">
        <v>7.7434249052000004</v>
      </c>
      <c r="D126" s="5" t="str">
        <f t="shared" si="19"/>
        <v>N/A</v>
      </c>
      <c r="E126" s="5">
        <v>8.5019775457000009</v>
      </c>
      <c r="F126" s="5" t="str">
        <f t="shared" si="20"/>
        <v>N/A</v>
      </c>
      <c r="G126" s="4">
        <v>7.3567460077</v>
      </c>
      <c r="H126" s="5" t="str">
        <f t="shared" si="21"/>
        <v>N/A</v>
      </c>
      <c r="I126" s="6">
        <v>9.7959999999999994</v>
      </c>
      <c r="J126" s="6">
        <v>-13.5</v>
      </c>
      <c r="K126" s="105" t="str">
        <f t="shared" si="22"/>
        <v>Yes</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0.57481218010000001</v>
      </c>
      <c r="F128" s="5" t="str">
        <f t="shared" si="20"/>
        <v>N/A</v>
      </c>
      <c r="G128" s="4">
        <v>0.43409811059999998</v>
      </c>
      <c r="H128" s="5" t="str">
        <f t="shared" si="21"/>
        <v>N/A</v>
      </c>
      <c r="I128" s="6" t="s">
        <v>1748</v>
      </c>
      <c r="J128" s="6">
        <v>-24.5</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7.0246518000000001E-3</v>
      </c>
      <c r="D130" s="114" t="str">
        <f t="shared" si="19"/>
        <v>N/A</v>
      </c>
      <c r="E130" s="114">
        <v>8.7208661999999999E-3</v>
      </c>
      <c r="F130" s="114" t="str">
        <f t="shared" si="20"/>
        <v>N/A</v>
      </c>
      <c r="G130" s="118">
        <v>5.6845656999999997E-3</v>
      </c>
      <c r="H130" s="114" t="str">
        <f t="shared" si="21"/>
        <v>N/A</v>
      </c>
      <c r="I130" s="115">
        <v>24.15</v>
      </c>
      <c r="J130" s="115">
        <v>-34.799999999999997</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1170480</v>
      </c>
      <c r="D6" s="5" t="str">
        <f>IF($B6="N/A","N/A",IF(C6&gt;15,"No",IF(C6&lt;-15,"No","Yes")))</f>
        <v>N/A</v>
      </c>
      <c r="E6" s="23">
        <v>1401968</v>
      </c>
      <c r="F6" s="5" t="str">
        <f>IF($B6="N/A","N/A",IF(E6&gt;15,"No",IF(E6&lt;-15,"No","Yes")))</f>
        <v>N/A</v>
      </c>
      <c r="G6" s="23">
        <v>1429240</v>
      </c>
      <c r="H6" s="5" t="str">
        <f>IF($B6="N/A","N/A",IF(G6&gt;15,"No",IF(G6&lt;-15,"No","Yes")))</f>
        <v>N/A</v>
      </c>
      <c r="I6" s="6">
        <v>19.78</v>
      </c>
      <c r="J6" s="6">
        <v>1.9450000000000001</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21.741914428000001</v>
      </c>
      <c r="D9" s="5" t="str">
        <f t="shared" ref="D9:D17" si="1">IF($B9="N/A","N/A",IF(C9&gt;15,"No",IF(C9&lt;-15,"No","Yes")))</f>
        <v>N/A</v>
      </c>
      <c r="E9" s="24">
        <v>21.36534928</v>
      </c>
      <c r="F9" s="5" t="str">
        <f>IF($B9="N/A","N/A",IF(E9&gt;15,"No",IF(E9&lt;-15,"No","Yes")))</f>
        <v>N/A</v>
      </c>
      <c r="G9" s="24">
        <v>21.927425764999999</v>
      </c>
      <c r="H9" s="5" t="str">
        <f>IF($B9="N/A","N/A",IF(G9&gt;15,"No",IF(G9&lt;-15,"No","Yes")))</f>
        <v>N/A</v>
      </c>
      <c r="I9" s="6">
        <v>-1.73</v>
      </c>
      <c r="J9" s="6">
        <v>2.6309999999999998</v>
      </c>
      <c r="K9" s="105" t="str">
        <f t="shared" si="0"/>
        <v>Yes</v>
      </c>
    </row>
    <row r="10" spans="1:11" x14ac:dyDescent="0.2">
      <c r="A10" s="124" t="s">
        <v>16</v>
      </c>
      <c r="B10" s="22" t="s">
        <v>213</v>
      </c>
      <c r="C10" s="57">
        <v>1.5186077507</v>
      </c>
      <c r="D10" s="5" t="str">
        <f t="shared" si="1"/>
        <v>N/A</v>
      </c>
      <c r="E10" s="4">
        <v>1.4126570649000001</v>
      </c>
      <c r="F10" s="5" t="str">
        <f>IF($B10="N/A","N/A",IF(E10&gt;15,"No",IF(E10&lt;-15,"No","Yes")))</f>
        <v>N/A</v>
      </c>
      <c r="G10" s="4">
        <v>1.1003750244999999</v>
      </c>
      <c r="H10" s="5" t="str">
        <f>IF($B10="N/A","N/A",IF(G10&gt;15,"No",IF(G10&lt;-15,"No","Yes")))</f>
        <v>N/A</v>
      </c>
      <c r="I10" s="6">
        <v>-6.98</v>
      </c>
      <c r="J10" s="6">
        <v>-22.1</v>
      </c>
      <c r="K10" s="105" t="str">
        <f t="shared" si="0"/>
        <v>Yes</v>
      </c>
    </row>
    <row r="11" spans="1:11" x14ac:dyDescent="0.2">
      <c r="A11" s="124" t="s">
        <v>36</v>
      </c>
      <c r="B11" s="22" t="s">
        <v>213</v>
      </c>
      <c r="C11" s="57">
        <v>4.7127573999999998E-3</v>
      </c>
      <c r="D11" s="5" t="str">
        <f t="shared" si="1"/>
        <v>N/A</v>
      </c>
      <c r="E11" s="4">
        <v>3.9449130000000001E-4</v>
      </c>
      <c r="F11" s="5" t="str">
        <f>IF($B11="N/A","N/A",IF(E11&gt;15,"No",IF(E11&lt;-15,"No","Yes")))</f>
        <v>N/A</v>
      </c>
      <c r="G11" s="4">
        <v>1.44169138E-2</v>
      </c>
      <c r="H11" s="5" t="str">
        <f>IF($B11="N/A","N/A",IF(G11&gt;15,"No",IF(G11&lt;-15,"No","Yes")))</f>
        <v>N/A</v>
      </c>
      <c r="I11" s="6">
        <v>-91.6</v>
      </c>
      <c r="J11" s="6">
        <v>3555</v>
      </c>
      <c r="K11" s="105" t="str">
        <f t="shared" si="0"/>
        <v>No</v>
      </c>
    </row>
    <row r="12" spans="1:11" x14ac:dyDescent="0.2">
      <c r="A12" s="124" t="s">
        <v>37</v>
      </c>
      <c r="B12" s="22" t="s">
        <v>213</v>
      </c>
      <c r="C12" s="57">
        <v>0</v>
      </c>
      <c r="D12" s="5" t="str">
        <f t="shared" si="1"/>
        <v>N/A</v>
      </c>
      <c r="E12" s="4">
        <v>0</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1.8958155240000001</v>
      </c>
      <c r="D13" s="5" t="str">
        <f t="shared" si="1"/>
        <v>N/A</v>
      </c>
      <c r="E13" s="4">
        <v>1.7243751273000001</v>
      </c>
      <c r="F13" s="5" t="str">
        <f>IF($B13="N/A","N/A",IF(E13&gt;15,"No",IF(E13&lt;-15,"No","Yes")))</f>
        <v>N/A</v>
      </c>
      <c r="G13" s="4">
        <v>1.338055615</v>
      </c>
      <c r="H13" s="5" t="str">
        <f>IF($B13="N/A","N/A",IF(G13&gt;15,"No",IF(G13&lt;-15,"No","Yes")))</f>
        <v>N/A</v>
      </c>
      <c r="I13" s="6">
        <v>-9.0399999999999991</v>
      </c>
      <c r="J13" s="6">
        <v>-22.4</v>
      </c>
      <c r="K13" s="105" t="str">
        <f t="shared" si="0"/>
        <v>Yes</v>
      </c>
    </row>
    <row r="14" spans="1:11" x14ac:dyDescent="0.2">
      <c r="A14" s="124" t="s">
        <v>671</v>
      </c>
      <c r="B14" s="22" t="s">
        <v>213</v>
      </c>
      <c r="C14" s="57">
        <v>11.542444124999999</v>
      </c>
      <c r="D14" s="5" t="str">
        <f t="shared" si="1"/>
        <v>N/A</v>
      </c>
      <c r="E14" s="4">
        <v>22.896670964999998</v>
      </c>
      <c r="F14" s="5" t="str">
        <f t="shared" ref="F14:F33" si="2">IF($B14="N/A","N/A",IF(E14&gt;15,"No",IF(E14&lt;-15,"No","Yes")))</f>
        <v>N/A</v>
      </c>
      <c r="G14" s="4">
        <v>22.792742996000001</v>
      </c>
      <c r="H14" s="5" t="str">
        <f t="shared" ref="H14:H33" si="3">IF($B14="N/A","N/A",IF(G14&gt;15,"No",IF(G14&lt;-15,"No","Yes")))</f>
        <v>N/A</v>
      </c>
      <c r="I14" s="6">
        <v>98.37</v>
      </c>
      <c r="J14" s="6">
        <v>-0.45400000000000001</v>
      </c>
      <c r="K14" s="105" t="str">
        <f t="shared" ref="K14:K30" si="4">IF(J14="Div by 0", "N/A", IF(J14="N/A","N/A", IF(J14&gt;30, "No", IF(J14&lt;-30, "No", "Yes"))))</f>
        <v>Yes</v>
      </c>
    </row>
    <row r="15" spans="1:11" x14ac:dyDescent="0.2">
      <c r="A15" s="124" t="s">
        <v>672</v>
      </c>
      <c r="B15" s="22" t="s">
        <v>213</v>
      </c>
      <c r="C15" s="57">
        <v>1.2922903424000001</v>
      </c>
      <c r="D15" s="5" t="str">
        <f t="shared" si="1"/>
        <v>N/A</v>
      </c>
      <c r="E15" s="4">
        <v>1.3858376225</v>
      </c>
      <c r="F15" s="5" t="str">
        <f t="shared" si="2"/>
        <v>N/A</v>
      </c>
      <c r="G15" s="4">
        <v>1.1020542386000001</v>
      </c>
      <c r="H15" s="5" t="str">
        <f t="shared" si="3"/>
        <v>N/A</v>
      </c>
      <c r="I15" s="6">
        <v>7.2389999999999999</v>
      </c>
      <c r="J15" s="6">
        <v>-20.5</v>
      </c>
      <c r="K15" s="105" t="str">
        <f t="shared" si="4"/>
        <v>Yes</v>
      </c>
    </row>
    <row r="16" spans="1:11" x14ac:dyDescent="0.2">
      <c r="A16" s="124" t="s">
        <v>379</v>
      </c>
      <c r="B16" s="22" t="s">
        <v>213</v>
      </c>
      <c r="C16" s="57">
        <v>19.941306131000001</v>
      </c>
      <c r="D16" s="5" t="str">
        <f t="shared" si="1"/>
        <v>N/A</v>
      </c>
      <c r="E16" s="4">
        <v>18.081083162999999</v>
      </c>
      <c r="F16" s="5" t="str">
        <f t="shared" si="2"/>
        <v>N/A</v>
      </c>
      <c r="G16" s="4">
        <v>17.956606308000001</v>
      </c>
      <c r="H16" s="5" t="str">
        <f t="shared" si="3"/>
        <v>N/A</v>
      </c>
      <c r="I16" s="6">
        <v>-9.33</v>
      </c>
      <c r="J16" s="6">
        <v>-0.68799999999999994</v>
      </c>
      <c r="K16" s="105" t="str">
        <f t="shared" si="4"/>
        <v>Yes</v>
      </c>
    </row>
    <row r="17" spans="1:11" x14ac:dyDescent="0.2">
      <c r="A17" s="124" t="s">
        <v>380</v>
      </c>
      <c r="B17" s="22" t="s">
        <v>213</v>
      </c>
      <c r="C17" s="57">
        <v>11.596439068</v>
      </c>
      <c r="D17" s="5" t="str">
        <f t="shared" si="1"/>
        <v>N/A</v>
      </c>
      <c r="E17" s="4">
        <v>7.6016713647999996</v>
      </c>
      <c r="F17" s="5" t="str">
        <f t="shared" si="2"/>
        <v>N/A</v>
      </c>
      <c r="G17" s="4">
        <v>7.9746578600999998</v>
      </c>
      <c r="H17" s="5" t="str">
        <f t="shared" si="3"/>
        <v>N/A</v>
      </c>
      <c r="I17" s="6">
        <v>-34.4</v>
      </c>
      <c r="J17" s="6">
        <v>4.907</v>
      </c>
      <c r="K17" s="105" t="str">
        <f t="shared" si="4"/>
        <v>Yes</v>
      </c>
    </row>
    <row r="18" spans="1:11" x14ac:dyDescent="0.2">
      <c r="A18" s="124" t="s">
        <v>381</v>
      </c>
      <c r="B18" s="22" t="s">
        <v>213</v>
      </c>
      <c r="C18" s="57">
        <v>5.1261021E-3</v>
      </c>
      <c r="D18" s="5" t="str">
        <f t="shared" ref="D18:D33" si="5">IF($B18="N/A","N/A",IF(C18&gt;15,"No",IF(C18&lt;-15,"No","Yes")))</f>
        <v>N/A</v>
      </c>
      <c r="E18" s="4">
        <v>2.139849E-4</v>
      </c>
      <c r="F18" s="5" t="str">
        <f t="shared" si="2"/>
        <v>N/A</v>
      </c>
      <c r="G18" s="4">
        <v>0</v>
      </c>
      <c r="H18" s="5" t="str">
        <f t="shared" si="3"/>
        <v>N/A</v>
      </c>
      <c r="I18" s="6">
        <v>-95.8</v>
      </c>
      <c r="J18" s="6">
        <v>-100</v>
      </c>
      <c r="K18" s="105" t="str">
        <f t="shared" si="4"/>
        <v>No</v>
      </c>
    </row>
    <row r="19" spans="1:11" x14ac:dyDescent="0.2">
      <c r="A19" s="124" t="s">
        <v>382</v>
      </c>
      <c r="B19" s="22" t="s">
        <v>213</v>
      </c>
      <c r="C19" s="57">
        <v>26.599771034</v>
      </c>
      <c r="D19" s="5" t="str">
        <f t="shared" si="5"/>
        <v>N/A</v>
      </c>
      <c r="E19" s="4">
        <v>23.094464352999999</v>
      </c>
      <c r="F19" s="5" t="str">
        <f t="shared" si="2"/>
        <v>N/A</v>
      </c>
      <c r="G19" s="4">
        <v>25.214099801</v>
      </c>
      <c r="H19" s="5" t="str">
        <f t="shared" si="3"/>
        <v>N/A</v>
      </c>
      <c r="I19" s="6">
        <v>-13.2</v>
      </c>
      <c r="J19" s="6">
        <v>9.1780000000000008</v>
      </c>
      <c r="K19" s="105" t="str">
        <f t="shared" si="4"/>
        <v>Yes</v>
      </c>
    </row>
    <row r="20" spans="1:11" x14ac:dyDescent="0.2">
      <c r="A20" s="124" t="s">
        <v>384</v>
      </c>
      <c r="B20" s="22" t="s">
        <v>213</v>
      </c>
      <c r="C20" s="57">
        <v>2.9147016609</v>
      </c>
      <c r="D20" s="5" t="str">
        <f t="shared" si="5"/>
        <v>N/A</v>
      </c>
      <c r="E20" s="4">
        <v>2.7133286922000002</v>
      </c>
      <c r="F20" s="5" t="str">
        <f t="shared" si="2"/>
        <v>N/A</v>
      </c>
      <c r="G20" s="4">
        <v>2.3921804595</v>
      </c>
      <c r="H20" s="5" t="str">
        <f t="shared" si="3"/>
        <v>N/A</v>
      </c>
      <c r="I20" s="6">
        <v>-6.91</v>
      </c>
      <c r="J20" s="6">
        <v>-11.8</v>
      </c>
      <c r="K20" s="105" t="str">
        <f t="shared" si="4"/>
        <v>Yes</v>
      </c>
    </row>
    <row r="21" spans="1:11" x14ac:dyDescent="0.2">
      <c r="A21" s="124" t="s">
        <v>385</v>
      </c>
      <c r="B21" s="22" t="s">
        <v>213</v>
      </c>
      <c r="C21" s="57">
        <v>13.889857152999999</v>
      </c>
      <c r="D21" s="5" t="str">
        <f t="shared" si="5"/>
        <v>N/A</v>
      </c>
      <c r="E21" s="4">
        <v>13.592678292</v>
      </c>
      <c r="F21" s="5" t="str">
        <f t="shared" si="2"/>
        <v>N/A</v>
      </c>
      <c r="G21" s="4">
        <v>12.817441436999999</v>
      </c>
      <c r="H21" s="5" t="str">
        <f t="shared" si="3"/>
        <v>N/A</v>
      </c>
      <c r="I21" s="6">
        <v>-2.14</v>
      </c>
      <c r="J21" s="6">
        <v>-5.7</v>
      </c>
      <c r="K21" s="105" t="str">
        <f t="shared" si="4"/>
        <v>Yes</v>
      </c>
    </row>
    <row r="22" spans="1:11" x14ac:dyDescent="0.2">
      <c r="A22" s="124" t="s">
        <v>386</v>
      </c>
      <c r="B22" s="22" t="s">
        <v>213</v>
      </c>
      <c r="C22" s="57">
        <v>2.2340407353999998</v>
      </c>
      <c r="D22" s="5" t="str">
        <f t="shared" si="5"/>
        <v>N/A</v>
      </c>
      <c r="E22" s="4">
        <v>2.0088190314999999</v>
      </c>
      <c r="F22" s="5" t="str">
        <f t="shared" si="2"/>
        <v>N/A</v>
      </c>
      <c r="G22" s="4">
        <v>1.9494276679</v>
      </c>
      <c r="H22" s="5" t="str">
        <f t="shared" si="3"/>
        <v>N/A</v>
      </c>
      <c r="I22" s="6">
        <v>-10.1</v>
      </c>
      <c r="J22" s="6">
        <v>-2.96</v>
      </c>
      <c r="K22" s="105" t="str">
        <f t="shared" si="4"/>
        <v>Yes</v>
      </c>
    </row>
    <row r="23" spans="1:11" x14ac:dyDescent="0.2">
      <c r="A23" s="124" t="s">
        <v>389</v>
      </c>
      <c r="B23" s="22" t="s">
        <v>213</v>
      </c>
      <c r="C23" s="57">
        <v>0</v>
      </c>
      <c r="D23" s="5" t="str">
        <f t="shared" si="5"/>
        <v>N/A</v>
      </c>
      <c r="E23" s="4">
        <v>0</v>
      </c>
      <c r="F23" s="5" t="str">
        <f t="shared" si="2"/>
        <v>N/A</v>
      </c>
      <c r="G23" s="4">
        <v>1.3993450000000001E-4</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1.8112227500000001E-2</v>
      </c>
      <c r="D25" s="5" t="str">
        <f t="shared" si="5"/>
        <v>N/A</v>
      </c>
      <c r="E25" s="4">
        <v>0.61014231419999998</v>
      </c>
      <c r="F25" s="5" t="str">
        <f t="shared" si="2"/>
        <v>N/A</v>
      </c>
      <c r="G25" s="4">
        <v>0.53965744029999996</v>
      </c>
      <c r="H25" s="5" t="str">
        <f t="shared" si="3"/>
        <v>N/A</v>
      </c>
      <c r="I25" s="6">
        <v>3269</v>
      </c>
      <c r="J25" s="6">
        <v>-11.6</v>
      </c>
      <c r="K25" s="105" t="str">
        <f t="shared" si="4"/>
        <v>Yes</v>
      </c>
    </row>
    <row r="26" spans="1:11" x14ac:dyDescent="0.2">
      <c r="A26" s="124" t="s">
        <v>392</v>
      </c>
      <c r="B26" s="22" t="s">
        <v>213</v>
      </c>
      <c r="C26" s="57">
        <v>1.4982742122999999</v>
      </c>
      <c r="D26" s="5" t="str">
        <f t="shared" si="5"/>
        <v>N/A</v>
      </c>
      <c r="E26" s="4">
        <v>3.2865942732</v>
      </c>
      <c r="F26" s="5" t="str">
        <f t="shared" si="2"/>
        <v>N/A</v>
      </c>
      <c r="G26" s="4">
        <v>3.0609974532000002</v>
      </c>
      <c r="H26" s="5" t="str">
        <f t="shared" si="3"/>
        <v>N/A</v>
      </c>
      <c r="I26" s="6">
        <v>119.4</v>
      </c>
      <c r="J26" s="6">
        <v>-6.86</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4.9255860842999999</v>
      </c>
      <c r="D29" s="5" t="str">
        <f t="shared" si="5"/>
        <v>N/A</v>
      </c>
      <c r="E29" s="4">
        <v>1.4113731555</v>
      </c>
      <c r="F29" s="5" t="str">
        <f t="shared" si="2"/>
        <v>N/A</v>
      </c>
      <c r="G29" s="4">
        <v>0.72542050319999996</v>
      </c>
      <c r="H29" s="5" t="str">
        <f t="shared" si="3"/>
        <v>N/A</v>
      </c>
      <c r="I29" s="6">
        <v>-71.3</v>
      </c>
      <c r="J29" s="6">
        <v>-48.6</v>
      </c>
      <c r="K29" s="105" t="str">
        <f t="shared" si="4"/>
        <v>No</v>
      </c>
    </row>
    <row r="30" spans="1:11" x14ac:dyDescent="0.2">
      <c r="A30" s="124" t="s">
        <v>400</v>
      </c>
      <c r="B30" s="22" t="s">
        <v>213</v>
      </c>
      <c r="C30" s="57">
        <v>1.708701E-4</v>
      </c>
      <c r="D30" s="5" t="str">
        <f t="shared" si="5"/>
        <v>N/A</v>
      </c>
      <c r="E30" s="4">
        <v>0</v>
      </c>
      <c r="F30" s="5" t="str">
        <f t="shared" si="2"/>
        <v>N/A</v>
      </c>
      <c r="G30" s="4">
        <v>0</v>
      </c>
      <c r="H30" s="5" t="str">
        <f t="shared" si="3"/>
        <v>N/A</v>
      </c>
      <c r="I30" s="6">
        <v>-100</v>
      </c>
      <c r="J30" s="6" t="s">
        <v>1748</v>
      </c>
      <c r="K30" s="105" t="str">
        <f t="shared" si="4"/>
        <v>N/A</v>
      </c>
    </row>
    <row r="31" spans="1:11" x14ac:dyDescent="0.2">
      <c r="A31" s="124" t="s">
        <v>32</v>
      </c>
      <c r="B31" s="22" t="s">
        <v>213</v>
      </c>
      <c r="C31" s="57">
        <v>99.994788463000006</v>
      </c>
      <c r="D31" s="5" t="str">
        <f t="shared" si="5"/>
        <v>N/A</v>
      </c>
      <c r="E31" s="4">
        <v>99.999429374000002</v>
      </c>
      <c r="F31" s="5" t="str">
        <f t="shared" si="2"/>
        <v>N/A</v>
      </c>
      <c r="G31" s="4">
        <v>99.999720131000004</v>
      </c>
      <c r="H31" s="5" t="str">
        <f t="shared" si="3"/>
        <v>N/A</v>
      </c>
      <c r="I31" s="6">
        <v>4.5999999999999999E-3</v>
      </c>
      <c r="J31" s="6">
        <v>2.9999999999999997E-4</v>
      </c>
      <c r="K31" s="105" t="str">
        <f t="shared" ref="K31:K43" si="6">IF(J31="Div by 0", "N/A", IF(J31="N/A","N/A", IF(J31&gt;30, "No", IF(J31&lt;-30, "No", "Yes"))))</f>
        <v>Yes</v>
      </c>
    </row>
    <row r="32" spans="1:11" x14ac:dyDescent="0.2">
      <c r="A32" s="124" t="s">
        <v>39</v>
      </c>
      <c r="B32" s="22" t="s">
        <v>267</v>
      </c>
      <c r="C32" s="57">
        <v>99.990084185000001</v>
      </c>
      <c r="D32" s="5" t="str">
        <f>IF($B32="N/A","N/A",IF(C32&gt;100,"No",IF(C32&lt;85,"No","Yes")))</f>
        <v>Yes</v>
      </c>
      <c r="E32" s="4">
        <v>99.999119031000006</v>
      </c>
      <c r="F32" s="5" t="str">
        <f>IF($B32="N/A","N/A",IF(E32&gt;100,"No",IF(E32&lt;85,"No","Yes")))</f>
        <v>Yes</v>
      </c>
      <c r="G32" s="4">
        <v>99.999856401000002</v>
      </c>
      <c r="H32" s="5" t="str">
        <f>IF($B32="N/A","N/A",IF(G32&gt;100,"No",IF(G32&lt;85,"No","Yes")))</f>
        <v>Yes</v>
      </c>
      <c r="I32" s="6">
        <v>8.9999999999999993E-3</v>
      </c>
      <c r="J32" s="6">
        <v>6.9999999999999999E-4</v>
      </c>
      <c r="K32" s="105" t="str">
        <f t="shared" si="6"/>
        <v>Yes</v>
      </c>
    </row>
    <row r="33" spans="1:11" x14ac:dyDescent="0.2">
      <c r="A33" s="124" t="s">
        <v>905</v>
      </c>
      <c r="B33" s="22" t="s">
        <v>213</v>
      </c>
      <c r="C33" s="57">
        <v>71.796852238</v>
      </c>
      <c r="D33" s="5" t="str">
        <f t="shared" si="5"/>
        <v>N/A</v>
      </c>
      <c r="E33" s="4">
        <v>73.531127850000004</v>
      </c>
      <c r="F33" s="5" t="str">
        <f t="shared" si="2"/>
        <v>N/A</v>
      </c>
      <c r="G33" s="4">
        <v>76.587491498999995</v>
      </c>
      <c r="H33" s="5" t="str">
        <f t="shared" si="3"/>
        <v>N/A</v>
      </c>
      <c r="I33" s="6">
        <v>2.4159999999999999</v>
      </c>
      <c r="J33" s="6">
        <v>4.157</v>
      </c>
      <c r="K33" s="105" t="str">
        <f t="shared" si="6"/>
        <v>Yes</v>
      </c>
    </row>
    <row r="34" spans="1:11" x14ac:dyDescent="0.2">
      <c r="A34" s="124" t="s">
        <v>846</v>
      </c>
      <c r="B34" s="22" t="s">
        <v>268</v>
      </c>
      <c r="C34" s="57">
        <v>7.4545098805999999</v>
      </c>
      <c r="D34" s="5" t="str">
        <f>IF($B34="N/A","N/A",IF(C34&gt;25,"No",IF(C34&lt;5,"No","Yes")))</f>
        <v>Yes</v>
      </c>
      <c r="E34" s="4">
        <v>8.5274900853000002</v>
      </c>
      <c r="F34" s="5" t="str">
        <f>IF($B34="N/A","N/A",IF(E34&gt;25,"No",IF(E34&lt;5,"No","Yes")))</f>
        <v>Yes</v>
      </c>
      <c r="G34" s="4">
        <v>8.4373049656999992</v>
      </c>
      <c r="H34" s="5" t="str">
        <f>IF($B34="N/A","N/A",IF(G34&gt;25,"No",IF(G34&lt;5,"No","Yes")))</f>
        <v>Yes</v>
      </c>
      <c r="I34" s="6">
        <v>14.39</v>
      </c>
      <c r="J34" s="6">
        <v>-1.06</v>
      </c>
      <c r="K34" s="105" t="str">
        <f t="shared" si="6"/>
        <v>Yes</v>
      </c>
    </row>
    <row r="35" spans="1:11" x14ac:dyDescent="0.2">
      <c r="A35" s="124" t="s">
        <v>847</v>
      </c>
      <c r="B35" s="22" t="s">
        <v>269</v>
      </c>
      <c r="C35" s="57">
        <v>39.118042342000003</v>
      </c>
      <c r="D35" s="5" t="str">
        <f>IF($B35="N/A","N/A",IF(C35&gt;70,"No",IF(C35&lt;40,"No","Yes")))</f>
        <v>No</v>
      </c>
      <c r="E35" s="4">
        <v>37.984535934999997</v>
      </c>
      <c r="F35" s="5" t="str">
        <f>IF($B35="N/A","N/A",IF(E35&gt;70,"No",IF(E35&lt;40,"No","Yes")))</f>
        <v>No</v>
      </c>
      <c r="G35" s="4">
        <v>40.082113800999998</v>
      </c>
      <c r="H35" s="5" t="str">
        <f>IF($B35="N/A","N/A",IF(G35&gt;70,"No",IF(G35&lt;40,"No","Yes")))</f>
        <v>Yes</v>
      </c>
      <c r="I35" s="6">
        <v>-2.9</v>
      </c>
      <c r="J35" s="6">
        <v>5.5220000000000002</v>
      </c>
      <c r="K35" s="105" t="str">
        <f t="shared" si="6"/>
        <v>Yes</v>
      </c>
    </row>
    <row r="36" spans="1:11" x14ac:dyDescent="0.2">
      <c r="A36" s="124" t="s">
        <v>848</v>
      </c>
      <c r="B36" s="22" t="s">
        <v>270</v>
      </c>
      <c r="C36" s="57">
        <v>53.427362338000002</v>
      </c>
      <c r="D36" s="5" t="str">
        <f>IF($B36="N/A","N/A",IF(C36&gt;55,"No",IF(C36&lt;20,"No","Yes")))</f>
        <v>Yes</v>
      </c>
      <c r="E36" s="4">
        <v>53.487973979000003</v>
      </c>
      <c r="F36" s="5" t="str">
        <f>IF($B36="N/A","N/A",IF(E36&gt;55,"No",IF(E36&lt;20,"No","Yes")))</f>
        <v>Yes</v>
      </c>
      <c r="G36" s="4">
        <v>51.480581233999999</v>
      </c>
      <c r="H36" s="5" t="str">
        <f>IF($B36="N/A","N/A",IF(G36&gt;55,"No",IF(G36&lt;20,"No","Yes")))</f>
        <v>Yes</v>
      </c>
      <c r="I36" s="6">
        <v>0.1134</v>
      </c>
      <c r="J36" s="6">
        <v>-3.75</v>
      </c>
      <c r="K36" s="105" t="str">
        <f t="shared" si="6"/>
        <v>Yes</v>
      </c>
    </row>
    <row r="37" spans="1:11" x14ac:dyDescent="0.2">
      <c r="A37" s="124" t="s">
        <v>163</v>
      </c>
      <c r="B37" s="22" t="s">
        <v>246</v>
      </c>
      <c r="C37" s="57">
        <v>97.700943202999994</v>
      </c>
      <c r="D37" s="5" t="str">
        <f>IF($B37="N/A","N/A",IF(C37&gt;95,"Yes","No"))</f>
        <v>Yes</v>
      </c>
      <c r="E37" s="4">
        <v>98.017287128000007</v>
      </c>
      <c r="F37" s="5" t="str">
        <f>IF($B37="N/A","N/A",IF(E37&gt;95,"Yes","No"))</f>
        <v>Yes</v>
      </c>
      <c r="G37" s="4">
        <v>97.883490526000003</v>
      </c>
      <c r="H37" s="5" t="str">
        <f>IF($B37="N/A","N/A",IF(G37&gt;95,"Yes","No"))</f>
        <v>Yes</v>
      </c>
      <c r="I37" s="6">
        <v>0.32379999999999998</v>
      </c>
      <c r="J37" s="6">
        <v>-0.13700000000000001</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v>100</v>
      </c>
      <c r="F39" s="5" t="str">
        <f>IF($B39="N/A","N/A",IF(E39&gt;15,"No",IF(E39&lt;-15,"No","Yes")))</f>
        <v>N/A</v>
      </c>
      <c r="G39" s="4" t="s">
        <v>1748</v>
      </c>
      <c r="H39" s="5" t="str">
        <f>IF($B39="N/A","N/A",IF(G39&gt;15,"No",IF(G39&lt;-15,"No","Yes")))</f>
        <v>N/A</v>
      </c>
      <c r="I39" s="6">
        <v>0</v>
      </c>
      <c r="J39" s="6" t="s">
        <v>1748</v>
      </c>
      <c r="K39" s="105" t="str">
        <f t="shared" si="6"/>
        <v>N/A</v>
      </c>
    </row>
    <row r="40" spans="1:11" x14ac:dyDescent="0.2">
      <c r="A40" s="124" t="s">
        <v>43</v>
      </c>
      <c r="B40" s="22" t="s">
        <v>223</v>
      </c>
      <c r="C40" s="57">
        <v>98.498843664000006</v>
      </c>
      <c r="D40" s="5" t="str">
        <f>IF($B40="N/A","N/A",IF(C40&gt;100,"No",IF(C40&lt;98,"No","Yes")))</f>
        <v>Yes</v>
      </c>
      <c r="E40" s="4">
        <v>98.786389592000006</v>
      </c>
      <c r="F40" s="5" t="str">
        <f>IF($B40="N/A","N/A",IF(E40&gt;100,"No",IF(E40&lt;98,"No","Yes")))</f>
        <v>Yes</v>
      </c>
      <c r="G40" s="4">
        <v>98.594657841</v>
      </c>
      <c r="H40" s="5" t="str">
        <f>IF($B40="N/A","N/A",IF(G40&gt;100,"No",IF(G40&lt;98,"No","Yes")))</f>
        <v>Yes</v>
      </c>
      <c r="I40" s="6">
        <v>0.29189999999999999</v>
      </c>
      <c r="J40" s="6">
        <v>-0.19400000000000001</v>
      </c>
      <c r="K40" s="105" t="str">
        <f t="shared" si="6"/>
        <v>Yes</v>
      </c>
    </row>
    <row r="41" spans="1:11" x14ac:dyDescent="0.2">
      <c r="A41" s="124" t="s">
        <v>44</v>
      </c>
      <c r="B41" s="22" t="s">
        <v>213</v>
      </c>
      <c r="C41" s="57">
        <v>66.143830285999996</v>
      </c>
      <c r="D41" s="5" t="str">
        <f t="shared" si="7"/>
        <v>N/A</v>
      </c>
      <c r="E41" s="4">
        <v>69.710756521999997</v>
      </c>
      <c r="F41" s="5" t="str">
        <f t="shared" ref="F41:F47" si="8">IF($B41="N/A","N/A",IF(E41&gt;15,"No",IF(E41&lt;-15,"No","Yes")))</f>
        <v>N/A</v>
      </c>
      <c r="G41" s="4">
        <v>69.198850598999996</v>
      </c>
      <c r="H41" s="5" t="str">
        <f t="shared" ref="H41:H47" si="9">IF($B41="N/A","N/A",IF(G41&gt;15,"No",IF(G41&lt;-15,"No","Yes")))</f>
        <v>N/A</v>
      </c>
      <c r="I41" s="6">
        <v>5.3929999999999998</v>
      </c>
      <c r="J41" s="6">
        <v>-0.73399999999999999</v>
      </c>
      <c r="K41" s="105" t="str">
        <f t="shared" si="6"/>
        <v>Yes</v>
      </c>
    </row>
    <row r="42" spans="1:11" x14ac:dyDescent="0.2">
      <c r="A42" s="124" t="s">
        <v>45</v>
      </c>
      <c r="B42" s="22" t="s">
        <v>213</v>
      </c>
      <c r="C42" s="57">
        <v>33.809211503999997</v>
      </c>
      <c r="D42" s="5" t="str">
        <f t="shared" si="7"/>
        <v>N/A</v>
      </c>
      <c r="E42" s="4">
        <v>30.213561485</v>
      </c>
      <c r="F42" s="5" t="str">
        <f t="shared" si="8"/>
        <v>N/A</v>
      </c>
      <c r="G42" s="4">
        <v>30.740319801999998</v>
      </c>
      <c r="H42" s="5" t="str">
        <f t="shared" si="9"/>
        <v>N/A</v>
      </c>
      <c r="I42" s="6">
        <v>-10.6</v>
      </c>
      <c r="J42" s="6">
        <v>1.7430000000000001</v>
      </c>
      <c r="K42" s="105" t="str">
        <f t="shared" si="6"/>
        <v>Yes</v>
      </c>
    </row>
    <row r="43" spans="1:11" x14ac:dyDescent="0.2">
      <c r="A43" s="124" t="s">
        <v>50</v>
      </c>
      <c r="B43" s="22" t="s">
        <v>213</v>
      </c>
      <c r="C43" s="57">
        <v>4.6958209799999998E-2</v>
      </c>
      <c r="D43" s="5" t="str">
        <f t="shared" si="7"/>
        <v>N/A</v>
      </c>
      <c r="E43" s="4">
        <v>7.5681993000000003E-2</v>
      </c>
      <c r="F43" s="5" t="str">
        <f t="shared" si="8"/>
        <v>N/A</v>
      </c>
      <c r="G43" s="4">
        <v>6.0829598499999998E-2</v>
      </c>
      <c r="H43" s="5" t="str">
        <f t="shared" si="9"/>
        <v>N/A</v>
      </c>
      <c r="I43" s="6">
        <v>61.17</v>
      </c>
      <c r="J43" s="6">
        <v>-19.600000000000001</v>
      </c>
      <c r="K43" s="105" t="str">
        <f t="shared" si="6"/>
        <v>Yes</v>
      </c>
    </row>
    <row r="44" spans="1:11" x14ac:dyDescent="0.2">
      <c r="A44" s="124" t="s">
        <v>908</v>
      </c>
      <c r="B44" s="22" t="s">
        <v>213</v>
      </c>
      <c r="C44" s="57">
        <v>83.874820585999998</v>
      </c>
      <c r="D44" s="5" t="str">
        <f t="shared" si="7"/>
        <v>N/A</v>
      </c>
      <c r="E44" s="4">
        <v>83.804837199999994</v>
      </c>
      <c r="F44" s="5" t="str">
        <f t="shared" si="8"/>
        <v>N/A</v>
      </c>
      <c r="G44" s="4">
        <v>84.770297501000002</v>
      </c>
      <c r="H44" s="5" t="str">
        <f t="shared" si="9"/>
        <v>N/A</v>
      </c>
      <c r="I44" s="6">
        <v>-8.3000000000000004E-2</v>
      </c>
      <c r="J44" s="6">
        <v>1.1519999999999999</v>
      </c>
      <c r="K44" s="105" t="str">
        <f>IF(J44="Div by 0", "N/A", IF(J44="N/A","N/A", IF(J44&gt;30, "No", IF(J44&lt;-30, "No", "Yes"))))</f>
        <v>Yes</v>
      </c>
    </row>
    <row r="45" spans="1:11" x14ac:dyDescent="0.2">
      <c r="A45" s="124" t="s">
        <v>909</v>
      </c>
      <c r="B45" s="22" t="s">
        <v>213</v>
      </c>
      <c r="C45" s="57">
        <v>16.121847447</v>
      </c>
      <c r="D45" s="5" t="str">
        <f t="shared" si="7"/>
        <v>N/A</v>
      </c>
      <c r="E45" s="4">
        <v>16.194877486999999</v>
      </c>
      <c r="F45" s="5" t="str">
        <f t="shared" si="8"/>
        <v>N/A</v>
      </c>
      <c r="G45" s="4">
        <v>15.229632532</v>
      </c>
      <c r="H45" s="5" t="str">
        <f t="shared" si="9"/>
        <v>N/A</v>
      </c>
      <c r="I45" s="6">
        <v>0.45300000000000001</v>
      </c>
      <c r="J45" s="6">
        <v>-5.96</v>
      </c>
      <c r="K45" s="105" t="str">
        <f>IF(J45="Div by 0", "N/A", IF(J45="N/A","N/A", IF(J45&gt;30, "No", IF(J45&lt;-30, "No", "Yes"))))</f>
        <v>Yes</v>
      </c>
    </row>
    <row r="46" spans="1:11" x14ac:dyDescent="0.2">
      <c r="A46" s="124" t="s">
        <v>932</v>
      </c>
      <c r="B46" s="22" t="s">
        <v>213</v>
      </c>
      <c r="C46" s="57">
        <v>5.1261021E-3</v>
      </c>
      <c r="D46" s="5" t="str">
        <f t="shared" si="7"/>
        <v>N/A</v>
      </c>
      <c r="E46" s="4">
        <v>2.139849E-4</v>
      </c>
      <c r="F46" s="5" t="str">
        <f t="shared" si="8"/>
        <v>N/A</v>
      </c>
      <c r="G46" s="4">
        <v>1.3993450000000001E-4</v>
      </c>
      <c r="H46" s="5" t="str">
        <f t="shared" si="9"/>
        <v>N/A</v>
      </c>
      <c r="I46" s="6">
        <v>-95.8</v>
      </c>
      <c r="J46" s="6">
        <v>-34.6</v>
      </c>
      <c r="K46" s="105" t="str">
        <f>IF(J46="Div by 0", "N/A", IF(J46="N/A","N/A", IF(J46&gt;30, "No", IF(J46&lt;-30, "No", "Yes"))))</f>
        <v>No</v>
      </c>
    </row>
    <row r="47" spans="1:11" x14ac:dyDescent="0.2">
      <c r="A47" s="131" t="s">
        <v>920</v>
      </c>
      <c r="B47" s="113" t="s">
        <v>213</v>
      </c>
      <c r="C47" s="130">
        <v>3.3319664000000001E-3</v>
      </c>
      <c r="D47" s="114" t="str">
        <f t="shared" si="7"/>
        <v>N/A</v>
      </c>
      <c r="E47" s="118">
        <v>2.853132E-4</v>
      </c>
      <c r="F47" s="114" t="str">
        <f t="shared" si="8"/>
        <v>N/A</v>
      </c>
      <c r="G47" s="118">
        <v>6.9967299999999997E-5</v>
      </c>
      <c r="H47" s="114" t="str">
        <f t="shared" si="9"/>
        <v>N/A</v>
      </c>
      <c r="I47" s="115">
        <v>-91.4</v>
      </c>
      <c r="J47" s="115">
        <v>-75.5</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05" t="str">
        <f t="shared" ref="K6:K15" si="3">IF(J6="Div by 0", "N/A", IF(J6="N/A","N/A", IF(J6&gt;30, "No", IF(J6&lt;-30, "No", "Yes"))))</f>
        <v>N/A</v>
      </c>
    </row>
    <row r="7" spans="1:11" x14ac:dyDescent="0.2">
      <c r="A7" s="125" t="s">
        <v>442</v>
      </c>
      <c r="B7" s="3" t="s">
        <v>213</v>
      </c>
      <c r="C7" s="57" t="s">
        <v>1748</v>
      </c>
      <c r="D7" s="5" t="str">
        <f t="shared" si="0"/>
        <v>N/A</v>
      </c>
      <c r="E7" s="57" t="s">
        <v>1748</v>
      </c>
      <c r="F7" s="5" t="str">
        <f t="shared" si="1"/>
        <v>N/A</v>
      </c>
      <c r="G7" s="57" t="s">
        <v>1748</v>
      </c>
      <c r="H7" s="5" t="str">
        <f t="shared" si="2"/>
        <v>N/A</v>
      </c>
      <c r="I7" s="6" t="s">
        <v>1748</v>
      </c>
      <c r="J7" s="6" t="s">
        <v>1748</v>
      </c>
      <c r="K7" s="105" t="str">
        <f t="shared" si="3"/>
        <v>N/A</v>
      </c>
    </row>
    <row r="8" spans="1:11" x14ac:dyDescent="0.2">
      <c r="A8" s="125" t="s">
        <v>443</v>
      </c>
      <c r="B8" s="3" t="s">
        <v>213</v>
      </c>
      <c r="C8" s="57" t="s">
        <v>1748</v>
      </c>
      <c r="D8" s="5" t="str">
        <f t="shared" si="0"/>
        <v>N/A</v>
      </c>
      <c r="E8" s="57" t="s">
        <v>1748</v>
      </c>
      <c r="F8" s="5" t="str">
        <f t="shared" si="1"/>
        <v>N/A</v>
      </c>
      <c r="G8" s="57" t="s">
        <v>1748</v>
      </c>
      <c r="H8" s="5" t="str">
        <f t="shared" si="2"/>
        <v>N/A</v>
      </c>
      <c r="I8" s="6" t="s">
        <v>1748</v>
      </c>
      <c r="J8" s="6" t="s">
        <v>1748</v>
      </c>
      <c r="K8" s="105" t="str">
        <f t="shared" si="3"/>
        <v>N/A</v>
      </c>
    </row>
    <row r="9" spans="1:11" x14ac:dyDescent="0.2">
      <c r="A9" s="125" t="s">
        <v>444</v>
      </c>
      <c r="B9" s="3" t="s">
        <v>213</v>
      </c>
      <c r="C9" s="57" t="s">
        <v>1748</v>
      </c>
      <c r="D9" s="5" t="str">
        <f t="shared" si="0"/>
        <v>N/A</v>
      </c>
      <c r="E9" s="57" t="s">
        <v>1748</v>
      </c>
      <c r="F9" s="5" t="str">
        <f t="shared" si="1"/>
        <v>N/A</v>
      </c>
      <c r="G9" s="57" t="s">
        <v>1748</v>
      </c>
      <c r="H9" s="5" t="str">
        <f t="shared" si="2"/>
        <v>N/A</v>
      </c>
      <c r="I9" s="6" t="s">
        <v>1748</v>
      </c>
      <c r="J9" s="6" t="s">
        <v>1748</v>
      </c>
      <c r="K9" s="105" t="str">
        <f t="shared" si="3"/>
        <v>N/A</v>
      </c>
    </row>
    <row r="10" spans="1:11" x14ac:dyDescent="0.2">
      <c r="A10" s="125" t="s">
        <v>445</v>
      </c>
      <c r="B10" s="3" t="s">
        <v>213</v>
      </c>
      <c r="C10" s="57" t="s">
        <v>1748</v>
      </c>
      <c r="D10" s="5" t="str">
        <f t="shared" si="0"/>
        <v>N/A</v>
      </c>
      <c r="E10" s="57" t="s">
        <v>1748</v>
      </c>
      <c r="F10" s="5" t="str">
        <f t="shared" si="1"/>
        <v>N/A</v>
      </c>
      <c r="G10" s="57" t="s">
        <v>1748</v>
      </c>
      <c r="H10" s="5" t="str">
        <f t="shared" si="2"/>
        <v>N/A</v>
      </c>
      <c r="I10" s="6" t="s">
        <v>1748</v>
      </c>
      <c r="J10" s="6" t="s">
        <v>1748</v>
      </c>
      <c r="K10" s="105" t="str">
        <f t="shared" si="3"/>
        <v>N/A</v>
      </c>
    </row>
    <row r="11" spans="1:11" x14ac:dyDescent="0.2">
      <c r="A11" s="125" t="s">
        <v>1616</v>
      </c>
      <c r="B11" s="3" t="s">
        <v>213</v>
      </c>
      <c r="C11" s="57" t="s">
        <v>1748</v>
      </c>
      <c r="D11" s="5" t="str">
        <f t="shared" si="0"/>
        <v>N/A</v>
      </c>
      <c r="E11" s="57" t="s">
        <v>1748</v>
      </c>
      <c r="F11" s="5" t="str">
        <f t="shared" si="1"/>
        <v>N/A</v>
      </c>
      <c r="G11" s="57" t="s">
        <v>1748</v>
      </c>
      <c r="H11" s="5" t="str">
        <f t="shared" si="2"/>
        <v>N/A</v>
      </c>
      <c r="I11" s="6" t="s">
        <v>1748</v>
      </c>
      <c r="J11" s="6" t="s">
        <v>1748</v>
      </c>
      <c r="K11" s="105" t="str">
        <f t="shared" si="3"/>
        <v>N/A</v>
      </c>
    </row>
    <row r="12" spans="1:11" x14ac:dyDescent="0.2">
      <c r="A12" s="125" t="s">
        <v>16</v>
      </c>
      <c r="B12" s="3" t="s">
        <v>213</v>
      </c>
      <c r="C12" s="57" t="s">
        <v>1748</v>
      </c>
      <c r="D12" s="5" t="str">
        <f t="shared" si="0"/>
        <v>N/A</v>
      </c>
      <c r="E12" s="57" t="s">
        <v>1748</v>
      </c>
      <c r="F12" s="5" t="str">
        <f t="shared" si="1"/>
        <v>N/A</v>
      </c>
      <c r="G12" s="57" t="s">
        <v>1748</v>
      </c>
      <c r="H12" s="5" t="str">
        <f t="shared" si="2"/>
        <v>N/A</v>
      </c>
      <c r="I12" s="6" t="s">
        <v>1748</v>
      </c>
      <c r="J12" s="6" t="s">
        <v>1748</v>
      </c>
      <c r="K12" s="105" t="str">
        <f t="shared" si="3"/>
        <v>N/A</v>
      </c>
    </row>
    <row r="13" spans="1:11" x14ac:dyDescent="0.2">
      <c r="A13" s="125" t="s">
        <v>36</v>
      </c>
      <c r="B13" s="3" t="s">
        <v>213</v>
      </c>
      <c r="C13" s="57" t="s">
        <v>1748</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t="s">
        <v>1748</v>
      </c>
      <c r="D15" s="5" t="str">
        <f t="shared" si="0"/>
        <v>N/A</v>
      </c>
      <c r="E15" s="57" t="s">
        <v>1748</v>
      </c>
      <c r="F15" s="5" t="str">
        <f t="shared" si="1"/>
        <v>N/A</v>
      </c>
      <c r="G15" s="57" t="s">
        <v>1748</v>
      </c>
      <c r="H15" s="5" t="str">
        <f t="shared" si="2"/>
        <v>N/A</v>
      </c>
      <c r="I15" s="6" t="s">
        <v>1748</v>
      </c>
      <c r="J15" s="6" t="s">
        <v>1748</v>
      </c>
      <c r="K15" s="105" t="str">
        <f t="shared" si="3"/>
        <v>N/A</v>
      </c>
    </row>
    <row r="16" spans="1:11" x14ac:dyDescent="0.2">
      <c r="A16" s="125"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t="s">
        <v>1748</v>
      </c>
      <c r="D17" s="5" t="str">
        <f t="shared" si="4"/>
        <v>N/A</v>
      </c>
      <c r="E17" s="4" t="s">
        <v>1748</v>
      </c>
      <c r="F17" s="5" t="str">
        <f t="shared" si="5"/>
        <v>N/A</v>
      </c>
      <c r="G17" s="4" t="s">
        <v>1748</v>
      </c>
      <c r="H17" s="5" t="str">
        <f t="shared" si="6"/>
        <v>N/A</v>
      </c>
      <c r="I17" s="6" t="s">
        <v>1748</v>
      </c>
      <c r="J17" s="6" t="s">
        <v>1748</v>
      </c>
      <c r="K17" s="105" t="str">
        <f t="shared" si="7"/>
        <v>N/A</v>
      </c>
    </row>
    <row r="18" spans="1:11" x14ac:dyDescent="0.2">
      <c r="A18" s="125" t="s">
        <v>378</v>
      </c>
      <c r="B18" s="3" t="s">
        <v>213</v>
      </c>
      <c r="C18" s="4" t="s">
        <v>1748</v>
      </c>
      <c r="D18" s="5" t="str">
        <f t="shared" si="4"/>
        <v>N/A</v>
      </c>
      <c r="E18" s="4" t="s">
        <v>1748</v>
      </c>
      <c r="F18" s="5" t="str">
        <f t="shared" si="5"/>
        <v>N/A</v>
      </c>
      <c r="G18" s="4" t="s">
        <v>1748</v>
      </c>
      <c r="H18" s="5" t="str">
        <f t="shared" si="6"/>
        <v>N/A</v>
      </c>
      <c r="I18" s="6" t="s">
        <v>1748</v>
      </c>
      <c r="J18" s="6" t="s">
        <v>1748</v>
      </c>
      <c r="K18" s="105" t="str">
        <f t="shared" si="7"/>
        <v>N/A</v>
      </c>
    </row>
    <row r="19" spans="1:11" x14ac:dyDescent="0.2">
      <c r="A19" s="125" t="s">
        <v>379</v>
      </c>
      <c r="B19" s="3" t="s">
        <v>213</v>
      </c>
      <c r="C19" s="4" t="s">
        <v>1748</v>
      </c>
      <c r="D19" s="5" t="str">
        <f t="shared" si="4"/>
        <v>N/A</v>
      </c>
      <c r="E19" s="4" t="s">
        <v>1748</v>
      </c>
      <c r="F19" s="5" t="str">
        <f t="shared" si="5"/>
        <v>N/A</v>
      </c>
      <c r="G19" s="4" t="s">
        <v>1748</v>
      </c>
      <c r="H19" s="5" t="str">
        <f t="shared" si="6"/>
        <v>N/A</v>
      </c>
      <c r="I19" s="6" t="s">
        <v>1748</v>
      </c>
      <c r="J19" s="6" t="s">
        <v>1748</v>
      </c>
      <c r="K19" s="105" t="str">
        <f t="shared" si="7"/>
        <v>N/A</v>
      </c>
    </row>
    <row r="20" spans="1:11" x14ac:dyDescent="0.2">
      <c r="A20" s="125" t="s">
        <v>380</v>
      </c>
      <c r="B20" s="3" t="s">
        <v>213</v>
      </c>
      <c r="C20" s="4" t="s">
        <v>1748</v>
      </c>
      <c r="D20" s="5" t="str">
        <f t="shared" si="4"/>
        <v>N/A</v>
      </c>
      <c r="E20" s="4" t="s">
        <v>1748</v>
      </c>
      <c r="F20" s="5" t="str">
        <f t="shared" si="5"/>
        <v>N/A</v>
      </c>
      <c r="G20" s="4" t="s">
        <v>1748</v>
      </c>
      <c r="H20" s="5" t="str">
        <f t="shared" si="6"/>
        <v>N/A</v>
      </c>
      <c r="I20" s="6" t="s">
        <v>1748</v>
      </c>
      <c r="J20" s="6" t="s">
        <v>1748</v>
      </c>
      <c r="K20" s="105" t="str">
        <f t="shared" si="7"/>
        <v>N/A</v>
      </c>
    </row>
    <row r="21" spans="1:11" x14ac:dyDescent="0.2">
      <c r="A21" s="125" t="s">
        <v>381</v>
      </c>
      <c r="B21" s="3" t="s">
        <v>213</v>
      </c>
      <c r="C21" s="4" t="s">
        <v>1748</v>
      </c>
      <c r="D21" s="5" t="str">
        <f t="shared" si="4"/>
        <v>N/A</v>
      </c>
      <c r="E21" s="4" t="s">
        <v>1748</v>
      </c>
      <c r="F21" s="5" t="str">
        <f t="shared" si="5"/>
        <v>N/A</v>
      </c>
      <c r="G21" s="4" t="s">
        <v>1748</v>
      </c>
      <c r="H21" s="5" t="str">
        <f t="shared" si="6"/>
        <v>N/A</v>
      </c>
      <c r="I21" s="6" t="s">
        <v>1748</v>
      </c>
      <c r="J21" s="6" t="s">
        <v>1748</v>
      </c>
      <c r="K21" s="105" t="str">
        <f t="shared" si="7"/>
        <v>N/A</v>
      </c>
    </row>
    <row r="22" spans="1:11" x14ac:dyDescent="0.2">
      <c r="A22" s="125" t="s">
        <v>382</v>
      </c>
      <c r="B22" s="3" t="s">
        <v>213</v>
      </c>
      <c r="C22" s="4" t="s">
        <v>1748</v>
      </c>
      <c r="D22" s="5" t="str">
        <f t="shared" si="4"/>
        <v>N/A</v>
      </c>
      <c r="E22" s="4" t="s">
        <v>1748</v>
      </c>
      <c r="F22" s="5" t="str">
        <f t="shared" si="5"/>
        <v>N/A</v>
      </c>
      <c r="G22" s="4" t="s">
        <v>1748</v>
      </c>
      <c r="H22" s="5" t="str">
        <f t="shared" si="6"/>
        <v>N/A</v>
      </c>
      <c r="I22" s="6" t="s">
        <v>1748</v>
      </c>
      <c r="J22" s="6" t="s">
        <v>1748</v>
      </c>
      <c r="K22" s="105" t="str">
        <f t="shared" si="7"/>
        <v>N/A</v>
      </c>
    </row>
    <row r="23" spans="1:11" x14ac:dyDescent="0.2">
      <c r="A23" s="125" t="s">
        <v>383</v>
      </c>
      <c r="B23" s="3" t="s">
        <v>213</v>
      </c>
      <c r="C23" s="4" t="s">
        <v>1748</v>
      </c>
      <c r="D23" s="5" t="str">
        <f t="shared" si="4"/>
        <v>N/A</v>
      </c>
      <c r="E23" s="4" t="s">
        <v>1748</v>
      </c>
      <c r="F23" s="5" t="str">
        <f t="shared" si="5"/>
        <v>N/A</v>
      </c>
      <c r="G23" s="4" t="s">
        <v>1748</v>
      </c>
      <c r="H23" s="5" t="str">
        <f t="shared" si="6"/>
        <v>N/A</v>
      </c>
      <c r="I23" s="6" t="s">
        <v>1748</v>
      </c>
      <c r="J23" s="6" t="s">
        <v>1748</v>
      </c>
      <c r="K23" s="105" t="str">
        <f t="shared" si="7"/>
        <v>N/A</v>
      </c>
    </row>
    <row r="24" spans="1:11" x14ac:dyDescent="0.2">
      <c r="A24" s="125" t="s">
        <v>384</v>
      </c>
      <c r="B24" s="3" t="s">
        <v>213</v>
      </c>
      <c r="C24" s="4" t="s">
        <v>1748</v>
      </c>
      <c r="D24" s="5" t="str">
        <f t="shared" si="4"/>
        <v>N/A</v>
      </c>
      <c r="E24" s="4" t="s">
        <v>1748</v>
      </c>
      <c r="F24" s="5" t="str">
        <f t="shared" si="5"/>
        <v>N/A</v>
      </c>
      <c r="G24" s="4" t="s">
        <v>1748</v>
      </c>
      <c r="H24" s="5" t="str">
        <f t="shared" si="6"/>
        <v>N/A</v>
      </c>
      <c r="I24" s="6" t="s">
        <v>1748</v>
      </c>
      <c r="J24" s="6" t="s">
        <v>1748</v>
      </c>
      <c r="K24" s="105" t="str">
        <f t="shared" si="7"/>
        <v>N/A</v>
      </c>
    </row>
    <row r="25" spans="1:11" x14ac:dyDescent="0.2">
      <c r="A25" s="125" t="s">
        <v>385</v>
      </c>
      <c r="B25" s="3" t="s">
        <v>213</v>
      </c>
      <c r="C25" s="4" t="s">
        <v>1748</v>
      </c>
      <c r="D25" s="5" t="str">
        <f t="shared" si="4"/>
        <v>N/A</v>
      </c>
      <c r="E25" s="4" t="s">
        <v>1748</v>
      </c>
      <c r="F25" s="5" t="str">
        <f t="shared" si="5"/>
        <v>N/A</v>
      </c>
      <c r="G25" s="4" t="s">
        <v>1748</v>
      </c>
      <c r="H25" s="5" t="str">
        <f t="shared" si="6"/>
        <v>N/A</v>
      </c>
      <c r="I25" s="6" t="s">
        <v>1748</v>
      </c>
      <c r="J25" s="6" t="s">
        <v>1748</v>
      </c>
      <c r="K25" s="105" t="str">
        <f t="shared" si="7"/>
        <v>N/A</v>
      </c>
    </row>
    <row r="26" spans="1:11" x14ac:dyDescent="0.2">
      <c r="A26" s="125" t="s">
        <v>386</v>
      </c>
      <c r="B26" s="3" t="s">
        <v>213</v>
      </c>
      <c r="C26" s="4" t="s">
        <v>1748</v>
      </c>
      <c r="D26" s="5" t="str">
        <f t="shared" si="4"/>
        <v>N/A</v>
      </c>
      <c r="E26" s="4" t="s">
        <v>1748</v>
      </c>
      <c r="F26" s="5" t="str">
        <f t="shared" si="5"/>
        <v>N/A</v>
      </c>
      <c r="G26" s="4" t="s">
        <v>1748</v>
      </c>
      <c r="H26" s="5" t="str">
        <f t="shared" si="6"/>
        <v>N/A</v>
      </c>
      <c r="I26" s="6" t="s">
        <v>1748</v>
      </c>
      <c r="J26" s="6" t="s">
        <v>1748</v>
      </c>
      <c r="K26" s="105" t="str">
        <f t="shared" si="7"/>
        <v>N/A</v>
      </c>
    </row>
    <row r="27" spans="1:11" x14ac:dyDescent="0.2">
      <c r="A27" s="125" t="s">
        <v>387</v>
      </c>
      <c r="B27" s="3" t="s">
        <v>213</v>
      </c>
      <c r="C27" s="4" t="s">
        <v>1748</v>
      </c>
      <c r="D27" s="5" t="str">
        <f t="shared" si="4"/>
        <v>N/A</v>
      </c>
      <c r="E27" s="4" t="s">
        <v>1748</v>
      </c>
      <c r="F27" s="5" t="str">
        <f t="shared" si="5"/>
        <v>N/A</v>
      </c>
      <c r="G27" s="4" t="s">
        <v>1748</v>
      </c>
      <c r="H27" s="5" t="str">
        <f t="shared" si="6"/>
        <v>N/A</v>
      </c>
      <c r="I27" s="6" t="s">
        <v>1748</v>
      </c>
      <c r="J27" s="6" t="s">
        <v>1748</v>
      </c>
      <c r="K27" s="105" t="str">
        <f t="shared" si="7"/>
        <v>N/A</v>
      </c>
    </row>
    <row r="28" spans="1:11" x14ac:dyDescent="0.2">
      <c r="A28" s="125" t="s">
        <v>388</v>
      </c>
      <c r="B28" s="3" t="s">
        <v>213</v>
      </c>
      <c r="C28" s="4" t="s">
        <v>1748</v>
      </c>
      <c r="D28" s="5" t="str">
        <f t="shared" si="4"/>
        <v>N/A</v>
      </c>
      <c r="E28" s="4" t="s">
        <v>1748</v>
      </c>
      <c r="F28" s="5" t="str">
        <f t="shared" si="5"/>
        <v>N/A</v>
      </c>
      <c r="G28" s="4" t="s">
        <v>1748</v>
      </c>
      <c r="H28" s="5" t="str">
        <f t="shared" si="6"/>
        <v>N/A</v>
      </c>
      <c r="I28" s="6" t="s">
        <v>1748</v>
      </c>
      <c r="J28" s="6" t="s">
        <v>1748</v>
      </c>
      <c r="K28" s="105" t="str">
        <f t="shared" si="7"/>
        <v>N/A</v>
      </c>
    </row>
    <row r="29" spans="1:11" x14ac:dyDescent="0.2">
      <c r="A29" s="125" t="s">
        <v>389</v>
      </c>
      <c r="B29" s="3" t="s">
        <v>213</v>
      </c>
      <c r="C29" s="4" t="s">
        <v>1748</v>
      </c>
      <c r="D29" s="5" t="str">
        <f t="shared" si="4"/>
        <v>N/A</v>
      </c>
      <c r="E29" s="4" t="s">
        <v>1748</v>
      </c>
      <c r="F29" s="5" t="str">
        <f t="shared" si="5"/>
        <v>N/A</v>
      </c>
      <c r="G29" s="4" t="s">
        <v>1748</v>
      </c>
      <c r="H29" s="5" t="str">
        <f t="shared" si="6"/>
        <v>N/A</v>
      </c>
      <c r="I29" s="6" t="s">
        <v>1748</v>
      </c>
      <c r="J29" s="6" t="s">
        <v>1748</v>
      </c>
      <c r="K29" s="105" t="str">
        <f t="shared" si="7"/>
        <v>N/A</v>
      </c>
    </row>
    <row r="30" spans="1:11" x14ac:dyDescent="0.2">
      <c r="A30" s="125" t="s">
        <v>390</v>
      </c>
      <c r="B30" s="3" t="s">
        <v>213</v>
      </c>
      <c r="C30" s="4" t="s">
        <v>1748</v>
      </c>
      <c r="D30" s="5" t="str">
        <f t="shared" si="4"/>
        <v>N/A</v>
      </c>
      <c r="E30" s="4" t="s">
        <v>1748</v>
      </c>
      <c r="F30" s="5" t="str">
        <f t="shared" si="5"/>
        <v>N/A</v>
      </c>
      <c r="G30" s="4" t="s">
        <v>1748</v>
      </c>
      <c r="H30" s="5" t="str">
        <f t="shared" si="6"/>
        <v>N/A</v>
      </c>
      <c r="I30" s="6" t="s">
        <v>1748</v>
      </c>
      <c r="J30" s="6" t="s">
        <v>1748</v>
      </c>
      <c r="K30" s="105" t="str">
        <f t="shared" si="7"/>
        <v>N/A</v>
      </c>
    </row>
    <row r="31" spans="1:11" x14ac:dyDescent="0.2">
      <c r="A31" s="125" t="s">
        <v>391</v>
      </c>
      <c r="B31" s="3" t="s">
        <v>213</v>
      </c>
      <c r="C31" s="4" t="s">
        <v>1748</v>
      </c>
      <c r="D31" s="5" t="str">
        <f t="shared" si="4"/>
        <v>N/A</v>
      </c>
      <c r="E31" s="4" t="s">
        <v>1748</v>
      </c>
      <c r="F31" s="5" t="str">
        <f t="shared" si="5"/>
        <v>N/A</v>
      </c>
      <c r="G31" s="4" t="s">
        <v>1748</v>
      </c>
      <c r="H31" s="5" t="str">
        <f t="shared" si="6"/>
        <v>N/A</v>
      </c>
      <c r="I31" s="6" t="s">
        <v>1748</v>
      </c>
      <c r="J31" s="6" t="s">
        <v>1748</v>
      </c>
      <c r="K31" s="105" t="str">
        <f t="shared" si="7"/>
        <v>N/A</v>
      </c>
    </row>
    <row r="32" spans="1:11" x14ac:dyDescent="0.2">
      <c r="A32" s="125" t="s">
        <v>392</v>
      </c>
      <c r="B32" s="3" t="s">
        <v>213</v>
      </c>
      <c r="C32" s="4" t="s">
        <v>1748</v>
      </c>
      <c r="D32" s="5" t="str">
        <f t="shared" si="4"/>
        <v>N/A</v>
      </c>
      <c r="E32" s="4" t="s">
        <v>1748</v>
      </c>
      <c r="F32" s="5" t="str">
        <f t="shared" si="5"/>
        <v>N/A</v>
      </c>
      <c r="G32" s="4" t="s">
        <v>1748</v>
      </c>
      <c r="H32" s="5" t="str">
        <f t="shared" si="6"/>
        <v>N/A</v>
      </c>
      <c r="I32" s="6" t="s">
        <v>1748</v>
      </c>
      <c r="J32" s="6" t="s">
        <v>1748</v>
      </c>
      <c r="K32" s="105" t="str">
        <f t="shared" si="7"/>
        <v>N/A</v>
      </c>
    </row>
    <row r="33" spans="1:11" x14ac:dyDescent="0.2">
      <c r="A33" s="125" t="s">
        <v>393</v>
      </c>
      <c r="B33" s="3" t="s">
        <v>213</v>
      </c>
      <c r="C33" s="4" t="s">
        <v>1748</v>
      </c>
      <c r="D33" s="5" t="str">
        <f t="shared" si="4"/>
        <v>N/A</v>
      </c>
      <c r="E33" s="4" t="s">
        <v>1748</v>
      </c>
      <c r="F33" s="5" t="str">
        <f t="shared" si="5"/>
        <v>N/A</v>
      </c>
      <c r="G33" s="4" t="s">
        <v>1748</v>
      </c>
      <c r="H33" s="5" t="str">
        <f t="shared" si="6"/>
        <v>N/A</v>
      </c>
      <c r="I33" s="6" t="s">
        <v>1748</v>
      </c>
      <c r="J33" s="6" t="s">
        <v>1748</v>
      </c>
      <c r="K33" s="105" t="str">
        <f t="shared" si="7"/>
        <v>N/A</v>
      </c>
    </row>
    <row r="34" spans="1:11" x14ac:dyDescent="0.2">
      <c r="A34" s="125" t="s">
        <v>394</v>
      </c>
      <c r="B34" s="3" t="s">
        <v>213</v>
      </c>
      <c r="C34" s="4" t="s">
        <v>1748</v>
      </c>
      <c r="D34" s="5" t="str">
        <f t="shared" si="4"/>
        <v>N/A</v>
      </c>
      <c r="E34" s="4" t="s">
        <v>1748</v>
      </c>
      <c r="F34" s="5" t="str">
        <f t="shared" si="5"/>
        <v>N/A</v>
      </c>
      <c r="G34" s="4" t="s">
        <v>1748</v>
      </c>
      <c r="H34" s="5" t="str">
        <f t="shared" si="6"/>
        <v>N/A</v>
      </c>
      <c r="I34" s="6" t="s">
        <v>1748</v>
      </c>
      <c r="J34" s="6" t="s">
        <v>1748</v>
      </c>
      <c r="K34" s="105" t="str">
        <f t="shared" si="7"/>
        <v>N/A</v>
      </c>
    </row>
    <row r="35" spans="1:11" x14ac:dyDescent="0.2">
      <c r="A35" s="125" t="s">
        <v>395</v>
      </c>
      <c r="B35" s="3" t="s">
        <v>213</v>
      </c>
      <c r="C35" s="4" t="s">
        <v>1748</v>
      </c>
      <c r="D35" s="5" t="str">
        <f t="shared" si="4"/>
        <v>N/A</v>
      </c>
      <c r="E35" s="4" t="s">
        <v>1748</v>
      </c>
      <c r="F35" s="5" t="str">
        <f t="shared" si="5"/>
        <v>N/A</v>
      </c>
      <c r="G35" s="4" t="s">
        <v>1748</v>
      </c>
      <c r="H35" s="5" t="str">
        <f t="shared" si="6"/>
        <v>N/A</v>
      </c>
      <c r="I35" s="6" t="s">
        <v>1748</v>
      </c>
      <c r="J35" s="6" t="s">
        <v>1748</v>
      </c>
      <c r="K35" s="105" t="str">
        <f t="shared" si="7"/>
        <v>N/A</v>
      </c>
    </row>
    <row r="36" spans="1:11" x14ac:dyDescent="0.2">
      <c r="A36" s="125" t="s">
        <v>396</v>
      </c>
      <c r="B36" s="3" t="s">
        <v>213</v>
      </c>
      <c r="C36" s="4" t="s">
        <v>1748</v>
      </c>
      <c r="D36" s="5" t="str">
        <f t="shared" si="4"/>
        <v>N/A</v>
      </c>
      <c r="E36" s="4" t="s">
        <v>1748</v>
      </c>
      <c r="F36" s="5" t="str">
        <f t="shared" si="5"/>
        <v>N/A</v>
      </c>
      <c r="G36" s="4" t="s">
        <v>1748</v>
      </c>
      <c r="H36" s="5" t="str">
        <f t="shared" si="6"/>
        <v>N/A</v>
      </c>
      <c r="I36" s="6" t="s">
        <v>1748</v>
      </c>
      <c r="J36" s="6" t="s">
        <v>1748</v>
      </c>
      <c r="K36" s="105" t="str">
        <f t="shared" si="7"/>
        <v>N/A</v>
      </c>
    </row>
    <row r="37" spans="1:11" x14ac:dyDescent="0.2">
      <c r="A37" s="125" t="s">
        <v>397</v>
      </c>
      <c r="B37" s="3" t="s">
        <v>213</v>
      </c>
      <c r="C37" s="4" t="s">
        <v>1748</v>
      </c>
      <c r="D37" s="5" t="str">
        <f t="shared" si="4"/>
        <v>N/A</v>
      </c>
      <c r="E37" s="4" t="s">
        <v>1748</v>
      </c>
      <c r="F37" s="5" t="str">
        <f t="shared" si="5"/>
        <v>N/A</v>
      </c>
      <c r="G37" s="4" t="s">
        <v>1748</v>
      </c>
      <c r="H37" s="5" t="str">
        <f t="shared" si="6"/>
        <v>N/A</v>
      </c>
      <c r="I37" s="6" t="s">
        <v>1748</v>
      </c>
      <c r="J37" s="6" t="s">
        <v>1748</v>
      </c>
      <c r="K37" s="105" t="str">
        <f t="shared" si="7"/>
        <v>N/A</v>
      </c>
    </row>
    <row r="38" spans="1:11" x14ac:dyDescent="0.2">
      <c r="A38" s="125" t="s">
        <v>398</v>
      </c>
      <c r="B38" s="3" t="s">
        <v>213</v>
      </c>
      <c r="C38" s="4" t="s">
        <v>1748</v>
      </c>
      <c r="D38" s="5" t="str">
        <f t="shared" si="4"/>
        <v>N/A</v>
      </c>
      <c r="E38" s="4" t="s">
        <v>1748</v>
      </c>
      <c r="F38" s="5" t="str">
        <f t="shared" si="5"/>
        <v>N/A</v>
      </c>
      <c r="G38" s="4" t="s">
        <v>1748</v>
      </c>
      <c r="H38" s="5" t="str">
        <f t="shared" si="6"/>
        <v>N/A</v>
      </c>
      <c r="I38" s="6" t="s">
        <v>1748</v>
      </c>
      <c r="J38" s="6" t="s">
        <v>1748</v>
      </c>
      <c r="K38" s="105" t="str">
        <f t="shared" si="7"/>
        <v>N/A</v>
      </c>
    </row>
    <row r="39" spans="1:11" x14ac:dyDescent="0.2">
      <c r="A39" s="125" t="s">
        <v>399</v>
      </c>
      <c r="B39" s="3" t="s">
        <v>213</v>
      </c>
      <c r="C39" s="4" t="s">
        <v>1748</v>
      </c>
      <c r="D39" s="5" t="str">
        <f t="shared" si="4"/>
        <v>N/A</v>
      </c>
      <c r="E39" s="4" t="s">
        <v>1748</v>
      </c>
      <c r="F39" s="5" t="str">
        <f t="shared" si="5"/>
        <v>N/A</v>
      </c>
      <c r="G39" s="4" t="s">
        <v>1748</v>
      </c>
      <c r="H39" s="5" t="str">
        <f t="shared" si="6"/>
        <v>N/A</v>
      </c>
      <c r="I39" s="6" t="s">
        <v>1748</v>
      </c>
      <c r="J39" s="6" t="s">
        <v>1748</v>
      </c>
      <c r="K39" s="105" t="str">
        <f t="shared" si="7"/>
        <v>N/A</v>
      </c>
    </row>
    <row r="40" spans="1:11" x14ac:dyDescent="0.2">
      <c r="A40" s="125" t="s">
        <v>400</v>
      </c>
      <c r="B40" s="3" t="s">
        <v>213</v>
      </c>
      <c r="C40" s="4" t="s">
        <v>1748</v>
      </c>
      <c r="D40" s="5" t="str">
        <f t="shared" si="4"/>
        <v>N/A</v>
      </c>
      <c r="E40" s="4" t="s">
        <v>1748</v>
      </c>
      <c r="F40" s="5" t="str">
        <f t="shared" si="5"/>
        <v>N/A</v>
      </c>
      <c r="G40" s="4" t="s">
        <v>1748</v>
      </c>
      <c r="H40" s="5" t="str">
        <f t="shared" si="6"/>
        <v>N/A</v>
      </c>
      <c r="I40" s="6" t="s">
        <v>1748</v>
      </c>
      <c r="J40" s="6" t="s">
        <v>1748</v>
      </c>
      <c r="K40" s="105" t="str">
        <f t="shared" si="7"/>
        <v>N/A</v>
      </c>
    </row>
    <row r="41" spans="1:11" x14ac:dyDescent="0.2">
      <c r="A41" s="125" t="s">
        <v>401</v>
      </c>
      <c r="B41" s="3" t="s">
        <v>213</v>
      </c>
      <c r="C41" s="4" t="s">
        <v>1748</v>
      </c>
      <c r="D41" s="5" t="str">
        <f t="shared" si="4"/>
        <v>N/A</v>
      </c>
      <c r="E41" s="4" t="s">
        <v>1748</v>
      </c>
      <c r="F41" s="5" t="str">
        <f t="shared" si="5"/>
        <v>N/A</v>
      </c>
      <c r="G41" s="4" t="s">
        <v>1748</v>
      </c>
      <c r="H41" s="5" t="str">
        <f t="shared" si="6"/>
        <v>N/A</v>
      </c>
      <c r="I41" s="6" t="s">
        <v>1748</v>
      </c>
      <c r="J41" s="6" t="s">
        <v>1748</v>
      </c>
      <c r="K41" s="105" t="str">
        <f t="shared" si="7"/>
        <v>N/A</v>
      </c>
    </row>
    <row r="42" spans="1:11" x14ac:dyDescent="0.2">
      <c r="A42" s="125"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05" t="str">
        <f t="shared" ref="K42:K51" si="11">IF(J42="Div by 0", "N/A", IF(J42="N/A","N/A", IF(J42&gt;30, "No", IF(J42&lt;-30, "No", "Yes"))))</f>
        <v>N/A</v>
      </c>
    </row>
    <row r="43" spans="1:11" x14ac:dyDescent="0.2">
      <c r="A43" s="125" t="s">
        <v>39</v>
      </c>
      <c r="B43" s="3" t="s">
        <v>213</v>
      </c>
      <c r="C43" s="4" t="s">
        <v>1748</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t="s">
        <v>1748</v>
      </c>
      <c r="D44" s="5" t="str">
        <f t="shared" si="8"/>
        <v>N/A</v>
      </c>
      <c r="E44" s="4" t="s">
        <v>1748</v>
      </c>
      <c r="F44" s="5" t="str">
        <f t="shared" si="9"/>
        <v>N/A</v>
      </c>
      <c r="G44" s="4" t="s">
        <v>1748</v>
      </c>
      <c r="H44" s="5" t="str">
        <f t="shared" si="10"/>
        <v>N/A</v>
      </c>
      <c r="I44" s="6" t="s">
        <v>1748</v>
      </c>
      <c r="J44" s="6" t="s">
        <v>1748</v>
      </c>
      <c r="K44" s="105" t="str">
        <f t="shared" si="11"/>
        <v>N/A</v>
      </c>
    </row>
    <row r="45" spans="1:11" x14ac:dyDescent="0.2">
      <c r="A45" s="125" t="s">
        <v>163</v>
      </c>
      <c r="B45" s="3" t="s">
        <v>213</v>
      </c>
      <c r="C45" s="4" t="s">
        <v>1748</v>
      </c>
      <c r="D45" s="5" t="str">
        <f t="shared" si="8"/>
        <v>N/A</v>
      </c>
      <c r="E45" s="4" t="s">
        <v>1748</v>
      </c>
      <c r="F45" s="5" t="str">
        <f t="shared" si="9"/>
        <v>N/A</v>
      </c>
      <c r="G45" s="4" t="s">
        <v>1748</v>
      </c>
      <c r="H45" s="5" t="str">
        <f t="shared" si="10"/>
        <v>N/A</v>
      </c>
      <c r="I45" s="6" t="s">
        <v>1748</v>
      </c>
      <c r="J45" s="6" t="s">
        <v>1748</v>
      </c>
      <c r="K45" s="105" t="str">
        <f t="shared" si="11"/>
        <v>N/A</v>
      </c>
    </row>
    <row r="46" spans="1:11" x14ac:dyDescent="0.2">
      <c r="A46" s="125" t="s">
        <v>41</v>
      </c>
      <c r="B46" s="3" t="s">
        <v>213</v>
      </c>
      <c r="C46" s="4" t="s">
        <v>1748</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t="s">
        <v>1748</v>
      </c>
      <c r="D48" s="5" t="str">
        <f t="shared" si="8"/>
        <v>N/A</v>
      </c>
      <c r="E48" s="4" t="s">
        <v>1748</v>
      </c>
      <c r="F48" s="5" t="str">
        <f t="shared" si="9"/>
        <v>N/A</v>
      </c>
      <c r="G48" s="4" t="s">
        <v>1748</v>
      </c>
      <c r="H48" s="5" t="str">
        <f t="shared" si="10"/>
        <v>N/A</v>
      </c>
      <c r="I48" s="6" t="s">
        <v>1748</v>
      </c>
      <c r="J48" s="6" t="s">
        <v>1748</v>
      </c>
      <c r="K48" s="105" t="str">
        <f t="shared" si="11"/>
        <v>N/A</v>
      </c>
    </row>
    <row r="49" spans="1:12" x14ac:dyDescent="0.2">
      <c r="A49" s="125" t="s">
        <v>44</v>
      </c>
      <c r="B49" s="3" t="s">
        <v>213</v>
      </c>
      <c r="C49" s="4" t="s">
        <v>1748</v>
      </c>
      <c r="D49" s="5" t="str">
        <f t="shared" si="8"/>
        <v>N/A</v>
      </c>
      <c r="E49" s="4" t="s">
        <v>1748</v>
      </c>
      <c r="F49" s="5" t="str">
        <f t="shared" si="9"/>
        <v>N/A</v>
      </c>
      <c r="G49" s="4" t="s">
        <v>1748</v>
      </c>
      <c r="H49" s="5" t="str">
        <f t="shared" si="10"/>
        <v>N/A</v>
      </c>
      <c r="I49" s="6" t="s">
        <v>1748</v>
      </c>
      <c r="J49" s="6" t="s">
        <v>1748</v>
      </c>
      <c r="K49" s="105" t="str">
        <f t="shared" si="11"/>
        <v>N/A</v>
      </c>
    </row>
    <row r="50" spans="1:12" x14ac:dyDescent="0.2">
      <c r="A50" s="125" t="s">
        <v>45</v>
      </c>
      <c r="B50" s="3" t="s">
        <v>213</v>
      </c>
      <c r="C50" s="4" t="s">
        <v>1748</v>
      </c>
      <c r="D50" s="5" t="str">
        <f t="shared" si="8"/>
        <v>N/A</v>
      </c>
      <c r="E50" s="4" t="s">
        <v>1748</v>
      </c>
      <c r="F50" s="5" t="str">
        <f t="shared" si="9"/>
        <v>N/A</v>
      </c>
      <c r="G50" s="4" t="s">
        <v>1748</v>
      </c>
      <c r="H50" s="5" t="str">
        <f t="shared" si="10"/>
        <v>N/A</v>
      </c>
      <c r="I50" s="6" t="s">
        <v>1748</v>
      </c>
      <c r="J50" s="6" t="s">
        <v>1748</v>
      </c>
      <c r="K50" s="105" t="str">
        <f t="shared" si="11"/>
        <v>N/A</v>
      </c>
    </row>
    <row r="51" spans="1:12" x14ac:dyDescent="0.2">
      <c r="A51" s="125" t="s">
        <v>50</v>
      </c>
      <c r="B51" s="3" t="s">
        <v>213</v>
      </c>
      <c r="C51" s="4" t="s">
        <v>1748</v>
      </c>
      <c r="D51" s="5" t="str">
        <f t="shared" si="8"/>
        <v>N/A</v>
      </c>
      <c r="E51" s="4" t="s">
        <v>1748</v>
      </c>
      <c r="F51" s="5" t="str">
        <f t="shared" si="9"/>
        <v>N/A</v>
      </c>
      <c r="G51" s="4" t="s">
        <v>1748</v>
      </c>
      <c r="H51" s="5" t="str">
        <f t="shared" si="10"/>
        <v>N/A</v>
      </c>
      <c r="I51" s="6" t="s">
        <v>1748</v>
      </c>
      <c r="J51" s="6" t="s">
        <v>1748</v>
      </c>
      <c r="K51" s="105" t="str">
        <f t="shared" si="11"/>
        <v>N/A</v>
      </c>
      <c r="L51" s="38"/>
    </row>
    <row r="52" spans="1:12" s="38" customFormat="1" x14ac:dyDescent="0.2">
      <c r="A52" s="124" t="s">
        <v>893</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t="s">
        <v>1748</v>
      </c>
      <c r="D53" s="5" t="str">
        <f t="shared" si="12"/>
        <v>N/A</v>
      </c>
      <c r="E53" s="4" t="s">
        <v>1748</v>
      </c>
      <c r="F53" s="5" t="str">
        <f t="shared" si="13"/>
        <v>N/A</v>
      </c>
      <c r="G53" s="4" t="s">
        <v>1748</v>
      </c>
      <c r="H53" s="5" t="str">
        <f t="shared" si="14"/>
        <v>N/A</v>
      </c>
      <c r="I53" s="6" t="s">
        <v>1748</v>
      </c>
      <c r="J53" s="6" t="s">
        <v>1748</v>
      </c>
      <c r="K53" s="105" t="str">
        <f t="shared" si="15"/>
        <v>N/A</v>
      </c>
    </row>
    <row r="54" spans="1:12" s="38" customFormat="1" x14ac:dyDescent="0.2">
      <c r="A54" s="124" t="s">
        <v>895</v>
      </c>
      <c r="B54" s="3" t="s">
        <v>213</v>
      </c>
      <c r="C54" s="4" t="s">
        <v>1748</v>
      </c>
      <c r="D54" s="5" t="str">
        <f t="shared" si="12"/>
        <v>N/A</v>
      </c>
      <c r="E54" s="4" t="s">
        <v>1748</v>
      </c>
      <c r="F54" s="5" t="str">
        <f t="shared" si="13"/>
        <v>N/A</v>
      </c>
      <c r="G54" s="4" t="s">
        <v>1748</v>
      </c>
      <c r="H54" s="5" t="str">
        <f t="shared" si="14"/>
        <v>N/A</v>
      </c>
      <c r="I54" s="6" t="s">
        <v>1748</v>
      </c>
      <c r="J54" s="6" t="s">
        <v>1748</v>
      </c>
      <c r="K54" s="105" t="str">
        <f t="shared" si="15"/>
        <v>N/A</v>
      </c>
    </row>
    <row r="55" spans="1:12" s="38" customFormat="1" x14ac:dyDescent="0.2">
      <c r="A55" s="124" t="s">
        <v>896</v>
      </c>
      <c r="B55" s="3" t="s">
        <v>213</v>
      </c>
      <c r="C55" s="4" t="s">
        <v>1748</v>
      </c>
      <c r="D55" s="5" t="str">
        <f t="shared" si="12"/>
        <v>N/A</v>
      </c>
      <c r="E55" s="4" t="s">
        <v>1748</v>
      </c>
      <c r="F55" s="5" t="str">
        <f t="shared" si="13"/>
        <v>N/A</v>
      </c>
      <c r="G55" s="4" t="s">
        <v>1748</v>
      </c>
      <c r="H55" s="5" t="str">
        <f t="shared" si="14"/>
        <v>N/A</v>
      </c>
      <c r="I55" s="6" t="s">
        <v>1748</v>
      </c>
      <c r="J55" s="6" t="s">
        <v>1748</v>
      </c>
      <c r="K55" s="105" t="str">
        <f t="shared" si="15"/>
        <v>N/A</v>
      </c>
    </row>
    <row r="56" spans="1:12" s="38" customFormat="1" ht="25.5" x14ac:dyDescent="0.2">
      <c r="A56" s="124" t="s">
        <v>897</v>
      </c>
      <c r="B56" s="3" t="s">
        <v>213</v>
      </c>
      <c r="C56" s="4" t="s">
        <v>1748</v>
      </c>
      <c r="D56" s="5" t="str">
        <f t="shared" si="12"/>
        <v>N/A</v>
      </c>
      <c r="E56" s="4" t="s">
        <v>1748</v>
      </c>
      <c r="F56" s="5" t="str">
        <f t="shared" si="13"/>
        <v>N/A</v>
      </c>
      <c r="G56" s="4" t="s">
        <v>1748</v>
      </c>
      <c r="H56" s="5" t="str">
        <f t="shared" si="14"/>
        <v>N/A</v>
      </c>
      <c r="I56" s="6" t="s">
        <v>1748</v>
      </c>
      <c r="J56" s="6" t="s">
        <v>1748</v>
      </c>
      <c r="K56" s="105" t="str">
        <f t="shared" si="15"/>
        <v>N/A</v>
      </c>
    </row>
    <row r="57" spans="1:12" s="38" customFormat="1" ht="25.5" x14ac:dyDescent="0.2">
      <c r="A57" s="131" t="s">
        <v>933</v>
      </c>
      <c r="B57" s="133" t="s">
        <v>213</v>
      </c>
      <c r="C57" s="118" t="s">
        <v>1748</v>
      </c>
      <c r="D57" s="114" t="str">
        <f t="shared" si="12"/>
        <v>N/A</v>
      </c>
      <c r="E57" s="118" t="s">
        <v>1748</v>
      </c>
      <c r="F57" s="114" t="str">
        <f t="shared" si="13"/>
        <v>N/A</v>
      </c>
      <c r="G57" s="118" t="s">
        <v>1748</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6153857</v>
      </c>
      <c r="D7" s="19" t="str">
        <f>IF($B7="N/A","N/A",IF(C7&gt;15,"No",IF(C7&lt;-15,"No","Yes")))</f>
        <v>N/A</v>
      </c>
      <c r="E7" s="18">
        <v>4790548</v>
      </c>
      <c r="F7" s="19" t="str">
        <f>IF($B7="N/A","N/A",IF(E7&gt;15,"No",IF(E7&lt;-15,"No","Yes")))</f>
        <v>N/A</v>
      </c>
      <c r="G7" s="18">
        <v>6946966</v>
      </c>
      <c r="H7" s="19" t="str">
        <f>IF($B7="N/A","N/A",IF(G7&gt;15,"No",IF(G7&lt;-15,"No","Yes")))</f>
        <v>N/A</v>
      </c>
      <c r="I7" s="20">
        <v>-22.2</v>
      </c>
      <c r="J7" s="20">
        <v>45.01</v>
      </c>
      <c r="K7" s="106" t="str">
        <f t="shared" ref="K7:K22" si="0">IF(J7="Div by 0", "N/A", IF(J7="N/A","N/A", IF(J7&gt;30, "No", IF(J7&lt;-30, "No", "Yes"))))</f>
        <v>No</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99.966963996000004</v>
      </c>
      <c r="H11" s="5" t="str">
        <f>IF($B11="N/A","N/A",IF(G11&gt;100,"No",IF(G11&lt;95,"No","Yes")))</f>
        <v>Yes</v>
      </c>
      <c r="I11" s="6">
        <v>0</v>
      </c>
      <c r="J11" s="6">
        <v>-3.3000000000000002E-2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100</v>
      </c>
      <c r="D13" s="5" t="str">
        <f t="shared" si="1"/>
        <v>Yes</v>
      </c>
      <c r="E13" s="5">
        <v>100</v>
      </c>
      <c r="F13" s="5" t="str">
        <f t="shared" si="2"/>
        <v>Yes</v>
      </c>
      <c r="G13" s="5">
        <v>100</v>
      </c>
      <c r="H13" s="5" t="str">
        <f t="shared" si="3"/>
        <v>Yes</v>
      </c>
      <c r="I13" s="6">
        <v>0</v>
      </c>
      <c r="J13" s="6">
        <v>0</v>
      </c>
      <c r="K13" s="105" t="str">
        <f t="shared" si="0"/>
        <v>Yes</v>
      </c>
    </row>
    <row r="14" spans="1:11" x14ac:dyDescent="0.2">
      <c r="A14" s="104" t="s">
        <v>13</v>
      </c>
      <c r="B14" s="22" t="s">
        <v>213</v>
      </c>
      <c r="C14" s="23">
        <v>6153857</v>
      </c>
      <c r="D14" s="5" t="str">
        <f>IF($B14="N/A","N/A",IF(C14&gt;15,"No",IF(C14&lt;-15,"No","Yes")))</f>
        <v>N/A</v>
      </c>
      <c r="E14" s="23">
        <v>4790548</v>
      </c>
      <c r="F14" s="5" t="str">
        <f>IF($B14="N/A","N/A",IF(E14&gt;15,"No",IF(E14&lt;-15,"No","Yes")))</f>
        <v>N/A</v>
      </c>
      <c r="G14" s="23">
        <v>6946966</v>
      </c>
      <c r="H14" s="5" t="str">
        <f>IF($B14="N/A","N/A",IF(G14&gt;15,"No",IF(G14&lt;-15,"No","Yes")))</f>
        <v>N/A</v>
      </c>
      <c r="I14" s="6">
        <v>-22.2</v>
      </c>
      <c r="J14" s="6">
        <v>45.01</v>
      </c>
      <c r="K14" s="105" t="str">
        <f t="shared" si="0"/>
        <v>No</v>
      </c>
    </row>
    <row r="15" spans="1:11" ht="14.25" customHeight="1" x14ac:dyDescent="0.2">
      <c r="A15" s="104" t="s">
        <v>441</v>
      </c>
      <c r="B15" s="22" t="s">
        <v>213</v>
      </c>
      <c r="C15" s="5">
        <v>0</v>
      </c>
      <c r="D15" s="5" t="str">
        <f>IF($B15="N/A","N/A",IF(C15&gt;15,"No",IF(C15&lt;-15,"No","Yes")))</f>
        <v>N/A</v>
      </c>
      <c r="E15" s="5">
        <v>3.6258899800000001E-2</v>
      </c>
      <c r="F15" s="5" t="str">
        <f>IF($B15="N/A","N/A",IF(E15&gt;15,"No",IF(E15&lt;-15,"No","Yes")))</f>
        <v>N/A</v>
      </c>
      <c r="G15" s="5">
        <v>1.727373E-4</v>
      </c>
      <c r="H15" s="5" t="str">
        <f>IF($B15="N/A","N/A",IF(G15&gt;15,"No",IF(G15&lt;-15,"No","Yes")))</f>
        <v>N/A</v>
      </c>
      <c r="I15" s="6" t="s">
        <v>1748</v>
      </c>
      <c r="J15" s="6">
        <v>-99.5</v>
      </c>
      <c r="K15" s="105" t="str">
        <f t="shared" si="0"/>
        <v>No</v>
      </c>
    </row>
    <row r="16" spans="1:11" ht="12.75" customHeight="1" x14ac:dyDescent="0.2">
      <c r="A16" s="104" t="s">
        <v>857</v>
      </c>
      <c r="B16" s="22" t="s">
        <v>213</v>
      </c>
      <c r="C16" s="24" t="s">
        <v>1748</v>
      </c>
      <c r="D16" s="5" t="str">
        <f>IF($B16="N/A","N/A",IF(C16&gt;15,"No",IF(C16&lt;-15,"No","Yes")))</f>
        <v>N/A</v>
      </c>
      <c r="E16" s="24">
        <v>28.734599885000002</v>
      </c>
      <c r="F16" s="5" t="str">
        <f>IF($B16="N/A","N/A",IF(E16&gt;15,"No",IF(E16&lt;-15,"No","Yes")))</f>
        <v>N/A</v>
      </c>
      <c r="G16" s="24">
        <v>55.083333332999999</v>
      </c>
      <c r="H16" s="5" t="str">
        <f>IF($B16="N/A","N/A",IF(G16&gt;15,"No",IF(G16&lt;-15,"No","Yes")))</f>
        <v>N/A</v>
      </c>
      <c r="I16" s="6" t="s">
        <v>1748</v>
      </c>
      <c r="J16" s="6">
        <v>91.7</v>
      </c>
      <c r="K16" s="105" t="str">
        <f t="shared" si="0"/>
        <v>No</v>
      </c>
    </row>
    <row r="17" spans="1:11" x14ac:dyDescent="0.2">
      <c r="A17" s="104" t="s">
        <v>131</v>
      </c>
      <c r="B17" s="22" t="s">
        <v>213</v>
      </c>
      <c r="C17" s="23">
        <v>181</v>
      </c>
      <c r="D17" s="5" t="str">
        <f>IF($B17="N/A","N/A",IF(C17&gt;15,"No",IF(C17&lt;-15,"No","Yes")))</f>
        <v>N/A</v>
      </c>
      <c r="E17" s="23">
        <v>127</v>
      </c>
      <c r="F17" s="5" t="str">
        <f>IF($B17="N/A","N/A",IF(E17&gt;15,"No",IF(E17&lt;-15,"No","Yes")))</f>
        <v>N/A</v>
      </c>
      <c r="G17" s="23">
        <v>333</v>
      </c>
      <c r="H17" s="5" t="str">
        <f>IF($B17="N/A","N/A",IF(G17&gt;15,"No",IF(G17&lt;-15,"No","Yes")))</f>
        <v>N/A</v>
      </c>
      <c r="I17" s="6">
        <v>-29.8</v>
      </c>
      <c r="J17" s="6">
        <v>162.19999999999999</v>
      </c>
      <c r="K17" s="105" t="str">
        <f t="shared" si="0"/>
        <v>No</v>
      </c>
    </row>
    <row r="18" spans="1:11" x14ac:dyDescent="0.2">
      <c r="A18" s="104" t="s">
        <v>346</v>
      </c>
      <c r="B18" s="22" t="s">
        <v>213</v>
      </c>
      <c r="C18" s="4">
        <v>2.9412447999999998E-3</v>
      </c>
      <c r="D18" s="5" t="str">
        <f>IF($B18="N/A","N/A",IF(C18&gt;15,"No",IF(C18&lt;-15,"No","Yes")))</f>
        <v>N/A</v>
      </c>
      <c r="E18" s="4">
        <v>2.6510536999999998E-3</v>
      </c>
      <c r="F18" s="5" t="str">
        <f>IF($B18="N/A","N/A",IF(E18&gt;15,"No",IF(E18&lt;-15,"No","Yes")))</f>
        <v>N/A</v>
      </c>
      <c r="G18" s="4">
        <v>4.7934594999999997E-3</v>
      </c>
      <c r="H18" s="5" t="str">
        <f>IF($B18="N/A","N/A",IF(G18&gt;15,"No",IF(G18&lt;-15,"No","Yes")))</f>
        <v>N/A</v>
      </c>
      <c r="I18" s="6">
        <v>-9.8699999999999992</v>
      </c>
      <c r="J18" s="6">
        <v>80.81</v>
      </c>
      <c r="K18" s="105" t="str">
        <f t="shared" si="0"/>
        <v>No</v>
      </c>
    </row>
    <row r="19" spans="1:11" ht="27.75" customHeight="1" x14ac:dyDescent="0.2">
      <c r="A19" s="104" t="s">
        <v>836</v>
      </c>
      <c r="B19" s="22" t="s">
        <v>213</v>
      </c>
      <c r="C19" s="24">
        <v>78.093922652000003</v>
      </c>
      <c r="D19" s="5" t="str">
        <f>IF($B19="N/A","N/A",IF(C19&gt;60,"No",IF(C19&lt;15,"No","Yes")))</f>
        <v>N/A</v>
      </c>
      <c r="E19" s="24">
        <v>53.496062991999999</v>
      </c>
      <c r="F19" s="5" t="str">
        <f>IF($B19="N/A","N/A",IF(E19&gt;60,"No",IF(E19&lt;15,"No","Yes")))</f>
        <v>N/A</v>
      </c>
      <c r="G19" s="24">
        <v>41.840840841000002</v>
      </c>
      <c r="H19" s="5" t="str">
        <f>IF($B19="N/A","N/A",IF(G19&gt;60,"No",IF(G19&lt;15,"No","Yes")))</f>
        <v>N/A</v>
      </c>
      <c r="I19" s="6">
        <v>-31.5</v>
      </c>
      <c r="J19" s="6">
        <v>-21.8</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6153857</v>
      </c>
      <c r="D6" s="5" t="str">
        <f>IF($B6="N/A","N/A",IF(C6&gt;15,"No",IF(C6&lt;-15,"No","Yes")))</f>
        <v>N/A</v>
      </c>
      <c r="E6" s="23">
        <v>4790548</v>
      </c>
      <c r="F6" s="5" t="str">
        <f>IF($B6="N/A","N/A",IF(E6&gt;15,"No",IF(E6&lt;-15,"No","Yes")))</f>
        <v>N/A</v>
      </c>
      <c r="G6" s="23">
        <v>6946966</v>
      </c>
      <c r="H6" s="5" t="str">
        <f>IF($B6="N/A","N/A",IF(G6&gt;15,"No",IF(G6&lt;-15,"No","Yes")))</f>
        <v>N/A</v>
      </c>
      <c r="I6" s="6">
        <v>-22.2</v>
      </c>
      <c r="J6" s="6">
        <v>45.01</v>
      </c>
      <c r="K6" s="105" t="str">
        <f t="shared" ref="K6:K18" si="0">IF(J6="Div by 0", "N/A", IF(J6="N/A","N/A", IF(J6&gt;30, "No", IF(J6&lt;-30, "No", "Yes"))))</f>
        <v>No</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58.122114310000001</v>
      </c>
      <c r="D9" s="5" t="str">
        <f>IF($B9="N/A","N/A",IF(C9&gt;60,"No",IF(C9&lt;15,"No","Yes")))</f>
        <v>Yes</v>
      </c>
      <c r="E9" s="24">
        <v>57.892035733999997</v>
      </c>
      <c r="F9" s="5" t="str">
        <f>IF($B9="N/A","N/A",IF(E9&gt;60,"No",IF(E9&lt;15,"No","Yes")))</f>
        <v>Yes</v>
      </c>
      <c r="G9" s="24">
        <v>55.390028682999997</v>
      </c>
      <c r="H9" s="5" t="str">
        <f>IF($B9="N/A","N/A",IF(G9&gt;60,"No",IF(G9&lt;15,"No","Yes")))</f>
        <v>Yes</v>
      </c>
      <c r="I9" s="6">
        <v>-0.39600000000000002</v>
      </c>
      <c r="J9" s="6">
        <v>-4.32</v>
      </c>
      <c r="K9" s="105" t="str">
        <f t="shared" si="0"/>
        <v>Yes</v>
      </c>
    </row>
    <row r="10" spans="1:11" x14ac:dyDescent="0.2">
      <c r="A10" s="104" t="s">
        <v>14</v>
      </c>
      <c r="B10" s="22" t="s">
        <v>272</v>
      </c>
      <c r="C10" s="5">
        <v>1.6970982589000001</v>
      </c>
      <c r="D10" s="5" t="str">
        <f>IF($B10="N/A","N/A",IF(C10&gt;15,"No",IF(C10&lt;=0,"No","Yes")))</f>
        <v>Yes</v>
      </c>
      <c r="E10" s="5">
        <v>1.327906536</v>
      </c>
      <c r="F10" s="5" t="str">
        <f>IF($B10="N/A","N/A",IF(E10&gt;15,"No",IF(E10&lt;=0,"No","Yes")))</f>
        <v>Yes</v>
      </c>
      <c r="G10" s="5">
        <v>1.2512368708999999</v>
      </c>
      <c r="H10" s="5" t="str">
        <f>IF($B10="N/A","N/A",IF(G10&gt;15,"No",IF(G10&lt;=0,"No","Yes")))</f>
        <v>Yes</v>
      </c>
      <c r="I10" s="6">
        <v>-21.8</v>
      </c>
      <c r="J10" s="6">
        <v>-5.77</v>
      </c>
      <c r="K10" s="105" t="str">
        <f t="shared" si="0"/>
        <v>Yes</v>
      </c>
    </row>
    <row r="11" spans="1:11" x14ac:dyDescent="0.2">
      <c r="A11" s="104" t="s">
        <v>872</v>
      </c>
      <c r="B11" s="22" t="s">
        <v>213</v>
      </c>
      <c r="C11" s="24">
        <v>87.913747044000004</v>
      </c>
      <c r="D11" s="5" t="str">
        <f>IF($B11="N/A","N/A",IF(C11&gt;15,"No",IF(C11&lt;-15,"No","Yes")))</f>
        <v>N/A</v>
      </c>
      <c r="E11" s="24">
        <v>105.05179677</v>
      </c>
      <c r="F11" s="5" t="str">
        <f>IF($B11="N/A","N/A",IF(E11&gt;15,"No",IF(E11&lt;-15,"No","Yes")))</f>
        <v>N/A</v>
      </c>
      <c r="G11" s="24">
        <v>103.79083787</v>
      </c>
      <c r="H11" s="5" t="str">
        <f>IF($B11="N/A","N/A",IF(G11&gt;15,"No",IF(G11&lt;-15,"No","Yes")))</f>
        <v>N/A</v>
      </c>
      <c r="I11" s="6">
        <v>19.489999999999998</v>
      </c>
      <c r="J11" s="6">
        <v>-1.2</v>
      </c>
      <c r="K11" s="105" t="str">
        <f t="shared" si="0"/>
        <v>Yes</v>
      </c>
    </row>
    <row r="12" spans="1:11" x14ac:dyDescent="0.2">
      <c r="A12" s="104" t="s">
        <v>934</v>
      </c>
      <c r="B12" s="22" t="s">
        <v>213</v>
      </c>
      <c r="C12" s="5">
        <v>0</v>
      </c>
      <c r="D12" s="5" t="str">
        <f>IF($B12="N/A","N/A",IF(C12&gt;15,"No",IF(C12&lt;-15,"No","Yes")))</f>
        <v>N/A</v>
      </c>
      <c r="E12" s="5">
        <v>0</v>
      </c>
      <c r="F12" s="5" t="str">
        <f>IF($B12="N/A","N/A",IF(E12&gt;15,"No",IF(E12&lt;-15,"No","Yes")))</f>
        <v>N/A</v>
      </c>
      <c r="G12" s="5">
        <v>0</v>
      </c>
      <c r="H12" s="5" t="str">
        <f>IF($B12="N/A","N/A",IF(G12&gt;15,"No",IF(G12&lt;-15,"No","Yes")))</f>
        <v>N/A</v>
      </c>
      <c r="I12" s="6" t="s">
        <v>1748</v>
      </c>
      <c r="J12" s="6" t="s">
        <v>1748</v>
      </c>
      <c r="K12" s="105" t="str">
        <f t="shared" si="0"/>
        <v>N/A</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82.638108099999997</v>
      </c>
      <c r="D15" s="5" t="str">
        <f>IF($B15="N/A","N/A",IF(C15&gt;15,"No",IF(C15&lt;-15,"No","Yes")))</f>
        <v>N/A</v>
      </c>
      <c r="E15" s="5">
        <v>81.677607656000006</v>
      </c>
      <c r="F15" s="5" t="str">
        <f>IF($B15="N/A","N/A",IF(E15&gt;15,"No",IF(E15&lt;-15,"No","Yes")))</f>
        <v>N/A</v>
      </c>
      <c r="G15" s="5">
        <v>80.659283492</v>
      </c>
      <c r="H15" s="5" t="str">
        <f>IF($B15="N/A","N/A",IF(G15&gt;15,"No",IF(G15&lt;-15,"No","Yes")))</f>
        <v>N/A</v>
      </c>
      <c r="I15" s="6">
        <v>-1.1599999999999999</v>
      </c>
      <c r="J15" s="6">
        <v>-1.25</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99.981182532999995</v>
      </c>
      <c r="D17" s="5" t="str">
        <f>IF($B17="N/A","N/A",IF(C17&gt;98,"Yes","No"))</f>
        <v>Yes</v>
      </c>
      <c r="E17" s="5">
        <v>99.991587601000006</v>
      </c>
      <c r="F17" s="5" t="str">
        <f>IF($B17="N/A","N/A",IF(E17&gt;98,"Yes","No"))</f>
        <v>Yes</v>
      </c>
      <c r="G17" s="5">
        <v>99.998186258999993</v>
      </c>
      <c r="H17" s="5" t="str">
        <f>IF($B17="N/A","N/A",IF(G17&gt;98,"Yes","No"))</f>
        <v>Yes</v>
      </c>
      <c r="I17" s="6">
        <v>1.04E-2</v>
      </c>
      <c r="J17" s="6">
        <v>6.6E-3</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99.529742079000002</v>
      </c>
      <c r="D19" s="5" t="str">
        <f>IF($B19="N/A","N/A",IF(C19&gt;100,"No",IF(C19&lt;98,"No","Yes")))</f>
        <v>Yes</v>
      </c>
      <c r="E19" s="5">
        <v>99.561741162000004</v>
      </c>
      <c r="F19" s="5" t="str">
        <f>IF($B19="N/A","N/A",IF(E19&gt;100,"No",IF(E19&lt;98,"No","Yes")))</f>
        <v>Yes</v>
      </c>
      <c r="G19" s="5">
        <v>99.900359379999998</v>
      </c>
      <c r="H19" s="5" t="str">
        <f>IF($B19="N/A","N/A",IF(G19&gt;100,"No",IF(G19&lt;98,"No","Yes")))</f>
        <v>Yes</v>
      </c>
      <c r="I19" s="6">
        <v>3.2199999999999999E-2</v>
      </c>
      <c r="J19" s="6">
        <v>0.34010000000000001</v>
      </c>
      <c r="K19" s="105" t="str">
        <f>IF(J19="Div by 0", "N/A", IF(J19="N/A","N/A", IF(J19&gt;30, "No", IF(J19&lt;-30, "No", "Yes"))))</f>
        <v>Yes</v>
      </c>
    </row>
    <row r="20" spans="1:11" x14ac:dyDescent="0.2">
      <c r="A20" s="104" t="s">
        <v>674</v>
      </c>
      <c r="B20" s="22" t="s">
        <v>223</v>
      </c>
      <c r="C20" s="5">
        <v>99.968978805000006</v>
      </c>
      <c r="D20" s="5" t="str">
        <f>IF($B20="N/A","N/A",IF(C20&gt;100,"No",IF(C20&lt;98,"No","Yes")))</f>
        <v>Yes</v>
      </c>
      <c r="E20" s="5">
        <v>99.960213319999994</v>
      </c>
      <c r="F20" s="5" t="str">
        <f>IF($B20="N/A","N/A",IF(E20&gt;100,"No",IF(E20&lt;98,"No","Yes")))</f>
        <v>Yes</v>
      </c>
      <c r="G20" s="5">
        <v>99.961033349000004</v>
      </c>
      <c r="H20" s="5" t="str">
        <f>IF($B20="N/A","N/A",IF(G20&gt;100,"No",IF(G20&lt;98,"No","Yes")))</f>
        <v>Yes</v>
      </c>
      <c r="I20" s="6">
        <v>-8.9999999999999993E-3</v>
      </c>
      <c r="J20" s="6">
        <v>8.0000000000000004E-4</v>
      </c>
      <c r="K20" s="105" t="str">
        <f>IF(J20="Div by 0", "N/A", IF(J20="N/A","N/A", IF(J20&gt;30, "No", IF(J20&lt;-30, "No", "Yes"))))</f>
        <v>Yes</v>
      </c>
    </row>
    <row r="21" spans="1:11" x14ac:dyDescent="0.2">
      <c r="A21" s="104" t="s">
        <v>675</v>
      </c>
      <c r="B21" s="22" t="s">
        <v>223</v>
      </c>
      <c r="C21" s="5">
        <v>99.968978805000006</v>
      </c>
      <c r="D21" s="5" t="str">
        <f>IF($B21="N/A","N/A",IF(C21&gt;100,"No",IF(C21&lt;98,"No","Yes")))</f>
        <v>Yes</v>
      </c>
      <c r="E21" s="5">
        <v>99.960213319999994</v>
      </c>
      <c r="F21" s="5" t="str">
        <f>IF($B21="N/A","N/A",IF(E21&gt;100,"No",IF(E21&lt;98,"No","Yes")))</f>
        <v>Yes</v>
      </c>
      <c r="G21" s="5">
        <v>99.961033349000004</v>
      </c>
      <c r="H21" s="5" t="str">
        <f>IF($B21="N/A","N/A",IF(G21&gt;100,"No",IF(G21&lt;98,"No","Yes")))</f>
        <v>Yes</v>
      </c>
      <c r="I21" s="6">
        <v>-8.9999999999999993E-3</v>
      </c>
      <c r="J21" s="6">
        <v>8.0000000000000004E-4</v>
      </c>
      <c r="K21" s="105" t="str">
        <f>IF(J21="Div by 0", "N/A", IF(J21="N/A","N/A", IF(J21&gt;30, "No", IF(J21&lt;-30, "No", "Yes"))))</f>
        <v>Yes</v>
      </c>
    </row>
    <row r="22" spans="1:11" ht="15" customHeight="1" x14ac:dyDescent="0.2">
      <c r="A22" s="104" t="s">
        <v>1687</v>
      </c>
      <c r="B22" s="22" t="s">
        <v>213</v>
      </c>
      <c r="C22" s="5">
        <v>60.723022976000003</v>
      </c>
      <c r="D22" s="5" t="str">
        <f>IF($B22="N/A","N/A",IF(C22&gt;15,"No",IF(C22&lt;-15,"No","Yes")))</f>
        <v>N/A</v>
      </c>
      <c r="E22" s="5">
        <v>56.643811939999999</v>
      </c>
      <c r="F22" s="5" t="str">
        <f>IF($B22="N/A","N/A",IF(E22&gt;15,"No",IF(E22&lt;-15,"No","Yes")))</f>
        <v>N/A</v>
      </c>
      <c r="G22" s="5">
        <v>55.475267907999999</v>
      </c>
      <c r="H22" s="5" t="str">
        <f>IF($B22="N/A","N/A",IF(G22&gt;15,"No",IF(G22&lt;-15,"No","Yes")))</f>
        <v>N/A</v>
      </c>
      <c r="I22" s="6">
        <v>-6.72</v>
      </c>
      <c r="J22" s="6">
        <v>-2.06</v>
      </c>
      <c r="K22" s="105" t="str">
        <f t="shared" ref="K22:K31" si="1">IF(J22="Div by 0", "N/A", IF(J22="N/A","N/A", IF(J22&gt;30, "No", IF(J22&lt;-30, "No", "Yes"))))</f>
        <v>Yes</v>
      </c>
    </row>
    <row r="23" spans="1:11" x14ac:dyDescent="0.2">
      <c r="A23" s="104" t="s">
        <v>935</v>
      </c>
      <c r="B23" s="22" t="s">
        <v>213</v>
      </c>
      <c r="C23" s="5">
        <v>39.017481232000002</v>
      </c>
      <c r="D23" s="5" t="str">
        <f>IF($B23="N/A","N/A",IF(C23&gt;15,"No",IF(C23&lt;-15,"No","Yes")))</f>
        <v>N/A</v>
      </c>
      <c r="E23" s="5">
        <v>43.011237962999999</v>
      </c>
      <c r="F23" s="5" t="str">
        <f>IF($B23="N/A","N/A",IF(E23&gt;15,"No",IF(E23&lt;-15,"No","Yes")))</f>
        <v>N/A</v>
      </c>
      <c r="G23" s="5">
        <v>44.040275999999999</v>
      </c>
      <c r="H23" s="5" t="str">
        <f>IF($B23="N/A","N/A",IF(G23&gt;15,"No",IF(G23&lt;-15,"No","Yes")))</f>
        <v>N/A</v>
      </c>
      <c r="I23" s="6">
        <v>10.24</v>
      </c>
      <c r="J23" s="6">
        <v>2.3919999999999999</v>
      </c>
      <c r="K23" s="105" t="str">
        <f t="shared" si="1"/>
        <v>Yes</v>
      </c>
    </row>
    <row r="24" spans="1:11" ht="25.5" x14ac:dyDescent="0.2">
      <c r="A24" s="104" t="s">
        <v>936</v>
      </c>
      <c r="B24" s="22" t="s">
        <v>213</v>
      </c>
      <c r="C24" s="5">
        <v>2.8274950199999999E-2</v>
      </c>
      <c r="D24" s="5" t="str">
        <f>IF($B24="N/A","N/A",IF(C24&gt;15,"No",IF(C24&lt;-15,"No","Yes")))</f>
        <v>N/A</v>
      </c>
      <c r="E24" s="5">
        <v>6.1370849399999997E-2</v>
      </c>
      <c r="F24" s="5" t="str">
        <f>IF($B24="N/A","N/A",IF(E24&gt;15,"No",IF(E24&lt;-15,"No","Yes")))</f>
        <v>N/A</v>
      </c>
      <c r="G24" s="5">
        <v>0.124586762</v>
      </c>
      <c r="H24" s="5" t="str">
        <f>IF($B24="N/A","N/A",IF(G24&gt;15,"No",IF(G24&lt;-15,"No","Yes")))</f>
        <v>N/A</v>
      </c>
      <c r="I24" s="6">
        <v>117.1</v>
      </c>
      <c r="J24" s="6">
        <v>103</v>
      </c>
      <c r="K24" s="105" t="str">
        <f t="shared" si="1"/>
        <v>No</v>
      </c>
    </row>
    <row r="25" spans="1:11" x14ac:dyDescent="0.2">
      <c r="A25" s="104" t="s">
        <v>166</v>
      </c>
      <c r="B25" s="22" t="s">
        <v>213</v>
      </c>
      <c r="C25" s="5">
        <v>99.968978805000006</v>
      </c>
      <c r="D25" s="5" t="str">
        <f t="shared" ref="D25:D27" si="2">IF($B25="N/A","N/A",IF(C25&gt;15,"No",IF(C25&lt;-15,"No","Yes")))</f>
        <v>N/A</v>
      </c>
      <c r="E25" s="5">
        <v>99.960213319999994</v>
      </c>
      <c r="F25" s="5" t="str">
        <f t="shared" ref="F25:F27" si="3">IF($B25="N/A","N/A",IF(E25&gt;15,"No",IF(E25&lt;-15,"No","Yes")))</f>
        <v>N/A</v>
      </c>
      <c r="G25" s="5">
        <v>99.961033349000004</v>
      </c>
      <c r="H25" s="5" t="str">
        <f t="shared" ref="H25:H27" si="4">IF($B25="N/A","N/A",IF(G25&gt;15,"No",IF(G25&lt;-15,"No","Yes")))</f>
        <v>N/A</v>
      </c>
      <c r="I25" s="6">
        <v>-8.9999999999999993E-3</v>
      </c>
      <c r="J25" s="6">
        <v>8.0000000000000004E-4</v>
      </c>
      <c r="K25" s="105" t="str">
        <f t="shared" si="1"/>
        <v>Yes</v>
      </c>
    </row>
    <row r="26" spans="1:11" x14ac:dyDescent="0.2">
      <c r="A26" s="104" t="s">
        <v>167</v>
      </c>
      <c r="B26" s="22" t="s">
        <v>213</v>
      </c>
      <c r="C26" s="5">
        <v>99.968978805000006</v>
      </c>
      <c r="D26" s="5" t="str">
        <f t="shared" si="2"/>
        <v>N/A</v>
      </c>
      <c r="E26" s="5">
        <v>99.960213319999994</v>
      </c>
      <c r="F26" s="5" t="str">
        <f t="shared" si="3"/>
        <v>N/A</v>
      </c>
      <c r="G26" s="5">
        <v>99.961033349000004</v>
      </c>
      <c r="H26" s="5" t="str">
        <f t="shared" si="4"/>
        <v>N/A</v>
      </c>
      <c r="I26" s="6">
        <v>-8.9999999999999993E-3</v>
      </c>
      <c r="J26" s="6">
        <v>8.0000000000000004E-4</v>
      </c>
      <c r="K26" s="105" t="str">
        <f t="shared" si="1"/>
        <v>Yes</v>
      </c>
    </row>
    <row r="27" spans="1:11" x14ac:dyDescent="0.2">
      <c r="A27" s="104" t="s">
        <v>168</v>
      </c>
      <c r="B27" s="22" t="s">
        <v>213</v>
      </c>
      <c r="C27" s="5">
        <v>99.968978805000006</v>
      </c>
      <c r="D27" s="5" t="str">
        <f t="shared" si="2"/>
        <v>N/A</v>
      </c>
      <c r="E27" s="5">
        <v>99.960213319999994</v>
      </c>
      <c r="F27" s="5" t="str">
        <f t="shared" si="3"/>
        <v>N/A</v>
      </c>
      <c r="G27" s="5">
        <v>99.961033349000004</v>
      </c>
      <c r="H27" s="5" t="str">
        <f t="shared" si="4"/>
        <v>N/A</v>
      </c>
      <c r="I27" s="6">
        <v>-8.9999999999999993E-3</v>
      </c>
      <c r="J27" s="6">
        <v>8.0000000000000004E-4</v>
      </c>
      <c r="K27" s="105" t="str">
        <f t="shared" si="1"/>
        <v>Yes</v>
      </c>
    </row>
    <row r="28" spans="1:11" x14ac:dyDescent="0.2">
      <c r="A28" s="104" t="s">
        <v>54</v>
      </c>
      <c r="B28" s="22" t="s">
        <v>213</v>
      </c>
      <c r="C28" s="5">
        <v>6.2083990577000003</v>
      </c>
      <c r="D28" s="5" t="str">
        <f>IF($B28="N/A","N/A",IF(C28&gt;15,"No",IF(C28&lt;-15,"No","Yes")))</f>
        <v>N/A</v>
      </c>
      <c r="E28" s="5">
        <v>6.3483342615999998</v>
      </c>
      <c r="F28" s="5" t="str">
        <f>IF($B28="N/A","N/A",IF(E28&gt;15,"No",IF(E28&lt;-15,"No","Yes")))</f>
        <v>N/A</v>
      </c>
      <c r="G28" s="5">
        <v>5.7863821414999999</v>
      </c>
      <c r="H28" s="5" t="str">
        <f>IF($B28="N/A","N/A",IF(G28&gt;15,"No",IF(G28&lt;-15,"No","Yes")))</f>
        <v>N/A</v>
      </c>
      <c r="I28" s="6">
        <v>2.254</v>
      </c>
      <c r="J28" s="6">
        <v>-8.85</v>
      </c>
      <c r="K28" s="105" t="str">
        <f t="shared" si="1"/>
        <v>Yes</v>
      </c>
    </row>
    <row r="29" spans="1:11" x14ac:dyDescent="0.2">
      <c r="A29" s="104" t="s">
        <v>55</v>
      </c>
      <c r="B29" s="22" t="s">
        <v>213</v>
      </c>
      <c r="C29" s="5">
        <v>93.760579746999994</v>
      </c>
      <c r="D29" s="5" t="str">
        <f>IF($B29="N/A","N/A",IF(C29&gt;15,"No",IF(C29&lt;-15,"No","Yes")))</f>
        <v>N/A</v>
      </c>
      <c r="E29" s="5">
        <v>93.611879059000003</v>
      </c>
      <c r="F29" s="5" t="str">
        <f>IF($B29="N/A","N/A",IF(E29&gt;15,"No",IF(E29&lt;-15,"No","Yes")))</f>
        <v>N/A</v>
      </c>
      <c r="G29" s="5">
        <v>94.174651206999997</v>
      </c>
      <c r="H29" s="5" t="str">
        <f>IF($B29="N/A","N/A",IF(G29&gt;15,"No",IF(G29&lt;-15,"No","Yes")))</f>
        <v>N/A</v>
      </c>
      <c r="I29" s="6">
        <v>-0.159</v>
      </c>
      <c r="J29" s="6">
        <v>0.60119999999999996</v>
      </c>
      <c r="K29" s="105" t="str">
        <f t="shared" si="1"/>
        <v>Yes</v>
      </c>
    </row>
    <row r="30" spans="1:11" x14ac:dyDescent="0.2">
      <c r="A30" s="104" t="s">
        <v>56</v>
      </c>
      <c r="B30" s="22" t="s">
        <v>213</v>
      </c>
      <c r="C30" s="5">
        <v>75.275782325999998</v>
      </c>
      <c r="D30" s="5" t="str">
        <f>IF($B30="N/A","N/A",IF(C30&gt;15,"No",IF(C30&lt;-15,"No","Yes")))</f>
        <v>N/A</v>
      </c>
      <c r="E30" s="5">
        <v>78.961008219000007</v>
      </c>
      <c r="F30" s="5" t="str">
        <f>IF($B30="N/A","N/A",IF(E30&gt;15,"No",IF(E30&lt;-15,"No","Yes")))</f>
        <v>N/A</v>
      </c>
      <c r="G30" s="5">
        <v>83.305834517999998</v>
      </c>
      <c r="H30" s="5" t="str">
        <f>IF($B30="N/A","N/A",IF(G30&gt;15,"No",IF(G30&lt;-15,"No","Yes")))</f>
        <v>N/A</v>
      </c>
      <c r="I30" s="6">
        <v>4.8959999999999999</v>
      </c>
      <c r="J30" s="6">
        <v>5.5019999999999998</v>
      </c>
      <c r="K30" s="105" t="str">
        <f t="shared" si="1"/>
        <v>Yes</v>
      </c>
    </row>
    <row r="31" spans="1:11" x14ac:dyDescent="0.2">
      <c r="A31" s="112" t="s">
        <v>57</v>
      </c>
      <c r="B31" s="113" t="s">
        <v>213</v>
      </c>
      <c r="C31" s="114">
        <v>18.118100566999999</v>
      </c>
      <c r="D31" s="114" t="str">
        <f>IF($B31="N/A","N/A",IF(C31&gt;15,"No",IF(C31&lt;-15,"No","Yes")))</f>
        <v>N/A</v>
      </c>
      <c r="E31" s="114">
        <v>16.796303888000001</v>
      </c>
      <c r="F31" s="114" t="str">
        <f>IF($B31="N/A","N/A",IF(E31&gt;15,"No",IF(E31&lt;-15,"No","Yes")))</f>
        <v>N/A</v>
      </c>
      <c r="G31" s="114">
        <v>13.822595359999999</v>
      </c>
      <c r="H31" s="114" t="str">
        <f>IF($B31="N/A","N/A",IF(G31&gt;15,"No",IF(G31&lt;-15,"No","Yes")))</f>
        <v>N/A</v>
      </c>
      <c r="I31" s="115">
        <v>-7.3</v>
      </c>
      <c r="J31" s="115">
        <v>-17.7</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434213</v>
      </c>
      <c r="D7" s="52" t="str">
        <f>IF($B7="N/A","N/A",IF(C7&gt;10,"No",IF(C7&lt;-10,"No","Yes")))</f>
        <v>N/A</v>
      </c>
      <c r="E7" s="18">
        <v>455460</v>
      </c>
      <c r="F7" s="52" t="str">
        <f>IF($B7="N/A","N/A",IF(E7&gt;10,"No",IF(E7&lt;-10,"No","Yes")))</f>
        <v>N/A</v>
      </c>
      <c r="G7" s="18">
        <v>628662</v>
      </c>
      <c r="H7" s="52" t="str">
        <f>IF($B7="N/A","N/A",IF(G7&gt;10,"No",IF(G7&lt;-10,"No","Yes")))</f>
        <v>N/A</v>
      </c>
      <c r="I7" s="53">
        <v>4.8929999999999998</v>
      </c>
      <c r="J7" s="53">
        <v>38.03</v>
      </c>
      <c r="K7" s="54" t="s">
        <v>734</v>
      </c>
      <c r="L7" s="106" t="str">
        <f>IF(J7="Div by 0", "N/A", IF(K7="N/A","N/A", IF(J7&gt;VALUE(MID(K7,1,2)), "No", IF(J7&lt;-1*VALUE(MID(K7,1,2)), "No", "Yes"))))</f>
        <v>No</v>
      </c>
    </row>
    <row r="8" spans="1:12" x14ac:dyDescent="0.2">
      <c r="A8" s="104" t="s">
        <v>58</v>
      </c>
      <c r="B8" s="22" t="s">
        <v>213</v>
      </c>
      <c r="C8" s="29">
        <v>2695999868</v>
      </c>
      <c r="D8" s="27" t="str">
        <f>IF($B8="N/A","N/A",IF(C8&gt;10,"No",IF(C8&lt;-10,"No","Yes")))</f>
        <v>N/A</v>
      </c>
      <c r="E8" s="29">
        <v>2774446585</v>
      </c>
      <c r="F8" s="27" t="str">
        <f>IF($B8="N/A","N/A",IF(E8&gt;10,"No",IF(E8&lt;-10,"No","Yes")))</f>
        <v>N/A</v>
      </c>
      <c r="G8" s="29">
        <v>3351491384</v>
      </c>
      <c r="H8" s="27" t="str">
        <f>IF($B8="N/A","N/A",IF(G8&gt;10,"No",IF(G8&lt;-10,"No","Yes")))</f>
        <v>N/A</v>
      </c>
      <c r="I8" s="8">
        <v>2.91</v>
      </c>
      <c r="J8" s="8">
        <v>20.8</v>
      </c>
      <c r="K8" s="28" t="s">
        <v>734</v>
      </c>
      <c r="L8" s="105" t="str">
        <f>IF(J8="Div by 0", "N/A", IF(K8="N/A","N/A", IF(J8&gt;VALUE(MID(K8,1,2)), "No", IF(J8&lt;-1*VALUE(MID(K8,1,2)), "No", "Yes"))))</f>
        <v>Yes</v>
      </c>
    </row>
    <row r="9" spans="1:12" x14ac:dyDescent="0.2">
      <c r="A9" s="136" t="s">
        <v>939</v>
      </c>
      <c r="B9" s="5" t="s">
        <v>213</v>
      </c>
      <c r="C9" s="4">
        <v>8.3281707365000006</v>
      </c>
      <c r="D9" s="27" t="str">
        <f>IF($B9="N/A","N/A",IF(C9&gt;10,"No",IF(C9&lt;-10,"No","Yes")))</f>
        <v>N/A</v>
      </c>
      <c r="E9" s="4">
        <v>8.5662846353000006</v>
      </c>
      <c r="F9" s="27" t="str">
        <f>IF($B9="N/A","N/A",IF(E9&gt;10,"No",IF(E9&lt;-10,"No","Yes")))</f>
        <v>N/A</v>
      </c>
      <c r="G9" s="4">
        <v>6.3237478962999996</v>
      </c>
      <c r="H9" s="27" t="str">
        <f>IF($B9="N/A","N/A",IF(G9&gt;10,"No",IF(G9&lt;-10,"No","Yes")))</f>
        <v>N/A</v>
      </c>
      <c r="I9" s="8">
        <v>2.859</v>
      </c>
      <c r="J9" s="8">
        <v>-26.2</v>
      </c>
      <c r="K9" s="5" t="s">
        <v>213</v>
      </c>
      <c r="L9" s="105" t="str">
        <f>IF(J9="Div by 0", "N/A", IF(K9="N/A","N/A", IF(J9&gt;VALUE(MID(K9,1,2)), "No", IF(J9&lt;-1*VALUE(MID(K9,1,2)), "No", "Yes"))))</f>
        <v>N/A</v>
      </c>
    </row>
    <row r="10" spans="1:12" x14ac:dyDescent="0.2">
      <c r="A10" s="136" t="s">
        <v>940</v>
      </c>
      <c r="B10" s="5" t="s">
        <v>213</v>
      </c>
      <c r="C10" s="4">
        <v>36.529537347000002</v>
      </c>
      <c r="D10" s="27" t="str">
        <f t="shared" ref="D10:D20" si="0">IF($B10="N/A","N/A",IF(C10&gt;10,"No",IF(C10&lt;-10,"No","Yes")))</f>
        <v>N/A</v>
      </c>
      <c r="E10" s="4">
        <v>34.878364730000001</v>
      </c>
      <c r="F10" s="27" t="str">
        <f t="shared" ref="F10:F20" si="1">IF($B10="N/A","N/A",IF(E10&gt;10,"No",IF(E10&lt;-10,"No","Yes")))</f>
        <v>N/A</v>
      </c>
      <c r="G10" s="4">
        <v>7.0228517073000001</v>
      </c>
      <c r="H10" s="27" t="str">
        <f t="shared" ref="H10:H20" si="2">IF($B10="N/A","N/A",IF(G10&gt;10,"No",IF(G10&lt;-10,"No","Yes")))</f>
        <v>N/A</v>
      </c>
      <c r="I10" s="8">
        <v>-4.5199999999999996</v>
      </c>
      <c r="J10" s="8">
        <v>-79.900000000000006</v>
      </c>
      <c r="K10" s="5" t="s">
        <v>213</v>
      </c>
      <c r="L10" s="105" t="str">
        <f t="shared" ref="L10:L27" si="3">IF(J10="Div by 0", "N/A", IF(K10="N/A","N/A", IF(J10&gt;VALUE(MID(K10,1,2)), "No", IF(J10&lt;-1*VALUE(MID(K10,1,2)), "No", "Yes"))))</f>
        <v>N/A</v>
      </c>
    </row>
    <row r="11" spans="1:12" x14ac:dyDescent="0.2">
      <c r="A11" s="136" t="s">
        <v>941</v>
      </c>
      <c r="B11" s="5" t="s">
        <v>213</v>
      </c>
      <c r="C11" s="4">
        <v>7.7293862689999999</v>
      </c>
      <c r="D11" s="27" t="str">
        <f t="shared" si="0"/>
        <v>N/A</v>
      </c>
      <c r="E11" s="4">
        <v>16.172660607000001</v>
      </c>
      <c r="F11" s="27" t="str">
        <f t="shared" si="1"/>
        <v>N/A</v>
      </c>
      <c r="G11" s="4">
        <v>30.940473576999999</v>
      </c>
      <c r="H11" s="27" t="str">
        <f t="shared" si="2"/>
        <v>N/A</v>
      </c>
      <c r="I11" s="8">
        <v>109.2</v>
      </c>
      <c r="J11" s="8">
        <v>91.31</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1748</v>
      </c>
      <c r="J12" s="8" t="s">
        <v>1748</v>
      </c>
      <c r="K12" s="5" t="s">
        <v>213</v>
      </c>
      <c r="L12" s="105" t="str">
        <f t="shared" si="3"/>
        <v>N/A</v>
      </c>
    </row>
    <row r="13" spans="1:12" x14ac:dyDescent="0.2">
      <c r="A13" s="136" t="s">
        <v>943</v>
      </c>
      <c r="B13" s="7" t="s">
        <v>213</v>
      </c>
      <c r="C13" s="4">
        <v>47.412905647999999</v>
      </c>
      <c r="D13" s="27" t="str">
        <f t="shared" si="0"/>
        <v>N/A</v>
      </c>
      <c r="E13" s="4">
        <v>40.382690027999999</v>
      </c>
      <c r="F13" s="27" t="str">
        <f t="shared" si="1"/>
        <v>N/A</v>
      </c>
      <c r="G13" s="4">
        <v>55.712926819000003</v>
      </c>
      <c r="H13" s="27" t="str">
        <f t="shared" si="2"/>
        <v>N/A</v>
      </c>
      <c r="I13" s="8">
        <v>-14.8</v>
      </c>
      <c r="J13" s="8">
        <v>37.96</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1748</v>
      </c>
      <c r="J14" s="8" t="s">
        <v>1748</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1748</v>
      </c>
      <c r="J15" s="8" t="s">
        <v>1748</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1748</v>
      </c>
      <c r="J16" s="8" t="s">
        <v>1748</v>
      </c>
      <c r="K16" s="5" t="s">
        <v>213</v>
      </c>
      <c r="L16" s="105" t="str">
        <f t="shared" si="3"/>
        <v>N/A</v>
      </c>
    </row>
    <row r="17" spans="1:12" ht="12.75" customHeight="1" x14ac:dyDescent="0.2">
      <c r="A17" s="137" t="s">
        <v>947</v>
      </c>
      <c r="B17" s="7" t="s">
        <v>213</v>
      </c>
      <c r="C17" s="4">
        <v>83.942442994999993</v>
      </c>
      <c r="D17" s="27" t="str">
        <f t="shared" si="0"/>
        <v>N/A</v>
      </c>
      <c r="E17" s="4">
        <v>75.261054758</v>
      </c>
      <c r="F17" s="27" t="str">
        <f t="shared" si="1"/>
        <v>N/A</v>
      </c>
      <c r="G17" s="4">
        <v>62.735778525999997</v>
      </c>
      <c r="H17" s="27" t="str">
        <f t="shared" si="2"/>
        <v>N/A</v>
      </c>
      <c r="I17" s="8">
        <v>-10.3</v>
      </c>
      <c r="J17" s="8">
        <v>-16.600000000000001</v>
      </c>
      <c r="K17" s="5" t="s">
        <v>213</v>
      </c>
      <c r="L17" s="105" t="str">
        <f t="shared" si="3"/>
        <v>N/A</v>
      </c>
    </row>
    <row r="18" spans="1:12" ht="12.75" customHeight="1" x14ac:dyDescent="0.2">
      <c r="A18" s="137" t="s">
        <v>1705</v>
      </c>
      <c r="B18" s="7" t="s">
        <v>213</v>
      </c>
      <c r="C18" s="4" t="s">
        <v>213</v>
      </c>
      <c r="D18" s="27" t="str">
        <f t="shared" si="0"/>
        <v>N/A</v>
      </c>
      <c r="E18" s="4">
        <v>40.382690027999999</v>
      </c>
      <c r="F18" s="27" t="str">
        <f t="shared" si="1"/>
        <v>N/A</v>
      </c>
      <c r="G18" s="4">
        <v>55.712926819000003</v>
      </c>
      <c r="H18" s="27" t="str">
        <f t="shared" si="2"/>
        <v>N/A</v>
      </c>
      <c r="I18" s="8" t="s">
        <v>213</v>
      </c>
      <c r="J18" s="8">
        <v>37.96</v>
      </c>
      <c r="K18" s="5" t="s">
        <v>213</v>
      </c>
      <c r="L18" s="105" t="str">
        <f t="shared" si="3"/>
        <v>N/A</v>
      </c>
    </row>
    <row r="19" spans="1:12" ht="12.75" customHeight="1" x14ac:dyDescent="0.2">
      <c r="A19" s="137" t="s">
        <v>948</v>
      </c>
      <c r="B19" s="7" t="s">
        <v>213</v>
      </c>
      <c r="C19" s="4">
        <v>7.7293862689999999</v>
      </c>
      <c r="D19" s="27" t="str">
        <f t="shared" si="0"/>
        <v>N/A</v>
      </c>
      <c r="E19" s="4">
        <v>16.172660607000001</v>
      </c>
      <c r="F19" s="27" t="str">
        <f t="shared" si="1"/>
        <v>N/A</v>
      </c>
      <c r="G19" s="4">
        <v>30.940473576999999</v>
      </c>
      <c r="H19" s="27" t="str">
        <f t="shared" si="2"/>
        <v>N/A</v>
      </c>
      <c r="I19" s="8">
        <v>109.2</v>
      </c>
      <c r="J19" s="8">
        <v>91.31</v>
      </c>
      <c r="K19" s="5" t="s">
        <v>213</v>
      </c>
      <c r="L19" s="105" t="str">
        <f t="shared" si="3"/>
        <v>N/A</v>
      </c>
    </row>
    <row r="20" spans="1:12" ht="12.75" customHeight="1" x14ac:dyDescent="0.2">
      <c r="A20" s="138" t="s">
        <v>132</v>
      </c>
      <c r="B20" s="1" t="s">
        <v>213</v>
      </c>
      <c r="C20" s="23">
        <v>187</v>
      </c>
      <c r="D20" s="27" t="str">
        <f t="shared" si="0"/>
        <v>N/A</v>
      </c>
      <c r="E20" s="23">
        <v>16382</v>
      </c>
      <c r="F20" s="27" t="str">
        <f t="shared" si="1"/>
        <v>N/A</v>
      </c>
      <c r="G20" s="23">
        <v>566</v>
      </c>
      <c r="H20" s="27" t="str">
        <f t="shared" si="2"/>
        <v>N/A</v>
      </c>
      <c r="I20" s="8">
        <v>8660</v>
      </c>
      <c r="J20" s="8">
        <v>-96.5</v>
      </c>
      <c r="K20" s="23" t="s">
        <v>213</v>
      </c>
      <c r="L20" s="105" t="str">
        <f t="shared" si="3"/>
        <v>N/A</v>
      </c>
    </row>
    <row r="21" spans="1:12" ht="12.75" customHeight="1" x14ac:dyDescent="0.2">
      <c r="A21" s="138" t="s">
        <v>133</v>
      </c>
      <c r="B21" s="30" t="s">
        <v>276</v>
      </c>
      <c r="C21" s="4">
        <v>4.3066421299999998E-2</v>
      </c>
      <c r="D21" s="27" t="str">
        <f>IF($B21="N/A","N/A",IF(C21&gt;=2,"No",IF(C21&lt;0,"No","Yes")))</f>
        <v>Yes</v>
      </c>
      <c r="E21" s="4">
        <v>3.5968032319000001</v>
      </c>
      <c r="F21" s="27" t="str">
        <f>IF($B21="N/A","N/A",IF(E21&gt;=2,"No",IF(E21&lt;0,"No","Yes")))</f>
        <v>No</v>
      </c>
      <c r="G21" s="4">
        <v>9.00324817E-2</v>
      </c>
      <c r="H21" s="27" t="str">
        <f>IF($B21="N/A","N/A",IF(G21&gt;=2,"No",IF(G21&lt;0,"No","Yes")))</f>
        <v>Yes</v>
      </c>
      <c r="I21" s="8">
        <v>8252</v>
      </c>
      <c r="J21" s="8">
        <v>-97.5</v>
      </c>
      <c r="K21" s="5" t="s">
        <v>213</v>
      </c>
      <c r="L21" s="105" t="str">
        <f t="shared" si="3"/>
        <v>N/A</v>
      </c>
    </row>
    <row r="22" spans="1:12" ht="25.5" x14ac:dyDescent="0.2">
      <c r="A22" s="128" t="s">
        <v>134</v>
      </c>
      <c r="B22" s="30" t="s">
        <v>213</v>
      </c>
      <c r="C22" s="29">
        <v>243448</v>
      </c>
      <c r="D22" s="27" t="str">
        <f t="shared" ref="D22:D27" si="4">IF($B22="N/A","N/A",IF(C22&gt;10,"No",IF(C22&lt;-10,"No","Yes")))</f>
        <v>N/A</v>
      </c>
      <c r="E22" s="29">
        <v>1343197</v>
      </c>
      <c r="F22" s="27" t="str">
        <f t="shared" ref="F22:F27" si="5">IF($B22="N/A","N/A",IF(E22&gt;10,"No",IF(E22&lt;-10,"No","Yes")))</f>
        <v>N/A</v>
      </c>
      <c r="G22" s="29">
        <v>455619</v>
      </c>
      <c r="H22" s="27" t="str">
        <f t="shared" ref="H22:H27" si="6">IF($B22="N/A","N/A",IF(G22&gt;10,"No",IF(G22&lt;-10,"No","Yes")))</f>
        <v>N/A</v>
      </c>
      <c r="I22" s="8">
        <v>451.7</v>
      </c>
      <c r="J22" s="8">
        <v>-66.099999999999994</v>
      </c>
      <c r="K22" s="5" t="s">
        <v>213</v>
      </c>
      <c r="L22" s="105" t="str">
        <f t="shared" si="3"/>
        <v>N/A</v>
      </c>
    </row>
    <row r="23" spans="1:12" ht="25.5" x14ac:dyDescent="0.2">
      <c r="A23" s="128" t="s">
        <v>1681</v>
      </c>
      <c r="B23" s="30" t="s">
        <v>213</v>
      </c>
      <c r="C23" s="29">
        <v>1301.8609626</v>
      </c>
      <c r="D23" s="27" t="str">
        <f t="shared" si="4"/>
        <v>N/A</v>
      </c>
      <c r="E23" s="29">
        <v>81.992247589000002</v>
      </c>
      <c r="F23" s="27" t="str">
        <f t="shared" si="5"/>
        <v>N/A</v>
      </c>
      <c r="G23" s="29">
        <v>804.98056537000002</v>
      </c>
      <c r="H23" s="27" t="str">
        <f t="shared" si="6"/>
        <v>N/A</v>
      </c>
      <c r="I23" s="8">
        <v>-93.7</v>
      </c>
      <c r="J23" s="8">
        <v>881.8</v>
      </c>
      <c r="K23" s="5" t="s">
        <v>213</v>
      </c>
      <c r="L23" s="105" t="str">
        <f t="shared" si="3"/>
        <v>N/A</v>
      </c>
    </row>
    <row r="24" spans="1:12" ht="12.75" customHeight="1" x14ac:dyDescent="0.2">
      <c r="A24" s="138" t="s">
        <v>135</v>
      </c>
      <c r="B24" s="22" t="s">
        <v>213</v>
      </c>
      <c r="C24" s="1">
        <v>161</v>
      </c>
      <c r="D24" s="27" t="str">
        <f t="shared" si="4"/>
        <v>N/A</v>
      </c>
      <c r="E24" s="1">
        <v>266</v>
      </c>
      <c r="F24" s="27" t="str">
        <f t="shared" si="5"/>
        <v>N/A</v>
      </c>
      <c r="G24" s="1">
        <v>275</v>
      </c>
      <c r="H24" s="27" t="str">
        <f t="shared" si="6"/>
        <v>N/A</v>
      </c>
      <c r="I24" s="8">
        <v>65.22</v>
      </c>
      <c r="J24" s="8">
        <v>3.383</v>
      </c>
      <c r="K24" s="23" t="s">
        <v>213</v>
      </c>
      <c r="L24" s="105" t="str">
        <f t="shared" si="3"/>
        <v>N/A</v>
      </c>
    </row>
    <row r="25" spans="1:12" ht="12.75" customHeight="1" x14ac:dyDescent="0.2">
      <c r="A25" s="138" t="s">
        <v>136</v>
      </c>
      <c r="B25" s="22" t="s">
        <v>213</v>
      </c>
      <c r="C25" s="9">
        <v>3.7078576600000003E-2</v>
      </c>
      <c r="D25" s="27" t="str">
        <f t="shared" si="4"/>
        <v>N/A</v>
      </c>
      <c r="E25" s="9">
        <v>5.8402494200000002E-2</v>
      </c>
      <c r="F25" s="27" t="str">
        <f t="shared" si="5"/>
        <v>N/A</v>
      </c>
      <c r="G25" s="9">
        <v>4.3743696899999997E-2</v>
      </c>
      <c r="H25" s="27" t="str">
        <f t="shared" si="6"/>
        <v>N/A</v>
      </c>
      <c r="I25" s="8">
        <v>57.51</v>
      </c>
      <c r="J25" s="8">
        <v>-25.1</v>
      </c>
      <c r="K25" s="5" t="s">
        <v>213</v>
      </c>
      <c r="L25" s="105" t="str">
        <f t="shared" si="3"/>
        <v>N/A</v>
      </c>
    </row>
    <row r="26" spans="1:12" ht="25.5" x14ac:dyDescent="0.2">
      <c r="A26" s="128" t="s">
        <v>137</v>
      </c>
      <c r="B26" s="22" t="s">
        <v>213</v>
      </c>
      <c r="C26" s="10">
        <v>227783</v>
      </c>
      <c r="D26" s="27" t="str">
        <f t="shared" si="4"/>
        <v>N/A</v>
      </c>
      <c r="E26" s="10">
        <v>838615</v>
      </c>
      <c r="F26" s="27" t="str">
        <f t="shared" si="5"/>
        <v>N/A</v>
      </c>
      <c r="G26" s="10">
        <v>424436</v>
      </c>
      <c r="H26" s="27" t="str">
        <f t="shared" si="6"/>
        <v>N/A</v>
      </c>
      <c r="I26" s="8">
        <v>268.2</v>
      </c>
      <c r="J26" s="8">
        <v>-49.4</v>
      </c>
      <c r="K26" s="5" t="s">
        <v>213</v>
      </c>
      <c r="L26" s="105" t="str">
        <f t="shared" si="3"/>
        <v>N/A</v>
      </c>
    </row>
    <row r="27" spans="1:12" ht="25.5" x14ac:dyDescent="0.2">
      <c r="A27" s="128" t="s">
        <v>949</v>
      </c>
      <c r="B27" s="22" t="s">
        <v>213</v>
      </c>
      <c r="C27" s="10">
        <v>1414.8012421999999</v>
      </c>
      <c r="D27" s="27" t="str">
        <f t="shared" si="4"/>
        <v>N/A</v>
      </c>
      <c r="E27" s="10">
        <v>3152.6879699000001</v>
      </c>
      <c r="F27" s="27" t="str">
        <f t="shared" si="5"/>
        <v>N/A</v>
      </c>
      <c r="G27" s="10">
        <v>1543.4036364000001</v>
      </c>
      <c r="H27" s="27" t="str">
        <f t="shared" si="6"/>
        <v>N/A</v>
      </c>
      <c r="I27" s="8">
        <v>122.8</v>
      </c>
      <c r="J27" s="8">
        <v>-51</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434026</v>
      </c>
      <c r="D6" s="27" t="str">
        <f>IF($B6="N/A","N/A",IF(C6&gt;10,"No",IF(C6&lt;-10,"No","Yes")))</f>
        <v>N/A</v>
      </c>
      <c r="E6" s="23">
        <v>439078</v>
      </c>
      <c r="F6" s="27" t="str">
        <f>IF($B6="N/A","N/A",IF(E6&gt;10,"No",IF(E6&lt;-10,"No","Yes")))</f>
        <v>N/A</v>
      </c>
      <c r="G6" s="23">
        <v>628096</v>
      </c>
      <c r="H6" s="27" t="str">
        <f>IF($B6="N/A","N/A",IF(G6&gt;10,"No",IF(G6&lt;-10,"No","Yes")))</f>
        <v>N/A</v>
      </c>
      <c r="I6" s="8">
        <v>1.1639999999999999</v>
      </c>
      <c r="J6" s="8">
        <v>43.05</v>
      </c>
      <c r="K6" s="31" t="s">
        <v>734</v>
      </c>
      <c r="L6" s="105" t="str">
        <f>IF(J6="Div by 0", "N/A", IF(K6="N/A","N/A", IF(J6&gt;VALUE(MID(K6,1,2)), "No", IF(J6&lt;-1*VALUE(MID(K6,1,2)), "No", "Yes"))))</f>
        <v>No</v>
      </c>
    </row>
    <row r="7" spans="1:14" x14ac:dyDescent="0.2">
      <c r="A7" s="138" t="s">
        <v>59</v>
      </c>
      <c r="B7" s="23" t="s">
        <v>213</v>
      </c>
      <c r="C7" s="23">
        <v>354682.89</v>
      </c>
      <c r="D7" s="27" t="str">
        <f>IF($B7="N/A","N/A",IF(C7&gt;10,"No",IF(C7&lt;-10,"No","Yes")))</f>
        <v>N/A</v>
      </c>
      <c r="E7" s="23">
        <v>357348.45</v>
      </c>
      <c r="F7" s="27" t="str">
        <f>IF($B7="N/A","N/A",IF(E7&gt;10,"No",IF(E7&lt;-10,"No","Yes")))</f>
        <v>N/A</v>
      </c>
      <c r="G7" s="23">
        <v>519613.29</v>
      </c>
      <c r="H7" s="27" t="str">
        <f>IF($B7="N/A","N/A",IF(G7&gt;10,"No",IF(G7&lt;-10,"No","Yes")))</f>
        <v>N/A</v>
      </c>
      <c r="I7" s="8">
        <v>0.75149999999999995</v>
      </c>
      <c r="J7" s="8">
        <v>45.41</v>
      </c>
      <c r="K7" s="31" t="s">
        <v>735</v>
      </c>
      <c r="L7" s="105" t="str">
        <f>IF(J7="Div by 0", "N/A", IF(K7="N/A","N/A", IF(J7&gt;VALUE(MID(K7,1,2)), "No", IF(J7&lt;-1*VALUE(MID(K7,1,2)), "No", "Yes"))))</f>
        <v>No</v>
      </c>
    </row>
    <row r="8" spans="1:14" x14ac:dyDescent="0.2">
      <c r="A8" s="148" t="s">
        <v>143</v>
      </c>
      <c r="B8" s="23" t="s">
        <v>213</v>
      </c>
      <c r="C8" s="23">
        <v>0</v>
      </c>
      <c r="D8" s="27" t="str">
        <f>IF($B8="N/A","N/A",IF(C8&gt;10,"No",IF(C8&lt;-10,"No","Yes")))</f>
        <v>N/A</v>
      </c>
      <c r="E8" s="23">
        <v>0</v>
      </c>
      <c r="F8" s="27" t="str">
        <f>IF($B8="N/A","N/A",IF(E8&gt;10,"No",IF(E8&lt;-10,"No","Yes")))</f>
        <v>N/A</v>
      </c>
      <c r="G8" s="23">
        <v>133</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v>127</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v>11</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2.1175106999999999E-2</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19</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99.079087427999994</v>
      </c>
      <c r="D13" s="40" t="str">
        <f>IF($B13="N/A","N/A",IF(C13&gt;=95,"Yes","No"))</f>
        <v>N/A</v>
      </c>
      <c r="E13" s="4">
        <v>98.641015947</v>
      </c>
      <c r="F13" s="40" t="str">
        <f>IF($B13="N/A","N/A",IF(E13&gt;=95,"Yes","No"))</f>
        <v>N/A</v>
      </c>
      <c r="G13" s="4">
        <v>98.699721061999995</v>
      </c>
      <c r="H13" s="27" t="str">
        <f>IF($B13="N/A","N/A",IF(G13&gt;=95,"Yes","No"))</f>
        <v>N/A</v>
      </c>
      <c r="I13" s="8">
        <v>-0.442</v>
      </c>
      <c r="J13" s="8">
        <v>5.9499999999999997E-2</v>
      </c>
      <c r="K13" s="28" t="s">
        <v>735</v>
      </c>
      <c r="L13" s="105" t="str">
        <f t="shared" ref="L13:L70" si="4">IF(J13="Div by 0", "N/A", IF(K13="N/A","N/A", IF(J13&gt;VALUE(MID(K13,1,2)), "No", IF(J13&lt;-1*VALUE(MID(K13,1,2)), "No", "Yes"))))</f>
        <v>Yes</v>
      </c>
    </row>
    <row r="14" spans="1:14" x14ac:dyDescent="0.2">
      <c r="A14" s="149" t="s">
        <v>365</v>
      </c>
      <c r="B14" s="43" t="s">
        <v>213</v>
      </c>
      <c r="C14" s="44">
        <v>0.92091257209999999</v>
      </c>
      <c r="D14" s="45" t="str">
        <f>IF($B14="N/A","N/A",IF(C14&gt;10,"No",IF(C14&lt;-10,"No","Yes")))</f>
        <v>N/A</v>
      </c>
      <c r="E14" s="44">
        <v>1.3589840528999999</v>
      </c>
      <c r="F14" s="40" t="str">
        <f>IF($B14="N/A","N/A",IF(E14&gt;95,"Yes","No"))</f>
        <v>N/A</v>
      </c>
      <c r="G14" s="44">
        <v>1.297253923</v>
      </c>
      <c r="H14" s="27" t="str">
        <f>IF($B14="N/A","N/A",IF(G14&gt;95,"Yes","No"))</f>
        <v>N/A</v>
      </c>
      <c r="I14" s="46">
        <v>47.57</v>
      </c>
      <c r="J14" s="46">
        <v>-4.54</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0</v>
      </c>
      <c r="F15" s="45" t="str">
        <f t="shared" ref="F15:F21" si="6">IF($B15="N/A","N/A",IF(E15&gt;10,"No",IF(E15&lt;-10,"No","Yes")))</f>
        <v>N/A</v>
      </c>
      <c r="G15" s="44">
        <v>3.0250152999999999E-3</v>
      </c>
      <c r="H15" s="48" t="str">
        <f t="shared" ref="H15:H21" si="7">IF($B15="N/A","N/A",IF(G15&gt;10,"No",IF(G15&lt;-10,"No","Yes")))</f>
        <v>N/A</v>
      </c>
      <c r="I15" s="46" t="s">
        <v>1748</v>
      </c>
      <c r="J15" s="46" t="s">
        <v>1748</v>
      </c>
      <c r="K15" s="47" t="s">
        <v>213</v>
      </c>
      <c r="L15" s="105" t="str">
        <f t="shared" si="4"/>
        <v>N/A</v>
      </c>
    </row>
    <row r="16" spans="1:14" s="34" customFormat="1" x14ac:dyDescent="0.2">
      <c r="A16" s="149" t="s">
        <v>367</v>
      </c>
      <c r="B16" s="43" t="s">
        <v>213</v>
      </c>
      <c r="C16" s="49">
        <v>3997</v>
      </c>
      <c r="D16" s="50" t="str">
        <f t="shared" si="5"/>
        <v>N/A</v>
      </c>
      <c r="E16" s="49">
        <v>5967</v>
      </c>
      <c r="F16" s="50" t="str">
        <f t="shared" si="6"/>
        <v>N/A</v>
      </c>
      <c r="G16" s="49">
        <v>8167</v>
      </c>
      <c r="H16" s="48" t="str">
        <f t="shared" si="7"/>
        <v>N/A</v>
      </c>
      <c r="I16" s="46">
        <v>49.29</v>
      </c>
      <c r="J16" s="46">
        <v>36.869999999999997</v>
      </c>
      <c r="K16" s="47" t="s">
        <v>213</v>
      </c>
      <c r="L16" s="105" t="str">
        <f t="shared" si="4"/>
        <v>N/A</v>
      </c>
    </row>
    <row r="17" spans="1:14" s="34" customFormat="1" x14ac:dyDescent="0.2">
      <c r="A17" s="150" t="s">
        <v>368</v>
      </c>
      <c r="B17" s="43" t="s">
        <v>213</v>
      </c>
      <c r="C17" s="44">
        <v>0.92091257209999999</v>
      </c>
      <c r="D17" s="48" t="str">
        <f t="shared" si="5"/>
        <v>N/A</v>
      </c>
      <c r="E17" s="44">
        <v>1.3589840528999999</v>
      </c>
      <c r="F17" s="48" t="str">
        <f t="shared" si="6"/>
        <v>N/A</v>
      </c>
      <c r="G17" s="44">
        <v>1.3002789383</v>
      </c>
      <c r="H17" s="48" t="str">
        <f t="shared" si="7"/>
        <v>N/A</v>
      </c>
      <c r="I17" s="46">
        <v>47.57</v>
      </c>
      <c r="J17" s="46">
        <v>-4.32</v>
      </c>
      <c r="K17" s="47" t="s">
        <v>213</v>
      </c>
      <c r="L17" s="105" t="str">
        <f t="shared" si="4"/>
        <v>N/A</v>
      </c>
      <c r="M17" s="26"/>
      <c r="N17" s="26"/>
    </row>
    <row r="18" spans="1:14" x14ac:dyDescent="0.2">
      <c r="A18" s="149" t="s">
        <v>677</v>
      </c>
      <c r="B18" s="43" t="s">
        <v>213</v>
      </c>
      <c r="C18" s="44">
        <v>99.049286964999993</v>
      </c>
      <c r="D18" s="48" t="str">
        <f t="shared" si="5"/>
        <v>N/A</v>
      </c>
      <c r="E18" s="44">
        <v>99.027987263</v>
      </c>
      <c r="F18" s="48" t="str">
        <f t="shared" si="6"/>
        <v>N/A</v>
      </c>
      <c r="G18" s="44">
        <v>95.408350679999998</v>
      </c>
      <c r="H18" s="48" t="str">
        <f t="shared" si="7"/>
        <v>N/A</v>
      </c>
      <c r="I18" s="8">
        <v>-2.1999999999999999E-2</v>
      </c>
      <c r="J18" s="8">
        <v>-3.66</v>
      </c>
      <c r="K18" s="47" t="s">
        <v>213</v>
      </c>
      <c r="L18" s="105" t="str">
        <f t="shared" si="4"/>
        <v>N/A</v>
      </c>
    </row>
    <row r="19" spans="1:14" x14ac:dyDescent="0.2">
      <c r="A19" s="149" t="s">
        <v>678</v>
      </c>
      <c r="B19" s="43" t="s">
        <v>213</v>
      </c>
      <c r="C19" s="44">
        <v>61.371028271</v>
      </c>
      <c r="D19" s="48" t="str">
        <f t="shared" si="5"/>
        <v>N/A</v>
      </c>
      <c r="E19" s="44">
        <v>57.851516674999999</v>
      </c>
      <c r="F19" s="48" t="str">
        <f t="shared" si="6"/>
        <v>N/A</v>
      </c>
      <c r="G19" s="44">
        <v>45.696094037000002</v>
      </c>
      <c r="H19" s="48" t="str">
        <f t="shared" si="7"/>
        <v>N/A</v>
      </c>
      <c r="I19" s="8">
        <v>-5.73</v>
      </c>
      <c r="J19" s="8">
        <v>-21</v>
      </c>
      <c r="K19" s="47" t="s">
        <v>213</v>
      </c>
      <c r="L19" s="105" t="str">
        <f t="shared" si="4"/>
        <v>N/A</v>
      </c>
    </row>
    <row r="20" spans="1:14" ht="25.5" x14ac:dyDescent="0.2">
      <c r="A20" s="149" t="s">
        <v>679</v>
      </c>
      <c r="B20" s="43" t="s">
        <v>213</v>
      </c>
      <c r="C20" s="44">
        <v>0.40030022520000003</v>
      </c>
      <c r="D20" s="48" t="str">
        <f t="shared" si="5"/>
        <v>N/A</v>
      </c>
      <c r="E20" s="44">
        <v>0.28490028490000002</v>
      </c>
      <c r="F20" s="48" t="str">
        <f t="shared" si="6"/>
        <v>N/A</v>
      </c>
      <c r="G20" s="44">
        <v>6.1221990900000002E-2</v>
      </c>
      <c r="H20" s="48" t="str">
        <f t="shared" si="7"/>
        <v>N/A</v>
      </c>
      <c r="I20" s="8">
        <v>-28.8</v>
      </c>
      <c r="J20" s="8">
        <v>-78.5</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77</v>
      </c>
      <c r="D22" s="27" t="str">
        <f>IF($B22="N/A","N/A",IF(C22&gt;0,"No",IF(C22&lt;0,"No","Yes")))</f>
        <v>No</v>
      </c>
      <c r="E22" s="1">
        <v>245</v>
      </c>
      <c r="F22" s="27" t="str">
        <f>IF($B22="N/A","N/A",IF(E22&gt;0,"No",IF(E22&lt;0,"No","Yes")))</f>
        <v>No</v>
      </c>
      <c r="G22" s="1">
        <v>704</v>
      </c>
      <c r="H22" s="27" t="str">
        <f>IF($B22="N/A","N/A",IF(G22&gt;0,"No",IF(G22&lt;0,"No","Yes")))</f>
        <v>No</v>
      </c>
      <c r="I22" s="8">
        <v>218.2</v>
      </c>
      <c r="J22" s="8">
        <v>187.3</v>
      </c>
      <c r="K22" s="28" t="s">
        <v>213</v>
      </c>
      <c r="L22" s="105" t="str">
        <f t="shared" si="4"/>
        <v>N/A</v>
      </c>
    </row>
    <row r="23" spans="1:14" x14ac:dyDescent="0.2">
      <c r="A23" s="151" t="s">
        <v>145</v>
      </c>
      <c r="B23" s="30" t="s">
        <v>279</v>
      </c>
      <c r="C23" s="4">
        <v>3.5481745299999999E-2</v>
      </c>
      <c r="D23" s="27" t="str">
        <f>IF($B23="N/A","N/A",IF(C23&gt;=10,"No",IF(C23&lt;0,"No","Yes")))</f>
        <v>Yes</v>
      </c>
      <c r="E23" s="4">
        <v>0.11159748379999999</v>
      </c>
      <c r="F23" s="27" t="str">
        <f>IF($B23="N/A","N/A",IF(E23&gt;=10,"No",IF(E23&lt;0,"No","Yes")))</f>
        <v>Yes</v>
      </c>
      <c r="G23" s="4">
        <v>0.22432876500000001</v>
      </c>
      <c r="H23" s="27" t="str">
        <f>IF($B23="N/A","N/A",IF(G23&gt;=10,"No",IF(G23&lt;0,"No","Yes")))</f>
        <v>Yes</v>
      </c>
      <c r="I23" s="8">
        <v>214.5</v>
      </c>
      <c r="J23" s="8">
        <v>101</v>
      </c>
      <c r="K23" s="28" t="s">
        <v>213</v>
      </c>
      <c r="L23" s="105" t="str">
        <f t="shared" si="4"/>
        <v>N/A</v>
      </c>
    </row>
    <row r="24" spans="1:14" x14ac:dyDescent="0.2">
      <c r="A24" s="128" t="s">
        <v>424</v>
      </c>
      <c r="B24" s="22" t="s">
        <v>213</v>
      </c>
      <c r="C24" s="9">
        <v>51.298701299000001</v>
      </c>
      <c r="D24" s="48" t="str">
        <f t="shared" ref="D24:D27" si="8">IF($B24="N/A","N/A",IF(C24&gt;10,"No",IF(C24&lt;-10,"No","Yes")))</f>
        <v>N/A</v>
      </c>
      <c r="E24" s="9">
        <v>52.857142856999999</v>
      </c>
      <c r="F24" s="27" t="str">
        <f t="shared" ref="F24:F27" si="9">IF($B24="N/A","N/A",IF(E24&gt;10,"No",IF(E24&lt;-10,"No","Yes")))</f>
        <v>N/A</v>
      </c>
      <c r="G24" s="9">
        <v>30.234208659</v>
      </c>
      <c r="H24" s="27" t="str">
        <f t="shared" ref="H24:H27" si="10">IF($B24="N/A","N/A",IF(G24&gt;10,"No",IF(G24&lt;-10,"No","Yes")))</f>
        <v>N/A</v>
      </c>
      <c r="I24" s="8">
        <v>3.0379999999999998</v>
      </c>
      <c r="J24" s="8">
        <v>-42.8</v>
      </c>
      <c r="K24" s="28" t="s">
        <v>213</v>
      </c>
      <c r="L24" s="105" t="str">
        <f t="shared" si="4"/>
        <v>N/A</v>
      </c>
    </row>
    <row r="25" spans="1:14" x14ac:dyDescent="0.2">
      <c r="A25" s="128" t="s">
        <v>425</v>
      </c>
      <c r="B25" s="22" t="s">
        <v>213</v>
      </c>
      <c r="C25" s="9">
        <v>2.5974025973999999</v>
      </c>
      <c r="D25" s="48" t="str">
        <f t="shared" si="8"/>
        <v>N/A</v>
      </c>
      <c r="E25" s="9">
        <v>3.0612244897999998</v>
      </c>
      <c r="F25" s="27" t="str">
        <f t="shared" si="9"/>
        <v>N/A</v>
      </c>
      <c r="G25" s="9">
        <v>1.0645848119000001</v>
      </c>
      <c r="H25" s="27" t="str">
        <f t="shared" si="10"/>
        <v>N/A</v>
      </c>
      <c r="I25" s="8">
        <v>17.86</v>
      </c>
      <c r="J25" s="8">
        <v>-65.2</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1748</v>
      </c>
      <c r="J26" s="8" t="s">
        <v>1748</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22.324929843</v>
      </c>
      <c r="D28" s="48" t="str">
        <f>IF($B28="N/A","N/A",IF(C28&gt;10,"No",IF(C28&lt;-10,"No","Yes")))</f>
        <v>N/A</v>
      </c>
      <c r="E28" s="44">
        <v>22.056901052000001</v>
      </c>
      <c r="F28" s="48" t="str">
        <f>IF($B28="N/A","N/A",IF(E28&gt;10,"No",IF(E28&lt;-10,"No","Yes")))</f>
        <v>N/A</v>
      </c>
      <c r="G28" s="44">
        <v>16.946613256999999</v>
      </c>
      <c r="H28" s="48" t="str">
        <f>IF($B28="N/A","N/A",IF(G28&gt;10,"No",IF(G28&lt;-10,"No","Yes")))</f>
        <v>N/A</v>
      </c>
      <c r="I28" s="8">
        <v>-1.2</v>
      </c>
      <c r="J28" s="8">
        <v>-23.2</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94.769668177</v>
      </c>
      <c r="D30" s="27" t="str">
        <f>IF($B30="N/A","N/A",IF(C30&gt;=98,"Yes","No"))</f>
        <v>No</v>
      </c>
      <c r="E30" s="9">
        <v>94.934157485</v>
      </c>
      <c r="F30" s="27" t="str">
        <f>IF($B30="N/A","N/A",IF(E30&gt;=98,"Yes","No"))</f>
        <v>No</v>
      </c>
      <c r="G30" s="9">
        <v>95.865440952</v>
      </c>
      <c r="H30" s="27" t="str">
        <f>IF($B30="N/A","N/A",IF(G30&gt;=98,"Yes","No"))</f>
        <v>No</v>
      </c>
      <c r="I30" s="8">
        <v>0.1736</v>
      </c>
      <c r="J30" s="8">
        <v>0.98099999999999998</v>
      </c>
      <c r="K30" s="28" t="s">
        <v>735</v>
      </c>
      <c r="L30" s="105" t="str">
        <f t="shared" si="4"/>
        <v>Yes</v>
      </c>
    </row>
    <row r="31" spans="1:14" x14ac:dyDescent="0.2">
      <c r="A31" s="128" t="s">
        <v>18</v>
      </c>
      <c r="B31" s="30" t="s">
        <v>277</v>
      </c>
      <c r="C31" s="9">
        <v>98.356780469</v>
      </c>
      <c r="D31" s="27" t="str">
        <f>IF($B31="N/A","N/A",IF(C31&gt;=95,"Yes","No"))</f>
        <v>Yes</v>
      </c>
      <c r="E31" s="9">
        <v>98.525318963999993</v>
      </c>
      <c r="F31" s="27" t="str">
        <f>IF($B31="N/A","N/A",IF(E31&gt;=95,"Yes","No"))</f>
        <v>Yes</v>
      </c>
      <c r="G31" s="9">
        <v>99.825663593000002</v>
      </c>
      <c r="H31" s="27" t="str">
        <f>IF($B31="N/A","N/A",IF(G31&gt;=95,"Yes","No"))</f>
        <v>Yes</v>
      </c>
      <c r="I31" s="8">
        <v>0.1714</v>
      </c>
      <c r="J31" s="8">
        <v>1.32</v>
      </c>
      <c r="K31" s="28" t="s">
        <v>735</v>
      </c>
      <c r="L31" s="105" t="str">
        <f t="shared" si="4"/>
        <v>Yes</v>
      </c>
    </row>
    <row r="32" spans="1:14" x14ac:dyDescent="0.2">
      <c r="A32" s="128" t="s">
        <v>23</v>
      </c>
      <c r="B32" s="22" t="s">
        <v>213</v>
      </c>
      <c r="C32" s="9">
        <v>93.316299024000003</v>
      </c>
      <c r="D32" s="27" t="str">
        <f t="shared" ref="D32:D37" si="11">IF($B32="N/A","N/A",IF(C32&gt;10,"No",IF(C32&lt;-10,"No","Yes")))</f>
        <v>N/A</v>
      </c>
      <c r="E32" s="9">
        <v>93.466764447000003</v>
      </c>
      <c r="F32" s="27" t="str">
        <f t="shared" ref="F32:F37" si="12">IF($B32="N/A","N/A",IF(E32&gt;10,"No",IF(E32&lt;-10,"No","Yes")))</f>
        <v>N/A</v>
      </c>
      <c r="G32" s="9">
        <v>95.008087935999995</v>
      </c>
      <c r="H32" s="27" t="str">
        <f t="shared" ref="H32:H37" si="13">IF($B32="N/A","N/A",IF(G32&gt;10,"No",IF(G32&lt;-10,"No","Yes")))</f>
        <v>N/A</v>
      </c>
      <c r="I32" s="8">
        <v>0.16120000000000001</v>
      </c>
      <c r="J32" s="8">
        <v>1.649</v>
      </c>
      <c r="K32" s="28" t="s">
        <v>735</v>
      </c>
      <c r="L32" s="105" t="str">
        <f t="shared" si="4"/>
        <v>Yes</v>
      </c>
    </row>
    <row r="33" spans="1:12" x14ac:dyDescent="0.2">
      <c r="A33" s="128" t="s">
        <v>24</v>
      </c>
      <c r="B33" s="22" t="s">
        <v>213</v>
      </c>
      <c r="C33" s="9">
        <v>5.1158225544000002</v>
      </c>
      <c r="D33" s="27" t="str">
        <f t="shared" si="11"/>
        <v>N/A</v>
      </c>
      <c r="E33" s="9">
        <v>5.0335020201000003</v>
      </c>
      <c r="F33" s="27" t="str">
        <f t="shared" si="12"/>
        <v>N/A</v>
      </c>
      <c r="G33" s="9">
        <v>4.7733149072999996</v>
      </c>
      <c r="H33" s="27" t="str">
        <f t="shared" si="13"/>
        <v>N/A</v>
      </c>
      <c r="I33" s="8">
        <v>-1.61</v>
      </c>
      <c r="J33" s="8">
        <v>-5.17</v>
      </c>
      <c r="K33" s="28" t="s">
        <v>735</v>
      </c>
      <c r="L33" s="105" t="str">
        <f t="shared" si="4"/>
        <v>Yes</v>
      </c>
    </row>
    <row r="34" spans="1:12" x14ac:dyDescent="0.2">
      <c r="A34" s="128" t="s">
        <v>25</v>
      </c>
      <c r="B34" s="22" t="s">
        <v>213</v>
      </c>
      <c r="C34" s="9">
        <v>1.9123278300000001E-2</v>
      </c>
      <c r="D34" s="27" t="str">
        <f t="shared" si="11"/>
        <v>N/A</v>
      </c>
      <c r="E34" s="9">
        <v>2.0952997000000001E-2</v>
      </c>
      <c r="F34" s="27" t="str">
        <f t="shared" si="12"/>
        <v>N/A</v>
      </c>
      <c r="G34" s="9">
        <v>5.0151569200000003E-2</v>
      </c>
      <c r="H34" s="27" t="str">
        <f t="shared" si="13"/>
        <v>N/A</v>
      </c>
      <c r="I34" s="8">
        <v>9.5679999999999996</v>
      </c>
      <c r="J34" s="8">
        <v>139.4</v>
      </c>
      <c r="K34" s="28" t="s">
        <v>735</v>
      </c>
      <c r="L34" s="105" t="str">
        <f t="shared" si="4"/>
        <v>No</v>
      </c>
    </row>
    <row r="35" spans="1:12" x14ac:dyDescent="0.2">
      <c r="A35" s="128" t="s">
        <v>26</v>
      </c>
      <c r="B35" s="30" t="s">
        <v>213</v>
      </c>
      <c r="C35" s="9">
        <v>1.33632547E-2</v>
      </c>
      <c r="D35" s="7" t="str">
        <f t="shared" si="11"/>
        <v>N/A</v>
      </c>
      <c r="E35" s="9">
        <v>1.2981748099999999E-2</v>
      </c>
      <c r="F35" s="7" t="str">
        <f t="shared" si="12"/>
        <v>N/A</v>
      </c>
      <c r="G35" s="9">
        <v>9.0750459000000002E-3</v>
      </c>
      <c r="H35" s="7" t="str">
        <f t="shared" si="13"/>
        <v>N/A</v>
      </c>
      <c r="I35" s="8">
        <v>-2.85</v>
      </c>
      <c r="J35" s="8">
        <v>-30.1</v>
      </c>
      <c r="K35" s="30" t="s">
        <v>213</v>
      </c>
      <c r="L35" s="105" t="str">
        <f t="shared" si="4"/>
        <v>N/A</v>
      </c>
    </row>
    <row r="36" spans="1:12" x14ac:dyDescent="0.2">
      <c r="A36" s="128" t="s">
        <v>60</v>
      </c>
      <c r="B36" s="30" t="s">
        <v>213</v>
      </c>
      <c r="C36" s="9">
        <v>2.304009E-4</v>
      </c>
      <c r="D36" s="7" t="str">
        <f t="shared" si="11"/>
        <v>N/A</v>
      </c>
      <c r="E36" s="9">
        <v>2.2775000000000001E-4</v>
      </c>
      <c r="F36" s="7" t="str">
        <f t="shared" si="12"/>
        <v>N/A</v>
      </c>
      <c r="G36" s="9">
        <v>0</v>
      </c>
      <c r="H36" s="7" t="str">
        <f t="shared" si="13"/>
        <v>N/A</v>
      </c>
      <c r="I36" s="8">
        <v>-1.1499999999999999</v>
      </c>
      <c r="J36" s="8">
        <v>-100</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1.535161488</v>
      </c>
      <c r="D38" s="7" t="str">
        <f>IF($B38="N/A","N/A",IF(C38&gt;=5,"No",IF(C38&lt;0,"No","Yes")))</f>
        <v>Yes</v>
      </c>
      <c r="E38" s="9">
        <v>1.4655710375</v>
      </c>
      <c r="F38" s="7" t="str">
        <f>IF($B38="N/A","N/A",IF(E38&gt;=5,"No",IF(E38&lt;0,"No","Yes")))</f>
        <v>Yes</v>
      </c>
      <c r="G38" s="9">
        <v>0.15937054210000001</v>
      </c>
      <c r="H38" s="7" t="str">
        <f>IF($B38="N/A","N/A",IF(G38&gt;=5,"No",IF(G38&lt;0,"No","Yes")))</f>
        <v>Yes</v>
      </c>
      <c r="I38" s="8">
        <v>-4.53</v>
      </c>
      <c r="J38" s="8">
        <v>-89.1</v>
      </c>
      <c r="K38" s="28" t="s">
        <v>735</v>
      </c>
      <c r="L38" s="105" t="str">
        <f t="shared" si="4"/>
        <v>No</v>
      </c>
    </row>
    <row r="39" spans="1:12" x14ac:dyDescent="0.2">
      <c r="A39" s="128" t="s">
        <v>63</v>
      </c>
      <c r="B39" s="30" t="s">
        <v>213</v>
      </c>
      <c r="C39" s="9">
        <v>2.16576887E-2</v>
      </c>
      <c r="D39" s="7" t="str">
        <f>IF($B39="N/A","N/A",IF(C39&gt;10,"No",IF(C39&lt;-10,"No","Yes")))</f>
        <v>N/A</v>
      </c>
      <c r="E39" s="9">
        <v>1.02487485E-2</v>
      </c>
      <c r="F39" s="7" t="str">
        <f>IF($B39="N/A","N/A",IF(E39&gt;10,"No",IF(E39&lt;-10,"No","Yes")))</f>
        <v>N/A</v>
      </c>
      <c r="G39" s="9">
        <v>3.6618606000000001E-3</v>
      </c>
      <c r="H39" s="7" t="str">
        <f>IF($B39="N/A","N/A",IF(G39&gt;10,"No",IF(G39&lt;-10,"No","Yes")))</f>
        <v>N/A</v>
      </c>
      <c r="I39" s="8">
        <v>-52.7</v>
      </c>
      <c r="J39" s="8">
        <v>-64.3</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3.1343744384000001</v>
      </c>
      <c r="D41" s="27" t="str">
        <f>IF($B41="N/A","N/A",IF(C41&gt;8,"No",IF(C41&lt;2,"No","Yes")))</f>
        <v>Yes</v>
      </c>
      <c r="E41" s="4">
        <v>3.1301955460999999</v>
      </c>
      <c r="F41" s="27" t="str">
        <f>IF($B41="N/A","N/A",IF(E41&gt;8,"No",IF(E41&lt;2,"No","Yes")))</f>
        <v>Yes</v>
      </c>
      <c r="G41" s="4">
        <v>2.4098227023000001</v>
      </c>
      <c r="H41" s="27" t="str">
        <f>IF($B41="N/A","N/A",IF(G41&gt;8,"No",IF(G41&lt;2,"No","Yes")))</f>
        <v>Yes</v>
      </c>
      <c r="I41" s="8">
        <v>-0.13300000000000001</v>
      </c>
      <c r="J41" s="8">
        <v>-23</v>
      </c>
      <c r="K41" s="28" t="s">
        <v>735</v>
      </c>
      <c r="L41" s="105" t="str">
        <f t="shared" si="4"/>
        <v>No</v>
      </c>
    </row>
    <row r="42" spans="1:12" x14ac:dyDescent="0.2">
      <c r="A42" s="104" t="s">
        <v>170</v>
      </c>
      <c r="B42" s="22" t="s">
        <v>213</v>
      </c>
      <c r="C42" s="4">
        <v>15.110845894000001</v>
      </c>
      <c r="D42" s="7" t="str">
        <f t="shared" ref="D42:D49" si="14">IF($B42="N/A","N/A",IF(C42&gt;10,"No",IF(C42&lt;-10,"No","Yes")))</f>
        <v>N/A</v>
      </c>
      <c r="E42" s="4">
        <v>14.846792597</v>
      </c>
      <c r="F42" s="7" t="str">
        <f t="shared" ref="F42:F49" si="15">IF($B42="N/A","N/A",IF(E42&gt;10,"No",IF(E42&lt;-10,"No","Yes")))</f>
        <v>N/A</v>
      </c>
      <c r="G42" s="4">
        <v>10.896901111</v>
      </c>
      <c r="H42" s="7" t="str">
        <f t="shared" ref="H42:H49" si="16">IF($B42="N/A","N/A",IF(G42&gt;10,"No",IF(G42&lt;-10,"No","Yes")))</f>
        <v>N/A</v>
      </c>
      <c r="I42" s="8">
        <v>-1.75</v>
      </c>
      <c r="J42" s="8">
        <v>-26.6</v>
      </c>
      <c r="K42" s="28" t="s">
        <v>735</v>
      </c>
      <c r="L42" s="105" t="str">
        <f>IF(J42="Div by 0", "N/A", IF(OR(J42="N/A",K42="N/A"),"N/A", IF(J42&gt;VALUE(MID(K42,1,2)), "No", IF(J42&lt;-1*VALUE(MID(K42,1,2)), "No", "Yes"))))</f>
        <v>No</v>
      </c>
    </row>
    <row r="43" spans="1:12" x14ac:dyDescent="0.2">
      <c r="A43" s="104" t="s">
        <v>171</v>
      </c>
      <c r="B43" s="22" t="s">
        <v>213</v>
      </c>
      <c r="C43" s="4">
        <v>29.835309405</v>
      </c>
      <c r="D43" s="7" t="str">
        <f t="shared" si="14"/>
        <v>N/A</v>
      </c>
      <c r="E43" s="4">
        <v>30.040220644000001</v>
      </c>
      <c r="F43" s="7" t="str">
        <f t="shared" si="15"/>
        <v>N/A</v>
      </c>
      <c r="G43" s="4">
        <v>23.402314296</v>
      </c>
      <c r="H43" s="7" t="str">
        <f t="shared" si="16"/>
        <v>N/A</v>
      </c>
      <c r="I43" s="8">
        <v>0.68679999999999997</v>
      </c>
      <c r="J43" s="8">
        <v>-22.1</v>
      </c>
      <c r="K43" s="28" t="s">
        <v>735</v>
      </c>
      <c r="L43" s="105" t="str">
        <f>IF(J43="Div by 0", "N/A", IF(OR(J43="N/A",K43="N/A"),"N/A", IF(J43&gt;VALUE(MID(K43,1,2)), "No", IF(J43&lt;-1*VALUE(MID(K43,1,2)), "No", "Yes"))))</f>
        <v>No</v>
      </c>
    </row>
    <row r="44" spans="1:12" x14ac:dyDescent="0.2">
      <c r="A44" s="104" t="s">
        <v>172</v>
      </c>
      <c r="B44" s="22" t="s">
        <v>213</v>
      </c>
      <c r="C44" s="4">
        <v>2.8800117964999998</v>
      </c>
      <c r="D44" s="7" t="str">
        <f t="shared" si="14"/>
        <v>N/A</v>
      </c>
      <c r="E44" s="4">
        <v>2.7942643448000002</v>
      </c>
      <c r="F44" s="7" t="str">
        <f t="shared" si="15"/>
        <v>N/A</v>
      </c>
      <c r="G44" s="4">
        <v>3.0350455981</v>
      </c>
      <c r="H44" s="7" t="str">
        <f t="shared" si="16"/>
        <v>N/A</v>
      </c>
      <c r="I44" s="8">
        <v>-2.98</v>
      </c>
      <c r="J44" s="8">
        <v>8.6170000000000009</v>
      </c>
      <c r="K44" s="28" t="s">
        <v>735</v>
      </c>
      <c r="L44" s="105" t="str">
        <f t="shared" ref="L44:L53" si="17">IF(J44="Div by 0", "N/A", IF(OR(J44="N/A",K44="N/A"),"N/A", IF(J44&gt;VALUE(MID(K44,1,2)), "No", IF(J44&lt;-1*VALUE(MID(K44,1,2)), "No", "Yes"))))</f>
        <v>Yes</v>
      </c>
    </row>
    <row r="45" spans="1:12" x14ac:dyDescent="0.2">
      <c r="A45" s="104" t="s">
        <v>173</v>
      </c>
      <c r="B45" s="22" t="s">
        <v>213</v>
      </c>
      <c r="C45" s="4">
        <v>21.809753333</v>
      </c>
      <c r="D45" s="7" t="str">
        <f t="shared" si="14"/>
        <v>N/A</v>
      </c>
      <c r="E45" s="4">
        <v>21.99791381</v>
      </c>
      <c r="F45" s="7" t="str">
        <f t="shared" si="15"/>
        <v>N/A</v>
      </c>
      <c r="G45" s="4">
        <v>32.354926634999998</v>
      </c>
      <c r="H45" s="7" t="str">
        <f t="shared" si="16"/>
        <v>N/A</v>
      </c>
      <c r="I45" s="8">
        <v>0.86270000000000002</v>
      </c>
      <c r="J45" s="8">
        <v>47.08</v>
      </c>
      <c r="K45" s="28" t="s">
        <v>735</v>
      </c>
      <c r="L45" s="105" t="str">
        <f t="shared" si="17"/>
        <v>No</v>
      </c>
    </row>
    <row r="46" spans="1:12" x14ac:dyDescent="0.2">
      <c r="A46" s="104" t="s">
        <v>174</v>
      </c>
      <c r="B46" s="22" t="s">
        <v>213</v>
      </c>
      <c r="C46" s="4">
        <v>17.045983419999999</v>
      </c>
      <c r="D46" s="7" t="str">
        <f t="shared" si="14"/>
        <v>N/A</v>
      </c>
      <c r="E46" s="4">
        <v>17.110855018999999</v>
      </c>
      <c r="F46" s="7" t="str">
        <f t="shared" si="15"/>
        <v>N/A</v>
      </c>
      <c r="G46" s="4">
        <v>20.530301099999999</v>
      </c>
      <c r="H46" s="7" t="str">
        <f t="shared" si="16"/>
        <v>N/A</v>
      </c>
      <c r="I46" s="8">
        <v>0.38059999999999999</v>
      </c>
      <c r="J46" s="8">
        <v>19.98</v>
      </c>
      <c r="K46" s="28" t="s">
        <v>735</v>
      </c>
      <c r="L46" s="105" t="str">
        <f t="shared" si="17"/>
        <v>No</v>
      </c>
    </row>
    <row r="47" spans="1:12" x14ac:dyDescent="0.2">
      <c r="A47" s="104" t="s">
        <v>175</v>
      </c>
      <c r="B47" s="22" t="s">
        <v>213</v>
      </c>
      <c r="C47" s="4">
        <v>5.2139733564000004</v>
      </c>
      <c r="D47" s="7" t="str">
        <f t="shared" si="14"/>
        <v>N/A</v>
      </c>
      <c r="E47" s="4">
        <v>5.2564692378000002</v>
      </c>
      <c r="F47" s="7" t="str">
        <f t="shared" si="15"/>
        <v>N/A</v>
      </c>
      <c r="G47" s="4">
        <v>3.9486002139999998</v>
      </c>
      <c r="H47" s="7" t="str">
        <f t="shared" si="16"/>
        <v>N/A</v>
      </c>
      <c r="I47" s="8">
        <v>0.81499999999999995</v>
      </c>
      <c r="J47" s="8">
        <v>-24.9</v>
      </c>
      <c r="K47" s="28" t="s">
        <v>735</v>
      </c>
      <c r="L47" s="105" t="str">
        <f t="shared" si="17"/>
        <v>No</v>
      </c>
    </row>
    <row r="48" spans="1:12" x14ac:dyDescent="0.2">
      <c r="A48" s="104" t="s">
        <v>176</v>
      </c>
      <c r="B48" s="22" t="s">
        <v>213</v>
      </c>
      <c r="C48" s="4">
        <v>3.1223935893000001</v>
      </c>
      <c r="D48" s="7" t="str">
        <f t="shared" si="14"/>
        <v>N/A</v>
      </c>
      <c r="E48" s="4">
        <v>3.0427395588000001</v>
      </c>
      <c r="F48" s="7" t="str">
        <f t="shared" si="15"/>
        <v>N/A</v>
      </c>
      <c r="G48" s="4">
        <v>2.1821504993</v>
      </c>
      <c r="H48" s="7" t="str">
        <f t="shared" si="16"/>
        <v>N/A</v>
      </c>
      <c r="I48" s="8">
        <v>-2.5499999999999998</v>
      </c>
      <c r="J48" s="8">
        <v>-28.3</v>
      </c>
      <c r="K48" s="28" t="s">
        <v>735</v>
      </c>
      <c r="L48" s="105" t="str">
        <f t="shared" si="17"/>
        <v>No</v>
      </c>
    </row>
    <row r="49" spans="1:12" x14ac:dyDescent="0.2">
      <c r="A49" s="104" t="s">
        <v>952</v>
      </c>
      <c r="B49" s="22" t="s">
        <v>213</v>
      </c>
      <c r="C49" s="4">
        <v>1.8473547668000001</v>
      </c>
      <c r="D49" s="7" t="str">
        <f t="shared" si="14"/>
        <v>N/A</v>
      </c>
      <c r="E49" s="4">
        <v>1.7803214919000001</v>
      </c>
      <c r="F49" s="7" t="str">
        <f t="shared" si="15"/>
        <v>N/A</v>
      </c>
      <c r="G49" s="4">
        <v>1.2397786326</v>
      </c>
      <c r="H49" s="7" t="str">
        <f t="shared" si="16"/>
        <v>N/A</v>
      </c>
      <c r="I49" s="8">
        <v>-3.63</v>
      </c>
      <c r="J49" s="8">
        <v>-30.4</v>
      </c>
      <c r="K49" s="28" t="s">
        <v>735</v>
      </c>
      <c r="L49" s="105" t="str">
        <f t="shared" si="17"/>
        <v>No</v>
      </c>
    </row>
    <row r="50" spans="1:12" x14ac:dyDescent="0.2">
      <c r="A50" s="128" t="s">
        <v>208</v>
      </c>
      <c r="B50" s="22" t="s">
        <v>213</v>
      </c>
      <c r="C50" s="23">
        <v>206894</v>
      </c>
      <c r="D50" s="5" t="str">
        <f t="shared" ref="D50:D53" si="18">IF($B50="N/A","N/A",IF(C50&lt;0,"No","Yes"))</f>
        <v>N/A</v>
      </c>
      <c r="E50" s="23">
        <v>208890</v>
      </c>
      <c r="F50" s="5" t="str">
        <f t="shared" ref="F50:F53" si="19">IF($B50="N/A","N/A",IF(E50&lt;0,"No","Yes"))</f>
        <v>N/A</v>
      </c>
      <c r="G50" s="23">
        <v>228412</v>
      </c>
      <c r="H50" s="5" t="str">
        <f t="shared" ref="H50:H53" si="20">IF($B50="N/A","N/A",IF(G50&lt;0,"No","Yes"))</f>
        <v>N/A</v>
      </c>
      <c r="I50" s="8">
        <v>0.9647</v>
      </c>
      <c r="J50" s="8">
        <v>9.3460000000000001</v>
      </c>
      <c r="K50" s="28" t="s">
        <v>735</v>
      </c>
      <c r="L50" s="105" t="str">
        <f t="shared" si="17"/>
        <v>Yes</v>
      </c>
    </row>
    <row r="51" spans="1:12" x14ac:dyDescent="0.2">
      <c r="A51" s="128" t="s">
        <v>209</v>
      </c>
      <c r="B51" s="22" t="s">
        <v>213</v>
      </c>
      <c r="C51" s="23">
        <v>12339</v>
      </c>
      <c r="D51" s="5" t="str">
        <f t="shared" si="18"/>
        <v>N/A</v>
      </c>
      <c r="E51" s="23">
        <v>12118</v>
      </c>
      <c r="F51" s="5" t="str">
        <f t="shared" si="19"/>
        <v>N/A</v>
      </c>
      <c r="G51" s="23">
        <v>18827</v>
      </c>
      <c r="H51" s="5" t="str">
        <f t="shared" si="20"/>
        <v>N/A</v>
      </c>
      <c r="I51" s="8">
        <v>-1.79</v>
      </c>
      <c r="J51" s="8">
        <v>55.36</v>
      </c>
      <c r="K51" s="28" t="s">
        <v>735</v>
      </c>
      <c r="L51" s="105" t="str">
        <f t="shared" si="17"/>
        <v>No</v>
      </c>
    </row>
    <row r="52" spans="1:12" x14ac:dyDescent="0.2">
      <c r="A52" s="128" t="s">
        <v>210</v>
      </c>
      <c r="B52" s="22" t="s">
        <v>213</v>
      </c>
      <c r="C52" s="23">
        <v>165086</v>
      </c>
      <c r="D52" s="5" t="str">
        <f t="shared" si="18"/>
        <v>N/A</v>
      </c>
      <c r="E52" s="23">
        <v>167805</v>
      </c>
      <c r="F52" s="5" t="str">
        <f t="shared" si="19"/>
        <v>N/A</v>
      </c>
      <c r="G52" s="23">
        <v>327331</v>
      </c>
      <c r="H52" s="5" t="str">
        <f t="shared" si="20"/>
        <v>N/A</v>
      </c>
      <c r="I52" s="8">
        <v>1.647</v>
      </c>
      <c r="J52" s="8">
        <v>95.07</v>
      </c>
      <c r="K52" s="28" t="s">
        <v>735</v>
      </c>
      <c r="L52" s="105" t="str">
        <f t="shared" si="17"/>
        <v>No</v>
      </c>
    </row>
    <row r="53" spans="1:12" x14ac:dyDescent="0.2">
      <c r="A53" s="128" t="s">
        <v>953</v>
      </c>
      <c r="B53" s="22" t="s">
        <v>213</v>
      </c>
      <c r="C53" s="23">
        <v>35040</v>
      </c>
      <c r="D53" s="5" t="str">
        <f t="shared" si="18"/>
        <v>N/A</v>
      </c>
      <c r="E53" s="23">
        <v>35184</v>
      </c>
      <c r="F53" s="5" t="str">
        <f t="shared" si="19"/>
        <v>N/A</v>
      </c>
      <c r="G53" s="23">
        <v>37079</v>
      </c>
      <c r="H53" s="5" t="str">
        <f t="shared" si="20"/>
        <v>N/A</v>
      </c>
      <c r="I53" s="8">
        <v>0.41099999999999998</v>
      </c>
      <c r="J53" s="8">
        <v>5.3860000000000001</v>
      </c>
      <c r="K53" s="28" t="s">
        <v>735</v>
      </c>
      <c r="L53" s="105" t="str">
        <f t="shared" si="17"/>
        <v>Yes</v>
      </c>
    </row>
    <row r="54" spans="1:12" x14ac:dyDescent="0.2">
      <c r="A54" s="128" t="s">
        <v>954</v>
      </c>
      <c r="B54" s="22" t="s">
        <v>213</v>
      </c>
      <c r="C54" s="4">
        <v>100</v>
      </c>
      <c r="D54" s="27" t="str">
        <f>IF($B54="N/A","N/A",IF(C54&gt;10,"No",IF(C54&lt;-10,"No","Yes")))</f>
        <v>N/A</v>
      </c>
      <c r="E54" s="4">
        <v>99.999772250000007</v>
      </c>
      <c r="F54" s="27" t="str">
        <f>IF($B54="N/A","N/A",IF(E54&gt;10,"No",IF(E54&lt;-10,"No","Yes")))</f>
        <v>N/A</v>
      </c>
      <c r="G54" s="4">
        <v>99.999840789000004</v>
      </c>
      <c r="H54" s="27" t="str">
        <f>IF($B54="N/A","N/A",IF(G54&gt;10,"No",IF(G54&lt;-10,"No","Yes")))</f>
        <v>N/A</v>
      </c>
      <c r="I54" s="8">
        <v>0</v>
      </c>
      <c r="J54" s="8">
        <v>1E-4</v>
      </c>
      <c r="K54" s="22" t="s">
        <v>213</v>
      </c>
      <c r="L54" s="105" t="str">
        <f t="shared" si="4"/>
        <v>N/A</v>
      </c>
    </row>
    <row r="55" spans="1:12" x14ac:dyDescent="0.2">
      <c r="A55" s="128" t="s">
        <v>955</v>
      </c>
      <c r="B55" s="22" t="s">
        <v>213</v>
      </c>
      <c r="C55" s="4">
        <v>99.999308796999998</v>
      </c>
      <c r="D55" s="27" t="str">
        <f>IF($B55="N/A","N/A",IF(C55&gt;10,"No",IF(C55&lt;-10,"No","Yes")))</f>
        <v>N/A</v>
      </c>
      <c r="E55" s="4">
        <v>100</v>
      </c>
      <c r="F55" s="27" t="str">
        <f>IF($B55="N/A","N/A",IF(E55&gt;10,"No",IF(E55&lt;-10,"No","Yes")))</f>
        <v>N/A</v>
      </c>
      <c r="G55" s="4">
        <v>100</v>
      </c>
      <c r="H55" s="27" t="str">
        <f>IF($B55="N/A","N/A",IF(G55&gt;10,"No",IF(G55&lt;-10,"No","Yes")))</f>
        <v>N/A</v>
      </c>
      <c r="I55" s="8">
        <v>6.9999999999999999E-4</v>
      </c>
      <c r="J55" s="8">
        <v>0</v>
      </c>
      <c r="K55" s="22" t="s">
        <v>213</v>
      </c>
      <c r="L55" s="105" t="str">
        <f t="shared" si="4"/>
        <v>N/A</v>
      </c>
    </row>
    <row r="56" spans="1:12" x14ac:dyDescent="0.2">
      <c r="A56" s="128" t="s">
        <v>177</v>
      </c>
      <c r="B56" s="22" t="s">
        <v>213</v>
      </c>
      <c r="C56" s="4">
        <v>56.115762650000001</v>
      </c>
      <c r="D56" s="27" t="str">
        <f t="shared" ref="D56:D57" si="21">IF($B56="N/A","N/A",IF(C56&gt;10,"No",IF(C56&lt;-10,"No","Yes")))</f>
        <v>N/A</v>
      </c>
      <c r="E56" s="4">
        <v>56.096183365999998</v>
      </c>
      <c r="F56" s="27" t="str">
        <f t="shared" ref="F56:F57" si="22">IF($B56="N/A","N/A",IF(E56&gt;10,"No",IF(E56&lt;-10,"No","Yes")))</f>
        <v>N/A</v>
      </c>
      <c r="G56" s="4">
        <v>54.445657988999997</v>
      </c>
      <c r="H56" s="27" t="str">
        <f t="shared" ref="H56:H57" si="23">IF($B56="N/A","N/A",IF(G56&gt;10,"No",IF(G56&lt;-10,"No","Yes")))</f>
        <v>N/A</v>
      </c>
      <c r="I56" s="8">
        <v>-3.5000000000000003E-2</v>
      </c>
      <c r="J56" s="8">
        <v>-2.94</v>
      </c>
      <c r="K56" s="28" t="s">
        <v>735</v>
      </c>
      <c r="L56" s="105" t="str">
        <f>IF(J56="Div by 0", "N/A", IF(OR(J56="N/A",K56="N/A"),"N/A", IF(J56&gt;VALUE(MID(K56,1,2)), "No", IF(J56&lt;-1*VALUE(MID(K56,1,2)), "No", "Yes"))))</f>
        <v>Yes</v>
      </c>
    </row>
    <row r="57" spans="1:12" x14ac:dyDescent="0.2">
      <c r="A57" s="151" t="s">
        <v>178</v>
      </c>
      <c r="B57" s="22" t="s">
        <v>213</v>
      </c>
      <c r="C57" s="4">
        <v>43.883546146999997</v>
      </c>
      <c r="D57" s="27" t="str">
        <f t="shared" si="21"/>
        <v>N/A</v>
      </c>
      <c r="E57" s="4">
        <v>43.903816634000002</v>
      </c>
      <c r="F57" s="27" t="str">
        <f t="shared" si="22"/>
        <v>N/A</v>
      </c>
      <c r="G57" s="4">
        <v>45.554342011000003</v>
      </c>
      <c r="H57" s="27" t="str">
        <f t="shared" si="23"/>
        <v>N/A</v>
      </c>
      <c r="I57" s="8">
        <v>4.6199999999999998E-2</v>
      </c>
      <c r="J57" s="8">
        <v>3.7589999999999999</v>
      </c>
      <c r="K57" s="28" t="s">
        <v>735</v>
      </c>
      <c r="L57" s="105" t="str">
        <f>IF(J57="Div by 0", "N/A", IF(OR(J57="N/A",K57="N/A"),"N/A", IF(J57&gt;VALUE(MID(K57,1,2)), "No", IF(J57&lt;-1*VALUE(MID(K57,1,2)), "No", "Yes"))))</f>
        <v>Yes</v>
      </c>
    </row>
    <row r="58" spans="1:12" x14ac:dyDescent="0.2">
      <c r="A58" s="152" t="s">
        <v>681</v>
      </c>
      <c r="B58" s="22" t="s">
        <v>282</v>
      </c>
      <c r="C58" s="4">
        <v>59.320178974999997</v>
      </c>
      <c r="D58" s="27" t="str">
        <f>IF($B58="N/A","N/A",IF(C58&gt;70,"No",IF(C58&lt;40,"No","Yes")))</f>
        <v>Yes</v>
      </c>
      <c r="E58" s="4">
        <v>60.531386222999998</v>
      </c>
      <c r="F58" s="27" t="str">
        <f>IF($B58="N/A","N/A",IF(E58&gt;70,"No",IF(E58&lt;40,"No","Yes")))</f>
        <v>Yes</v>
      </c>
      <c r="G58" s="4">
        <v>58.266729927</v>
      </c>
      <c r="H58" s="27" t="str">
        <f>IF($B58="N/A","N/A",IF(G58&gt;70,"No",IF(G58&lt;40,"No","Yes")))</f>
        <v>Yes</v>
      </c>
      <c r="I58" s="8">
        <v>2.0419999999999998</v>
      </c>
      <c r="J58" s="8">
        <v>-3.74</v>
      </c>
      <c r="K58" s="28" t="s">
        <v>735</v>
      </c>
      <c r="L58" s="105" t="str">
        <f t="shared" si="4"/>
        <v>Yes</v>
      </c>
    </row>
    <row r="59" spans="1:12" x14ac:dyDescent="0.2">
      <c r="A59" s="128" t="s">
        <v>682</v>
      </c>
      <c r="B59" s="22" t="s">
        <v>213</v>
      </c>
      <c r="C59" s="4">
        <v>73.407195888000004</v>
      </c>
      <c r="D59" s="27" t="str">
        <f>IF($B59="N/A","N/A",IF(C59&gt;10,"No",IF(C59&lt;-10,"No","Yes")))</f>
        <v>N/A</v>
      </c>
      <c r="E59" s="4">
        <v>73.218729311000004</v>
      </c>
      <c r="F59" s="27" t="str">
        <f>IF($B59="N/A","N/A",IF(E59&gt;10,"No",IF(E59&lt;-10,"No","Yes")))</f>
        <v>N/A</v>
      </c>
      <c r="G59" s="4">
        <v>75.674484218000003</v>
      </c>
      <c r="H59" s="27" t="str">
        <f>IF($B59="N/A","N/A",IF(G59&gt;10,"No",IF(G59&lt;-10,"No","Yes")))</f>
        <v>N/A</v>
      </c>
      <c r="I59" s="8">
        <v>-0.25700000000000001</v>
      </c>
      <c r="J59" s="8">
        <v>3.3540000000000001</v>
      </c>
      <c r="K59" s="22" t="s">
        <v>213</v>
      </c>
      <c r="L59" s="105" t="str">
        <f t="shared" si="4"/>
        <v>N/A</v>
      </c>
    </row>
    <row r="60" spans="1:12" x14ac:dyDescent="0.2">
      <c r="A60" s="128" t="s">
        <v>683</v>
      </c>
      <c r="B60" s="22" t="s">
        <v>213</v>
      </c>
      <c r="C60" s="4">
        <v>76.652405903000002</v>
      </c>
      <c r="D60" s="27" t="str">
        <f t="shared" ref="D60:D66" si="24">IF($B60="N/A","N/A",IF(C60&gt;10,"No",IF(C60&lt;-10,"No","Yes")))</f>
        <v>N/A</v>
      </c>
      <c r="E60" s="4">
        <v>77.631696337999998</v>
      </c>
      <c r="F60" s="27" t="str">
        <f t="shared" ref="F60:F66" si="25">IF($B60="N/A","N/A",IF(E60&gt;10,"No",IF(E60&lt;-10,"No","Yes")))</f>
        <v>N/A</v>
      </c>
      <c r="G60" s="4">
        <v>84.695966728000002</v>
      </c>
      <c r="H60" s="27" t="str">
        <f t="shared" ref="H60:H66" si="26">IF($B60="N/A","N/A",IF(G60&gt;10,"No",IF(G60&lt;-10,"No","Yes")))</f>
        <v>N/A</v>
      </c>
      <c r="I60" s="8">
        <v>1.278</v>
      </c>
      <c r="J60" s="8">
        <v>9.1</v>
      </c>
      <c r="K60" s="22" t="s">
        <v>213</v>
      </c>
      <c r="L60" s="105" t="str">
        <f t="shared" si="4"/>
        <v>N/A</v>
      </c>
    </row>
    <row r="61" spans="1:12" x14ac:dyDescent="0.2">
      <c r="A61" s="128" t="s">
        <v>1733</v>
      </c>
      <c r="B61" s="22" t="s">
        <v>213</v>
      </c>
      <c r="C61" s="4">
        <v>55.437975057000003</v>
      </c>
      <c r="D61" s="27" t="str">
        <f t="shared" si="24"/>
        <v>N/A</v>
      </c>
      <c r="E61" s="4">
        <v>57.917441031000003</v>
      </c>
      <c r="F61" s="27" t="str">
        <f t="shared" si="25"/>
        <v>N/A</v>
      </c>
      <c r="G61" s="4">
        <v>57.888113078000003</v>
      </c>
      <c r="H61" s="27" t="str">
        <f t="shared" si="26"/>
        <v>N/A</v>
      </c>
      <c r="I61" s="8">
        <v>4.4729999999999999</v>
      </c>
      <c r="J61" s="8">
        <v>-5.0999999999999997E-2</v>
      </c>
      <c r="K61" s="22" t="s">
        <v>213</v>
      </c>
      <c r="L61" s="105" t="str">
        <f t="shared" si="4"/>
        <v>N/A</v>
      </c>
    </row>
    <row r="62" spans="1:12" x14ac:dyDescent="0.2">
      <c r="A62" s="128" t="s">
        <v>684</v>
      </c>
      <c r="B62" s="22" t="s">
        <v>213</v>
      </c>
      <c r="C62" s="4">
        <v>27.295393128000001</v>
      </c>
      <c r="D62" s="27" t="str">
        <f t="shared" si="24"/>
        <v>N/A</v>
      </c>
      <c r="E62" s="4">
        <v>28.277463313999998</v>
      </c>
      <c r="F62" s="27" t="str">
        <f t="shared" si="25"/>
        <v>N/A</v>
      </c>
      <c r="G62" s="4">
        <v>43.961601405000003</v>
      </c>
      <c r="H62" s="27" t="str">
        <f t="shared" si="26"/>
        <v>N/A</v>
      </c>
      <c r="I62" s="8">
        <v>3.5979999999999999</v>
      </c>
      <c r="J62" s="8">
        <v>55.47</v>
      </c>
      <c r="K62" s="22" t="s">
        <v>213</v>
      </c>
      <c r="L62" s="105" t="str">
        <f t="shared" si="4"/>
        <v>N/A</v>
      </c>
    </row>
    <row r="63" spans="1:12" x14ac:dyDescent="0.2">
      <c r="A63" s="128" t="s">
        <v>179</v>
      </c>
      <c r="B63" s="43" t="s">
        <v>217</v>
      </c>
      <c r="C63" s="23">
        <v>16291</v>
      </c>
      <c r="D63" s="27" t="str">
        <f>IF(OR($B63="N/A",$C63="N/A"),"N/A",IF(C63&gt;0,"No",IF(C63&lt;0,"No","Yes")))</f>
        <v>No</v>
      </c>
      <c r="E63" s="23">
        <v>16162</v>
      </c>
      <c r="F63" s="27" t="str">
        <f>IF(OR($B63="N/A",$E63="N/A"),"N/A",IF(E63&gt;0,"No",IF(E63&lt;0,"No","Yes")))</f>
        <v>No</v>
      </c>
      <c r="G63" s="23">
        <v>16753</v>
      </c>
      <c r="H63" s="27" t="str">
        <f>IF($B63="N/A","N/A",IF(G63&gt;0,"No",IF(G63&lt;0,"No","Yes")))</f>
        <v>No</v>
      </c>
      <c r="I63" s="8">
        <v>-0.79200000000000004</v>
      </c>
      <c r="J63" s="8">
        <v>3.657</v>
      </c>
      <c r="K63" s="22" t="s">
        <v>213</v>
      </c>
      <c r="L63" s="105" t="str">
        <f>IF(J63="Div by 0", "N/A", IF(K63="N/A","N/A", IF(J63&gt;VALUE(MID(K63,1,2)), "No", IF(J63&lt;-1*VALUE(MID(K63,1,2)), "No", "Yes"))))</f>
        <v>N/A</v>
      </c>
    </row>
    <row r="64" spans="1:12" x14ac:dyDescent="0.2">
      <c r="A64" s="104" t="s">
        <v>146</v>
      </c>
      <c r="B64" s="22" t="s">
        <v>213</v>
      </c>
      <c r="C64" s="4">
        <v>1.6227138466</v>
      </c>
      <c r="D64" s="27" t="str">
        <f t="shared" si="24"/>
        <v>N/A</v>
      </c>
      <c r="E64" s="4">
        <v>1.5250137789</v>
      </c>
      <c r="F64" s="27" t="str">
        <f t="shared" si="25"/>
        <v>N/A</v>
      </c>
      <c r="G64" s="4">
        <v>1.1709993377000001</v>
      </c>
      <c r="H64" s="27" t="str">
        <f t="shared" si="26"/>
        <v>N/A</v>
      </c>
      <c r="I64" s="8">
        <v>-6.02</v>
      </c>
      <c r="J64" s="8">
        <v>-23.2</v>
      </c>
      <c r="K64" s="22" t="s">
        <v>213</v>
      </c>
      <c r="L64" s="105" t="str">
        <f t="shared" si="4"/>
        <v>N/A</v>
      </c>
    </row>
    <row r="65" spans="1:12" x14ac:dyDescent="0.2">
      <c r="A65" s="104" t="s">
        <v>147</v>
      </c>
      <c r="B65" s="22" t="s">
        <v>213</v>
      </c>
      <c r="C65" s="4">
        <v>1.6291650731</v>
      </c>
      <c r="D65" s="27" t="str">
        <f t="shared" si="24"/>
        <v>N/A</v>
      </c>
      <c r="E65" s="4">
        <v>1.5304797780999999</v>
      </c>
      <c r="F65" s="27" t="str">
        <f t="shared" si="25"/>
        <v>N/A</v>
      </c>
      <c r="G65" s="4">
        <v>1.1988613206000001</v>
      </c>
      <c r="H65" s="27" t="str">
        <f t="shared" si="26"/>
        <v>N/A</v>
      </c>
      <c r="I65" s="8">
        <v>-6.06</v>
      </c>
      <c r="J65" s="8">
        <v>-21.7</v>
      </c>
      <c r="K65" s="22" t="s">
        <v>213</v>
      </c>
      <c r="L65" s="105" t="str">
        <f t="shared" si="4"/>
        <v>N/A</v>
      </c>
    </row>
    <row r="66" spans="1:12" x14ac:dyDescent="0.2">
      <c r="A66" s="104" t="s">
        <v>148</v>
      </c>
      <c r="B66" s="22" t="s">
        <v>213</v>
      </c>
      <c r="C66" s="4">
        <v>1.7307718891999999</v>
      </c>
      <c r="D66" s="27" t="str">
        <f t="shared" si="24"/>
        <v>N/A</v>
      </c>
      <c r="E66" s="4">
        <v>1.6514150105000001</v>
      </c>
      <c r="F66" s="27" t="str">
        <f t="shared" si="25"/>
        <v>N/A</v>
      </c>
      <c r="G66" s="4">
        <v>1.2528339616999999</v>
      </c>
      <c r="H66" s="27" t="str">
        <f t="shared" si="26"/>
        <v>N/A</v>
      </c>
      <c r="I66" s="8">
        <v>-4.59</v>
      </c>
      <c r="J66" s="8">
        <v>-24.1</v>
      </c>
      <c r="K66" s="22" t="s">
        <v>213</v>
      </c>
      <c r="L66" s="105" t="str">
        <f t="shared" si="4"/>
        <v>N/A</v>
      </c>
    </row>
    <row r="67" spans="1:12" x14ac:dyDescent="0.2">
      <c r="A67" s="128" t="s">
        <v>956</v>
      </c>
      <c r="B67" s="30" t="s">
        <v>213</v>
      </c>
      <c r="C67" s="1">
        <v>1180</v>
      </c>
      <c r="D67" s="7" t="str">
        <f>IF($B67="N/A","N/A",IF(C67&gt;10,"No",IF(C67&lt;-10,"No","Yes")))</f>
        <v>N/A</v>
      </c>
      <c r="E67" s="1">
        <v>1328</v>
      </c>
      <c r="F67" s="7" t="str">
        <f>IF($B67="N/A","N/A",IF(E67&gt;10,"No",IF(E67&lt;-10,"No","Yes")))</f>
        <v>N/A</v>
      </c>
      <c r="G67" s="1">
        <v>1165</v>
      </c>
      <c r="H67" s="7" t="str">
        <f>IF($B67="N/A","N/A",IF(G67&gt;10,"No",IF(G67&lt;-10,"No","Yes")))</f>
        <v>N/A</v>
      </c>
      <c r="I67" s="8">
        <v>12.54</v>
      </c>
      <c r="J67" s="8">
        <v>-12.3</v>
      </c>
      <c r="K67" s="22" t="s">
        <v>213</v>
      </c>
      <c r="L67" s="105" t="str">
        <f t="shared" si="4"/>
        <v>N/A</v>
      </c>
    </row>
    <row r="68" spans="1:12" x14ac:dyDescent="0.2">
      <c r="A68" s="104" t="s">
        <v>201</v>
      </c>
      <c r="B68" s="30" t="s">
        <v>217</v>
      </c>
      <c r="C68" s="1">
        <v>33</v>
      </c>
      <c r="D68" s="27" t="str">
        <f t="shared" ref="D68:D69" si="27">IF($B68="N/A","N/A",IF(C68&gt;0,"No",IF(C68&lt;0,"No","Yes")))</f>
        <v>No</v>
      </c>
      <c r="E68" s="1">
        <v>40</v>
      </c>
      <c r="F68" s="27" t="str">
        <f t="shared" ref="F68:F69" si="28">IF($B68="N/A","N/A",IF(E68&gt;0,"No",IF(E68&lt;0,"No","Yes")))</f>
        <v>No</v>
      </c>
      <c r="G68" s="1">
        <v>35</v>
      </c>
      <c r="H68" s="27" t="str">
        <f t="shared" ref="H68:H69" si="29">IF($B68="N/A","N/A",IF(G68&gt;0,"No",IF(G68&lt;0,"No","Yes")))</f>
        <v>No</v>
      </c>
      <c r="I68" s="8">
        <v>21.21</v>
      </c>
      <c r="J68" s="8">
        <v>-12.5</v>
      </c>
      <c r="K68" s="22" t="s">
        <v>213</v>
      </c>
      <c r="L68" s="105" t="str">
        <f t="shared" si="4"/>
        <v>N/A</v>
      </c>
    </row>
    <row r="69" spans="1:12" x14ac:dyDescent="0.2">
      <c r="A69" s="104" t="s">
        <v>202</v>
      </c>
      <c r="B69" s="30" t="s">
        <v>217</v>
      </c>
      <c r="C69" s="1">
        <v>128</v>
      </c>
      <c r="D69" s="27" t="str">
        <f t="shared" si="27"/>
        <v>No</v>
      </c>
      <c r="E69" s="1">
        <v>163</v>
      </c>
      <c r="F69" s="27" t="str">
        <f t="shared" si="28"/>
        <v>No</v>
      </c>
      <c r="G69" s="1">
        <v>164</v>
      </c>
      <c r="H69" s="27" t="str">
        <f t="shared" si="29"/>
        <v>No</v>
      </c>
      <c r="I69" s="8">
        <v>27.34</v>
      </c>
      <c r="J69" s="8">
        <v>0.61350000000000005</v>
      </c>
      <c r="K69" s="22" t="s">
        <v>213</v>
      </c>
      <c r="L69" s="105" t="str">
        <f t="shared" si="4"/>
        <v>N/A</v>
      </c>
    </row>
    <row r="70" spans="1:12" x14ac:dyDescent="0.2">
      <c r="A70" s="104" t="s">
        <v>203</v>
      </c>
      <c r="B70" s="43" t="s">
        <v>213</v>
      </c>
      <c r="C70" s="9">
        <v>97.65625</v>
      </c>
      <c r="D70" s="7" t="str">
        <f>IF($B70="N/A","N/A",IF(C70&gt;10,"No",IF(C70&lt;-10,"No","Yes")))</f>
        <v>N/A</v>
      </c>
      <c r="E70" s="9">
        <v>98.773006135000003</v>
      </c>
      <c r="F70" s="7" t="str">
        <f>IF($B70="N/A","N/A",IF(E70&gt;10,"No",IF(E70&lt;-10,"No","Yes")))</f>
        <v>N/A</v>
      </c>
      <c r="G70" s="9">
        <v>40.243902439000003</v>
      </c>
      <c r="H70" s="7" t="str">
        <f>IF($B70="N/A","N/A",IF(G70&gt;10,"No",IF(G70&lt;-10,"No","Yes")))</f>
        <v>N/A</v>
      </c>
      <c r="I70" s="8">
        <v>1.1439999999999999</v>
      </c>
      <c r="J70" s="8">
        <v>-59.3</v>
      </c>
      <c r="K70" s="43" t="s">
        <v>213</v>
      </c>
      <c r="L70" s="105" t="str">
        <f t="shared" si="4"/>
        <v>N/A</v>
      </c>
    </row>
    <row r="71" spans="1:12" x14ac:dyDescent="0.2">
      <c r="A71" s="128" t="s">
        <v>65</v>
      </c>
      <c r="B71" s="30" t="s">
        <v>213</v>
      </c>
      <c r="C71" s="1">
        <v>88913</v>
      </c>
      <c r="D71" s="7" t="str">
        <f>IF($B71="N/A","N/A",IF(C71&gt;10,"No",IF(C71&lt;-10,"No","Yes")))</f>
        <v>N/A</v>
      </c>
      <c r="E71" s="1">
        <v>88998</v>
      </c>
      <c r="F71" s="7" t="str">
        <f>IF($B71="N/A","N/A",IF(E71&gt;10,"No",IF(E71&lt;-10,"No","Yes")))</f>
        <v>N/A</v>
      </c>
      <c r="G71" s="1">
        <v>94576</v>
      </c>
      <c r="H71" s="7" t="str">
        <f>IF($B71="N/A","N/A",IF(G71&gt;10,"No",IF(G71&lt;-10,"No","Yes")))</f>
        <v>N/A</v>
      </c>
      <c r="I71" s="8">
        <v>9.5600000000000004E-2</v>
      </c>
      <c r="J71" s="8">
        <v>6.2679999999999998</v>
      </c>
      <c r="K71" s="30" t="s">
        <v>735</v>
      </c>
      <c r="L71" s="105" t="str">
        <f t="shared" ref="L71:L103" si="30">IF(J71="Div by 0", "N/A", IF(K71="N/A","N/A", IF(J71&gt;VALUE(MID(K71,1,2)), "No", IF(J71&lt;-1*VALUE(MID(K71,1,2)), "No", "Yes"))))</f>
        <v>Yes</v>
      </c>
    </row>
    <row r="72" spans="1:12" x14ac:dyDescent="0.2">
      <c r="A72" s="137" t="s">
        <v>66</v>
      </c>
      <c r="B72" s="30" t="s">
        <v>213</v>
      </c>
      <c r="C72" s="1">
        <v>78534.080000000002</v>
      </c>
      <c r="D72" s="7" t="str">
        <f>IF($B72="N/A","N/A",IF(C72&gt;10,"No",IF(C72&lt;-10,"No","Yes")))</f>
        <v>N/A</v>
      </c>
      <c r="E72" s="1">
        <v>78370.11</v>
      </c>
      <c r="F72" s="7" t="str">
        <f>IF($B72="N/A","N/A",IF(E72&gt;10,"No",IF(E72&lt;-10,"No","Yes")))</f>
        <v>N/A</v>
      </c>
      <c r="G72" s="1">
        <v>84305.99</v>
      </c>
      <c r="H72" s="7" t="str">
        <f>IF($B72="N/A","N/A",IF(G72&gt;10,"No",IF(G72&lt;-10,"No","Yes")))</f>
        <v>N/A</v>
      </c>
      <c r="I72" s="8">
        <v>-0.20899999999999999</v>
      </c>
      <c r="J72" s="8">
        <v>7.5739999999999998</v>
      </c>
      <c r="K72" s="30" t="s">
        <v>736</v>
      </c>
      <c r="L72" s="105" t="str">
        <f t="shared" si="30"/>
        <v>Yes</v>
      </c>
    </row>
    <row r="73" spans="1:12" x14ac:dyDescent="0.2">
      <c r="A73" s="104" t="s">
        <v>67</v>
      </c>
      <c r="B73" s="22" t="s">
        <v>283</v>
      </c>
      <c r="C73" s="4">
        <v>98.316742081000001</v>
      </c>
      <c r="D73" s="27" t="str">
        <f>IF($B73="N/A","N/A",IF(C73&gt;=90,"Yes","No"))</f>
        <v>Yes</v>
      </c>
      <c r="E73" s="4">
        <v>98.271459882000002</v>
      </c>
      <c r="F73" s="27" t="str">
        <f>IF($B73="N/A","N/A",IF(E73&gt;=90,"Yes","No"))</f>
        <v>Yes</v>
      </c>
      <c r="G73" s="4">
        <v>97.891735429999997</v>
      </c>
      <c r="H73" s="27" t="str">
        <f>IF($B73="N/A","N/A",IF(G73&gt;=90,"Yes","No"))</f>
        <v>Yes</v>
      </c>
      <c r="I73" s="8">
        <v>-4.5999999999999999E-2</v>
      </c>
      <c r="J73" s="8">
        <v>-0.38600000000000001</v>
      </c>
      <c r="K73" s="28" t="s">
        <v>735</v>
      </c>
      <c r="L73" s="105" t="str">
        <f t="shared" si="30"/>
        <v>Yes</v>
      </c>
    </row>
    <row r="74" spans="1:12" x14ac:dyDescent="0.2">
      <c r="A74" s="128" t="s">
        <v>957</v>
      </c>
      <c r="B74" s="22" t="s">
        <v>283</v>
      </c>
      <c r="C74" s="4">
        <v>98.560822387000002</v>
      </c>
      <c r="D74" s="27" t="str">
        <f>IF($B74="N/A","N/A",IF(C74&gt;=90,"Yes","No"))</f>
        <v>Yes</v>
      </c>
      <c r="E74" s="4">
        <v>98.504668629999998</v>
      </c>
      <c r="F74" s="27" t="str">
        <f>IF($B74="N/A","N/A",IF(E74&gt;=90,"Yes","No"))</f>
        <v>Yes</v>
      </c>
      <c r="G74" s="4">
        <v>98.373302768000002</v>
      </c>
      <c r="H74" s="27" t="str">
        <f>IF($B74="N/A","N/A",IF(G74&gt;=90,"Yes","No"))</f>
        <v>Yes</v>
      </c>
      <c r="I74" s="8">
        <v>-5.7000000000000002E-2</v>
      </c>
      <c r="J74" s="8">
        <v>-0.13300000000000001</v>
      </c>
      <c r="K74" s="28" t="s">
        <v>735</v>
      </c>
      <c r="L74" s="105" t="str">
        <f t="shared" si="30"/>
        <v>Yes</v>
      </c>
    </row>
    <row r="75" spans="1:12" x14ac:dyDescent="0.2">
      <c r="A75" s="151" t="s">
        <v>958</v>
      </c>
      <c r="B75" s="30" t="s">
        <v>284</v>
      </c>
      <c r="C75" s="9">
        <v>36.368953196</v>
      </c>
      <c r="D75" s="27" t="str">
        <f>IF($B75="N/A","N/A",IF(C75&gt;55,"No",IF(C75&lt;30,"No","Yes")))</f>
        <v>Yes</v>
      </c>
      <c r="E75" s="9">
        <v>36.869297213999999</v>
      </c>
      <c r="F75" s="27" t="str">
        <f>IF($B75="N/A","N/A",IF(E75&gt;55,"No",IF(E75&lt;30,"No","Yes")))</f>
        <v>Yes</v>
      </c>
      <c r="G75" s="9">
        <v>42.695948365</v>
      </c>
      <c r="H75" s="27" t="str">
        <f>IF($B75="N/A","N/A",IF(G75&gt;55,"No",IF(G75&lt;30,"No","Yes")))</f>
        <v>Yes</v>
      </c>
      <c r="I75" s="8">
        <v>1.3759999999999999</v>
      </c>
      <c r="J75" s="8">
        <v>15.8</v>
      </c>
      <c r="K75" s="30" t="s">
        <v>735</v>
      </c>
      <c r="L75" s="105" t="str">
        <f t="shared" si="30"/>
        <v>No</v>
      </c>
    </row>
    <row r="76" spans="1:12" ht="12.95" customHeight="1" x14ac:dyDescent="0.2">
      <c r="A76" s="128" t="s">
        <v>1708</v>
      </c>
      <c r="B76" s="30" t="s">
        <v>278</v>
      </c>
      <c r="C76" s="9">
        <v>0.50386332710000004</v>
      </c>
      <c r="D76" s="27" t="str">
        <f>IF($B76="N/A","N/A",IF(C76&gt;=5,"No",IF(C76&lt;0,"No","Yes")))</f>
        <v>Yes</v>
      </c>
      <c r="E76" s="9">
        <v>0.54270882490000005</v>
      </c>
      <c r="F76" s="27" t="str">
        <f>IF($B76="N/A","N/A",IF(E76&gt;=5,"No",IF(E76&lt;0,"No","Yes")))</f>
        <v>Yes</v>
      </c>
      <c r="G76" s="9">
        <v>0.26010827269999998</v>
      </c>
      <c r="H76" s="27" t="str">
        <f>IF($B76="N/A","N/A",IF(G76&gt;=5,"No",IF(G76&lt;0,"No","Yes")))</f>
        <v>Yes</v>
      </c>
      <c r="I76" s="8">
        <v>7.71</v>
      </c>
      <c r="J76" s="8">
        <v>-52.1</v>
      </c>
      <c r="K76" s="30" t="s">
        <v>213</v>
      </c>
      <c r="L76" s="105" t="str">
        <f t="shared" si="30"/>
        <v>N/A</v>
      </c>
    </row>
    <row r="77" spans="1:12" ht="12.95" customHeight="1" x14ac:dyDescent="0.2">
      <c r="A77" s="128" t="s">
        <v>1709</v>
      </c>
      <c r="B77" s="30" t="s">
        <v>213</v>
      </c>
      <c r="C77" s="9">
        <v>22.749204278000001</v>
      </c>
      <c r="D77" s="30" t="s">
        <v>213</v>
      </c>
      <c r="E77" s="9">
        <v>23.357828265999999</v>
      </c>
      <c r="F77" s="30" t="s">
        <v>213</v>
      </c>
      <c r="G77" s="9">
        <v>23.579978007000001</v>
      </c>
      <c r="H77" s="30" t="s">
        <v>213</v>
      </c>
      <c r="I77" s="8">
        <v>2.6749999999999998</v>
      </c>
      <c r="J77" s="8">
        <v>0.95109999999999995</v>
      </c>
      <c r="K77" s="30" t="s">
        <v>213</v>
      </c>
      <c r="L77" s="105" t="str">
        <f t="shared" si="30"/>
        <v>N/A</v>
      </c>
    </row>
    <row r="78" spans="1:12" ht="12.95" customHeight="1" x14ac:dyDescent="0.2">
      <c r="A78" s="128" t="s">
        <v>1710</v>
      </c>
      <c r="B78" s="30" t="s">
        <v>213</v>
      </c>
      <c r="C78" s="9">
        <v>5.6662130396999997</v>
      </c>
      <c r="D78" s="30" t="s">
        <v>213</v>
      </c>
      <c r="E78" s="9">
        <v>6.0473269062000004</v>
      </c>
      <c r="F78" s="30" t="s">
        <v>213</v>
      </c>
      <c r="G78" s="9">
        <v>5.9994078836</v>
      </c>
      <c r="H78" s="30" t="s">
        <v>213</v>
      </c>
      <c r="I78" s="8">
        <v>6.726</v>
      </c>
      <c r="J78" s="8">
        <v>-0.79200000000000004</v>
      </c>
      <c r="K78" s="30" t="s">
        <v>213</v>
      </c>
      <c r="L78" s="105" t="str">
        <f t="shared" si="30"/>
        <v>N/A</v>
      </c>
    </row>
    <row r="79" spans="1:12" ht="12.95" customHeight="1" x14ac:dyDescent="0.2">
      <c r="A79" s="128" t="s">
        <v>1711</v>
      </c>
      <c r="B79" s="30" t="s">
        <v>213</v>
      </c>
      <c r="C79" s="9">
        <v>12.536974345999999</v>
      </c>
      <c r="D79" s="30" t="s">
        <v>213</v>
      </c>
      <c r="E79" s="9">
        <v>12.13622778</v>
      </c>
      <c r="F79" s="30" t="s">
        <v>213</v>
      </c>
      <c r="G79" s="9">
        <v>12.192310945999999</v>
      </c>
      <c r="H79" s="30" t="s">
        <v>213</v>
      </c>
      <c r="I79" s="8">
        <v>-3.2</v>
      </c>
      <c r="J79" s="8">
        <v>0.46210000000000001</v>
      </c>
      <c r="K79" s="30" t="s">
        <v>213</v>
      </c>
      <c r="L79" s="105" t="str">
        <f t="shared" si="30"/>
        <v>N/A</v>
      </c>
    </row>
    <row r="80" spans="1:12" ht="12.95" customHeight="1" x14ac:dyDescent="0.2">
      <c r="A80" s="128" t="s">
        <v>1712</v>
      </c>
      <c r="B80" s="30" t="s">
        <v>213</v>
      </c>
      <c r="C80" s="9">
        <v>2.4540843296000001</v>
      </c>
      <c r="D80" s="30" t="s">
        <v>213</v>
      </c>
      <c r="E80" s="9">
        <v>2.3876941055000001</v>
      </c>
      <c r="F80" s="30" t="s">
        <v>213</v>
      </c>
      <c r="G80" s="9">
        <v>2.1802571476999999</v>
      </c>
      <c r="H80" s="30" t="s">
        <v>213</v>
      </c>
      <c r="I80" s="8">
        <v>-2.71</v>
      </c>
      <c r="J80" s="8">
        <v>-8.69</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7.1890499702000001</v>
      </c>
      <c r="D82" s="30" t="s">
        <v>213</v>
      </c>
      <c r="E82" s="9">
        <v>7.0743162768000003</v>
      </c>
      <c r="F82" s="30" t="s">
        <v>213</v>
      </c>
      <c r="G82" s="9">
        <v>6.8495178480999996</v>
      </c>
      <c r="H82" s="30" t="s">
        <v>213</v>
      </c>
      <c r="I82" s="8">
        <v>-1.6</v>
      </c>
      <c r="J82" s="8">
        <v>-3.18</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48.898361319000003</v>
      </c>
      <c r="D84" s="30" t="s">
        <v>213</v>
      </c>
      <c r="E84" s="9">
        <v>48.453897840000003</v>
      </c>
      <c r="F84" s="30" t="s">
        <v>213</v>
      </c>
      <c r="G84" s="9">
        <v>48.937362544000003</v>
      </c>
      <c r="H84" s="30" t="s">
        <v>213</v>
      </c>
      <c r="I84" s="8">
        <v>-0.90900000000000003</v>
      </c>
      <c r="J84" s="8">
        <v>0.99780000000000002</v>
      </c>
      <c r="K84" s="30" t="s">
        <v>213</v>
      </c>
      <c r="L84" s="105" t="str">
        <f t="shared" si="30"/>
        <v>N/A</v>
      </c>
    </row>
    <row r="85" spans="1:12" ht="12.95" customHeight="1" x14ac:dyDescent="0.2">
      <c r="A85" s="128" t="s">
        <v>1717</v>
      </c>
      <c r="B85" s="30" t="s">
        <v>213</v>
      </c>
      <c r="C85" s="9">
        <v>2.2493898999999999E-3</v>
      </c>
      <c r="D85" s="30" t="s">
        <v>213</v>
      </c>
      <c r="E85" s="9">
        <v>0</v>
      </c>
      <c r="F85" s="30" t="s">
        <v>213</v>
      </c>
      <c r="G85" s="9">
        <v>1.0573506999999999E-3</v>
      </c>
      <c r="H85" s="30" t="s">
        <v>213</v>
      </c>
      <c r="I85" s="8">
        <v>-100</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57.522522016000003</v>
      </c>
      <c r="D87" s="30" t="s">
        <v>213</v>
      </c>
      <c r="E87" s="9">
        <v>57.431627677000002</v>
      </c>
      <c r="F87" s="30" t="s">
        <v>213</v>
      </c>
      <c r="G87" s="9">
        <v>57.377135848000002</v>
      </c>
      <c r="H87" s="30" t="s">
        <v>213</v>
      </c>
      <c r="I87" s="8">
        <v>-0.158</v>
      </c>
      <c r="J87" s="8">
        <v>-9.5000000000000001E-2</v>
      </c>
      <c r="K87" s="30" t="s">
        <v>213</v>
      </c>
      <c r="L87" s="105" t="str">
        <f t="shared" si="30"/>
        <v>N/A</v>
      </c>
    </row>
    <row r="88" spans="1:12" x14ac:dyDescent="0.2">
      <c r="A88" s="128" t="s">
        <v>960</v>
      </c>
      <c r="B88" s="30" t="s">
        <v>213</v>
      </c>
      <c r="C88" s="9">
        <v>42.475228594000001</v>
      </c>
      <c r="D88" s="30" t="s">
        <v>213</v>
      </c>
      <c r="E88" s="9">
        <v>42.568372322999998</v>
      </c>
      <c r="F88" s="30" t="s">
        <v>213</v>
      </c>
      <c r="G88" s="9">
        <v>42.621806800999998</v>
      </c>
      <c r="H88" s="30" t="s">
        <v>213</v>
      </c>
      <c r="I88" s="8">
        <v>0.21929999999999999</v>
      </c>
      <c r="J88" s="8">
        <v>0.1255</v>
      </c>
      <c r="K88" s="30" t="s">
        <v>213</v>
      </c>
      <c r="L88" s="105" t="str">
        <f t="shared" si="30"/>
        <v>N/A</v>
      </c>
    </row>
    <row r="89" spans="1:12" x14ac:dyDescent="0.2">
      <c r="A89" s="151" t="s">
        <v>68</v>
      </c>
      <c r="B89" s="30" t="s">
        <v>213</v>
      </c>
      <c r="C89" s="1">
        <v>615</v>
      </c>
      <c r="D89" s="7" t="str">
        <f>IF($B89="N/A","N/A",IF(C89&gt;10,"No",IF(C89&lt;-10,"No","Yes")))</f>
        <v>N/A</v>
      </c>
      <c r="E89" s="1">
        <v>617</v>
      </c>
      <c r="F89" s="7" t="str">
        <f>IF($B89="N/A","N/A",IF(E89&gt;10,"No",IF(E89&lt;-10,"No","Yes")))</f>
        <v>N/A</v>
      </c>
      <c r="G89" s="1">
        <v>890</v>
      </c>
      <c r="H89" s="7" t="str">
        <f>IF($B89="N/A","N/A",IF(G89&gt;10,"No",IF(G89&lt;-10,"No","Yes")))</f>
        <v>N/A</v>
      </c>
      <c r="I89" s="8">
        <v>0.32519999999999999</v>
      </c>
      <c r="J89" s="8">
        <v>44.25</v>
      </c>
      <c r="K89" s="30" t="s">
        <v>735</v>
      </c>
      <c r="L89" s="105" t="str">
        <f t="shared" si="30"/>
        <v>No</v>
      </c>
    </row>
    <row r="90" spans="1:12" x14ac:dyDescent="0.2">
      <c r="A90" s="128" t="s">
        <v>109</v>
      </c>
      <c r="B90" s="30" t="s">
        <v>213</v>
      </c>
      <c r="C90" s="9">
        <v>0</v>
      </c>
      <c r="D90" s="27" t="str">
        <f>IF($B90="N/A","N/A",IF(C90&gt;10,"No",IF(C90&lt;-10,"No","Yes")))</f>
        <v>N/A</v>
      </c>
      <c r="E90" s="9">
        <v>0.32414910860000001</v>
      </c>
      <c r="F90" s="27" t="str">
        <f>IF($B90="N/A","N/A",IF(E90&gt;10,"No",IF(E90&lt;-10,"No","Yes")))</f>
        <v>N/A</v>
      </c>
      <c r="G90" s="9">
        <v>0.22471910110000001</v>
      </c>
      <c r="H90" s="27" t="str">
        <f>IF($B90="N/A","N/A",IF(G90&gt;10,"No",IF(G90&lt;-10,"No","Yes")))</f>
        <v>N/A</v>
      </c>
      <c r="I90" s="8" t="s">
        <v>1748</v>
      </c>
      <c r="J90" s="8">
        <v>-30.7</v>
      </c>
      <c r="K90" s="30" t="s">
        <v>735</v>
      </c>
      <c r="L90" s="105" t="str">
        <f t="shared" si="30"/>
        <v>No</v>
      </c>
    </row>
    <row r="91" spans="1:12" x14ac:dyDescent="0.2">
      <c r="A91" s="128" t="s">
        <v>110</v>
      </c>
      <c r="B91" s="30" t="s">
        <v>213</v>
      </c>
      <c r="C91" s="9">
        <v>11.707317073</v>
      </c>
      <c r="D91" s="27" t="str">
        <f>IF($B91="N/A","N/A",IF(C91&gt;10,"No",IF(C91&lt;-10,"No","Yes")))</f>
        <v>N/A</v>
      </c>
      <c r="E91" s="9">
        <v>13.938411669000001</v>
      </c>
      <c r="F91" s="27" t="str">
        <f>IF($B91="N/A","N/A",IF(E91&gt;10,"No",IF(E91&lt;-10,"No","Yes")))</f>
        <v>N/A</v>
      </c>
      <c r="G91" s="9">
        <v>41.685393257999998</v>
      </c>
      <c r="H91" s="27" t="str">
        <f>IF($B91="N/A","N/A",IF(G91&gt;10,"No",IF(G91&lt;-10,"No","Yes")))</f>
        <v>N/A</v>
      </c>
      <c r="I91" s="8">
        <v>19.059999999999999</v>
      </c>
      <c r="J91" s="8">
        <v>199.1</v>
      </c>
      <c r="K91" s="30" t="s">
        <v>735</v>
      </c>
      <c r="L91" s="105" t="str">
        <f t="shared" si="30"/>
        <v>No</v>
      </c>
    </row>
    <row r="92" spans="1:12" x14ac:dyDescent="0.2">
      <c r="A92" s="137" t="s">
        <v>7</v>
      </c>
      <c r="B92" s="30" t="s">
        <v>213</v>
      </c>
      <c r="C92" s="9">
        <v>4.6112491999999998E-2</v>
      </c>
      <c r="D92" s="7" t="str">
        <f>IF($B92="N/A","N/A",IF(C92&gt;10,"No",IF(C92&lt;-10,"No","Yes")))</f>
        <v>N/A</v>
      </c>
      <c r="E92" s="9">
        <v>5.0562933999999997E-2</v>
      </c>
      <c r="F92" s="7" t="str">
        <f>IF($B92="N/A","N/A",IF(E92&gt;10,"No",IF(E92&lt;-10,"No","Yes")))</f>
        <v>N/A</v>
      </c>
      <c r="G92" s="9">
        <v>6.3441042099999997E-2</v>
      </c>
      <c r="H92" s="7" t="str">
        <f>IF($B92="N/A","N/A",IF(G92&gt;10,"No",IF(G92&lt;-10,"No","Yes")))</f>
        <v>N/A</v>
      </c>
      <c r="I92" s="8">
        <v>9.6509999999999998</v>
      </c>
      <c r="J92" s="8">
        <v>25.47</v>
      </c>
      <c r="K92" s="30" t="s">
        <v>736</v>
      </c>
      <c r="L92" s="105" t="str">
        <f t="shared" si="30"/>
        <v>No</v>
      </c>
    </row>
    <row r="93" spans="1:12" x14ac:dyDescent="0.2">
      <c r="A93" s="137" t="s">
        <v>180</v>
      </c>
      <c r="B93" s="30" t="s">
        <v>213</v>
      </c>
      <c r="C93" s="9">
        <v>57.891421952000002</v>
      </c>
      <c r="D93" s="7" t="str">
        <f t="shared" ref="D93:D94" si="31">IF($B93="N/A","N/A",IF(C93&gt;10,"No",IF(C93&lt;-10,"No","Yes")))</f>
        <v>N/A</v>
      </c>
      <c r="E93" s="9">
        <v>57.893435808</v>
      </c>
      <c r="F93" s="7" t="str">
        <f t="shared" ref="F93:F94" si="32">IF($B93="N/A","N/A",IF(E93&gt;10,"No",IF(E93&lt;-10,"No","Yes")))</f>
        <v>N/A</v>
      </c>
      <c r="G93" s="9">
        <v>56.974285231000003</v>
      </c>
      <c r="H93" s="7" t="str">
        <f t="shared" ref="H93:H94" si="33">IF($B93="N/A","N/A",IF(G93&gt;10,"No",IF(G93&lt;-10,"No","Yes")))</f>
        <v>N/A</v>
      </c>
      <c r="I93" s="8">
        <v>3.5000000000000001E-3</v>
      </c>
      <c r="J93" s="8">
        <v>-1.59</v>
      </c>
      <c r="K93" s="30" t="s">
        <v>735</v>
      </c>
      <c r="L93" s="105" t="str">
        <f>IF(J93="Div by 0", "N/A", IF(OR(J93="N/A",K93="N/A"),"N/A", IF(J93&gt;VALUE(MID(K93,1,2)), "No", IF(J93&lt;-1*VALUE(MID(K93,1,2)), "No", "Yes"))))</f>
        <v>Yes</v>
      </c>
    </row>
    <row r="94" spans="1:12" x14ac:dyDescent="0.2">
      <c r="A94" s="137" t="s">
        <v>181</v>
      </c>
      <c r="B94" s="30" t="s">
        <v>213</v>
      </c>
      <c r="C94" s="9">
        <v>42.108578047999998</v>
      </c>
      <c r="D94" s="7" t="str">
        <f t="shared" si="31"/>
        <v>N/A</v>
      </c>
      <c r="E94" s="9">
        <v>42.106564192</v>
      </c>
      <c r="F94" s="7" t="str">
        <f t="shared" si="32"/>
        <v>N/A</v>
      </c>
      <c r="G94" s="9">
        <v>43.025714768999997</v>
      </c>
      <c r="H94" s="7" t="str">
        <f t="shared" si="33"/>
        <v>N/A</v>
      </c>
      <c r="I94" s="8">
        <v>-5.0000000000000001E-3</v>
      </c>
      <c r="J94" s="8">
        <v>2.1829999999999998</v>
      </c>
      <c r="K94" s="30" t="s">
        <v>735</v>
      </c>
      <c r="L94" s="105" t="str">
        <f>IF(J94="Div by 0", "N/A", IF(OR(J94="N/A",K94="N/A"),"N/A", IF(J94&gt;VALUE(MID(K94,1,2)), "No", IF(J94&lt;-1*VALUE(MID(K94,1,2)), "No", "Yes"))))</f>
        <v>Yes</v>
      </c>
    </row>
    <row r="95" spans="1:12" x14ac:dyDescent="0.2">
      <c r="A95" s="128" t="s">
        <v>8</v>
      </c>
      <c r="B95" s="30" t="s">
        <v>285</v>
      </c>
      <c r="C95" s="9">
        <v>6.2364333674000001</v>
      </c>
      <c r="D95" s="27" t="str">
        <f>IF($B95="N/A","N/A",IF(C95&gt;10,"No",IF(C95&lt;5,"No","Yes")))</f>
        <v>Yes</v>
      </c>
      <c r="E95" s="9">
        <v>6.0282253533999999</v>
      </c>
      <c r="F95" s="27" t="str">
        <f>IF($B95="N/A","N/A",IF(E95&gt;10,"No",IF(E95&lt;5,"No","Yes")))</f>
        <v>Yes</v>
      </c>
      <c r="G95" s="9">
        <v>5.8048553543999999</v>
      </c>
      <c r="H95" s="27" t="str">
        <f t="shared" ref="H95:H98" si="34">IF($B95="N/A","N/A",IF(G95&gt;10,"No",IF(G95&lt;5,"No","Yes")))</f>
        <v>Yes</v>
      </c>
      <c r="I95" s="8">
        <v>-3.34</v>
      </c>
      <c r="J95" s="8">
        <v>-3.71</v>
      </c>
      <c r="K95" s="30" t="s">
        <v>736</v>
      </c>
      <c r="L95" s="105" t="str">
        <f t="shared" si="30"/>
        <v>Yes</v>
      </c>
    </row>
    <row r="96" spans="1:12" x14ac:dyDescent="0.2">
      <c r="A96" s="128" t="s">
        <v>149</v>
      </c>
      <c r="B96" s="30" t="s">
        <v>285</v>
      </c>
      <c r="C96" s="9">
        <v>5.8169221598999998</v>
      </c>
      <c r="D96" s="27" t="str">
        <f>IF($B96="N/A","N/A",IF(C96&gt;10,"No",IF(C96&lt;5,"No","Yes")))</f>
        <v>Yes</v>
      </c>
      <c r="E96" s="9">
        <v>5.5596754982999999</v>
      </c>
      <c r="F96" s="27" t="str">
        <f t="shared" ref="F96:F98" si="35">IF($B96="N/A","N/A",IF(E96&gt;10,"No",IF(E96&lt;5,"No","Yes")))</f>
        <v>Yes</v>
      </c>
      <c r="G96" s="9">
        <v>5.4020047369000004</v>
      </c>
      <c r="H96" s="27" t="str">
        <f t="shared" si="34"/>
        <v>Yes</v>
      </c>
      <c r="I96" s="8">
        <v>-4.42</v>
      </c>
      <c r="J96" s="8">
        <v>-2.84</v>
      </c>
      <c r="K96" s="30" t="s">
        <v>736</v>
      </c>
      <c r="L96" s="105" t="str">
        <f t="shared" si="30"/>
        <v>Yes</v>
      </c>
    </row>
    <row r="97" spans="1:12" x14ac:dyDescent="0.2">
      <c r="A97" s="128" t="s">
        <v>150</v>
      </c>
      <c r="B97" s="30" t="s">
        <v>285</v>
      </c>
      <c r="C97" s="9">
        <v>5.9620078053999999</v>
      </c>
      <c r="D97" s="27" t="str">
        <f>IF($B97="N/A","N/A",IF(C97&gt;10,"No",IF(C97&lt;5,"No","Yes")))</f>
        <v>Yes</v>
      </c>
      <c r="E97" s="9">
        <v>5.6855210228999997</v>
      </c>
      <c r="F97" s="27" t="str">
        <f t="shared" si="35"/>
        <v>Yes</v>
      </c>
      <c r="G97" s="9">
        <v>5.6229910337</v>
      </c>
      <c r="H97" s="27" t="str">
        <f t="shared" si="34"/>
        <v>Yes</v>
      </c>
      <c r="I97" s="8">
        <v>-4.6399999999999997</v>
      </c>
      <c r="J97" s="8">
        <v>-1.1000000000000001</v>
      </c>
      <c r="K97" s="30" t="s">
        <v>736</v>
      </c>
      <c r="L97" s="105" t="str">
        <f t="shared" si="30"/>
        <v>Yes</v>
      </c>
    </row>
    <row r="98" spans="1:12" x14ac:dyDescent="0.2">
      <c r="A98" s="128" t="s">
        <v>151</v>
      </c>
      <c r="B98" s="30" t="s">
        <v>285</v>
      </c>
      <c r="C98" s="9">
        <v>6.2533037912999996</v>
      </c>
      <c r="D98" s="27" t="str">
        <f>IF($B98="N/A","N/A",IF(C98&gt;10,"No",IF(C98&lt;5,"No","Yes")))</f>
        <v>Yes</v>
      </c>
      <c r="E98" s="9">
        <v>6.0439560439999997</v>
      </c>
      <c r="F98" s="27" t="str">
        <f t="shared" si="35"/>
        <v>Yes</v>
      </c>
      <c r="G98" s="9">
        <v>5.8143715107</v>
      </c>
      <c r="H98" s="27" t="str">
        <f t="shared" si="34"/>
        <v>Yes</v>
      </c>
      <c r="I98" s="8">
        <v>-3.35</v>
      </c>
      <c r="J98" s="8">
        <v>-3.8</v>
      </c>
      <c r="K98" s="30" t="s">
        <v>736</v>
      </c>
      <c r="L98" s="105" t="str">
        <f t="shared" si="30"/>
        <v>Yes</v>
      </c>
    </row>
    <row r="99" spans="1:12" x14ac:dyDescent="0.2">
      <c r="A99" s="128" t="s">
        <v>961</v>
      </c>
      <c r="B99" s="30" t="s">
        <v>213</v>
      </c>
      <c r="C99" s="1">
        <v>555</v>
      </c>
      <c r="D99" s="7" t="str">
        <f t="shared" ref="D99:D110" si="36">IF($B99="N/A","N/A",IF(C99&gt;10,"No",IF(C99&lt;-10,"No","Yes")))</f>
        <v>N/A</v>
      </c>
      <c r="E99" s="1">
        <v>542</v>
      </c>
      <c r="F99" s="7" t="str">
        <f t="shared" ref="F99:F110" si="37">IF($B99="N/A","N/A",IF(E99&gt;10,"No",IF(E99&lt;-10,"No","Yes")))</f>
        <v>N/A</v>
      </c>
      <c r="G99" s="1">
        <v>496</v>
      </c>
      <c r="H99" s="7" t="str">
        <f t="shared" ref="H99:H110" si="38">IF($B99="N/A","N/A",IF(G99&gt;10,"No",IF(G99&lt;-10,"No","Yes")))</f>
        <v>N/A</v>
      </c>
      <c r="I99" s="8">
        <v>-2.34</v>
      </c>
      <c r="J99" s="8">
        <v>-8.49</v>
      </c>
      <c r="K99" s="28" t="s">
        <v>735</v>
      </c>
      <c r="L99" s="105" t="str">
        <f t="shared" si="30"/>
        <v>Yes</v>
      </c>
    </row>
    <row r="100" spans="1:12" x14ac:dyDescent="0.2">
      <c r="A100" s="128" t="s">
        <v>962</v>
      </c>
      <c r="B100" s="30" t="s">
        <v>213</v>
      </c>
      <c r="C100" s="1">
        <v>331</v>
      </c>
      <c r="D100" s="7" t="str">
        <f t="shared" si="36"/>
        <v>N/A</v>
      </c>
      <c r="E100" s="1">
        <v>338</v>
      </c>
      <c r="F100" s="7" t="str">
        <f t="shared" si="37"/>
        <v>N/A</v>
      </c>
      <c r="G100" s="1">
        <v>208</v>
      </c>
      <c r="H100" s="7" t="str">
        <f t="shared" si="38"/>
        <v>N/A</v>
      </c>
      <c r="I100" s="8">
        <v>2.1150000000000002</v>
      </c>
      <c r="J100" s="8">
        <v>-38.5</v>
      </c>
      <c r="K100" s="28" t="s">
        <v>735</v>
      </c>
      <c r="L100" s="105" t="str">
        <f t="shared" si="30"/>
        <v>No</v>
      </c>
    </row>
    <row r="101" spans="1:12" x14ac:dyDescent="0.2">
      <c r="A101" s="128" t="s">
        <v>1</v>
      </c>
      <c r="B101" s="30" t="s">
        <v>213</v>
      </c>
      <c r="C101" s="9">
        <v>99.412909248000005</v>
      </c>
      <c r="D101" s="7" t="str">
        <f t="shared" si="36"/>
        <v>N/A</v>
      </c>
      <c r="E101" s="9">
        <v>99.358412548999993</v>
      </c>
      <c r="F101" s="7" t="str">
        <f t="shared" si="37"/>
        <v>N/A</v>
      </c>
      <c r="G101" s="9">
        <v>99.593977330000001</v>
      </c>
      <c r="H101" s="7" t="str">
        <f t="shared" si="38"/>
        <v>N/A</v>
      </c>
      <c r="I101" s="8">
        <v>-5.5E-2</v>
      </c>
      <c r="J101" s="8">
        <v>0.23710000000000001</v>
      </c>
      <c r="K101" s="30" t="s">
        <v>736</v>
      </c>
      <c r="L101" s="105" t="str">
        <f t="shared" si="30"/>
        <v>Yes</v>
      </c>
    </row>
    <row r="102" spans="1:12" x14ac:dyDescent="0.2">
      <c r="A102" s="128" t="s">
        <v>69</v>
      </c>
      <c r="B102" s="30" t="s">
        <v>213</v>
      </c>
      <c r="C102" s="9">
        <v>98.741953366000004</v>
      </c>
      <c r="D102" s="7" t="str">
        <f t="shared" si="36"/>
        <v>N/A</v>
      </c>
      <c r="E102" s="9">
        <v>98.698361360000007</v>
      </c>
      <c r="F102" s="7" t="str">
        <f t="shared" si="37"/>
        <v>N/A</v>
      </c>
      <c r="G102" s="9">
        <v>99.033888227999995</v>
      </c>
      <c r="H102" s="7" t="str">
        <f t="shared" si="38"/>
        <v>N/A</v>
      </c>
      <c r="I102" s="8">
        <v>-4.3999999999999997E-2</v>
      </c>
      <c r="J102" s="8">
        <v>0.34</v>
      </c>
      <c r="K102" s="30" t="s">
        <v>736</v>
      </c>
      <c r="L102" s="105" t="str">
        <f t="shared" si="30"/>
        <v>Yes</v>
      </c>
    </row>
    <row r="103" spans="1:12" x14ac:dyDescent="0.2">
      <c r="A103" s="137" t="s">
        <v>70</v>
      </c>
      <c r="B103" s="30" t="s">
        <v>213</v>
      </c>
      <c r="C103" s="1">
        <v>84504</v>
      </c>
      <c r="D103" s="7" t="str">
        <f t="shared" si="36"/>
        <v>N/A</v>
      </c>
      <c r="E103" s="1">
        <v>84625</v>
      </c>
      <c r="F103" s="7" t="str">
        <f t="shared" si="37"/>
        <v>N/A</v>
      </c>
      <c r="G103" s="1">
        <v>89622</v>
      </c>
      <c r="H103" s="7" t="str">
        <f t="shared" si="38"/>
        <v>N/A</v>
      </c>
      <c r="I103" s="8">
        <v>0.14319999999999999</v>
      </c>
      <c r="J103" s="8">
        <v>5.9050000000000002</v>
      </c>
      <c r="K103" s="30" t="s">
        <v>735</v>
      </c>
      <c r="L103" s="105" t="str">
        <f t="shared" si="30"/>
        <v>Yes</v>
      </c>
    </row>
    <row r="104" spans="1:12" x14ac:dyDescent="0.2">
      <c r="A104" s="128" t="s">
        <v>687</v>
      </c>
      <c r="B104" s="30" t="s">
        <v>213</v>
      </c>
      <c r="C104" s="9">
        <v>1.0129698002</v>
      </c>
      <c r="D104" s="7" t="str">
        <f t="shared" si="36"/>
        <v>N/A</v>
      </c>
      <c r="E104" s="9">
        <v>0.90989660269999995</v>
      </c>
      <c r="F104" s="7" t="str">
        <f t="shared" si="37"/>
        <v>N/A</v>
      </c>
      <c r="G104" s="9">
        <v>1.4371471291</v>
      </c>
      <c r="H104" s="7" t="str">
        <f t="shared" si="38"/>
        <v>N/A</v>
      </c>
      <c r="I104" s="8">
        <v>-10.199999999999999</v>
      </c>
      <c r="J104" s="8">
        <v>57.95</v>
      </c>
      <c r="K104" s="30" t="s">
        <v>736</v>
      </c>
      <c r="L104" s="105" t="str">
        <f t="shared" ref="L104:L110" si="39">IF(J104="Div by 0", "N/A", IF(K104="N/A","N/A", IF(J104&gt;VALUE(MID(K104,1,2)), "No", IF(J104&lt;-1*VALUE(MID(K104,1,2)), "No", "Yes"))))</f>
        <v>No</v>
      </c>
    </row>
    <row r="105" spans="1:12" x14ac:dyDescent="0.2">
      <c r="A105" s="128" t="s">
        <v>686</v>
      </c>
      <c r="B105" s="30" t="s">
        <v>213</v>
      </c>
      <c r="C105" s="9">
        <v>6.1535548599999997E-2</v>
      </c>
      <c r="D105" s="7" t="str">
        <f t="shared" si="36"/>
        <v>N/A</v>
      </c>
      <c r="E105" s="9">
        <v>6.2629246700000002E-2</v>
      </c>
      <c r="F105" s="7" t="str">
        <f t="shared" si="37"/>
        <v>N/A</v>
      </c>
      <c r="G105" s="9">
        <v>5.1326683200000001E-2</v>
      </c>
      <c r="H105" s="7" t="str">
        <f t="shared" si="38"/>
        <v>N/A</v>
      </c>
      <c r="I105" s="8">
        <v>1.7769999999999999</v>
      </c>
      <c r="J105" s="8">
        <v>-18</v>
      </c>
      <c r="K105" s="30" t="s">
        <v>736</v>
      </c>
      <c r="L105" s="105" t="str">
        <f t="shared" si="39"/>
        <v>No</v>
      </c>
    </row>
    <row r="106" spans="1:12" x14ac:dyDescent="0.2">
      <c r="A106" s="128" t="s">
        <v>685</v>
      </c>
      <c r="B106" s="30" t="s">
        <v>213</v>
      </c>
      <c r="C106" s="9">
        <v>98.925494650999994</v>
      </c>
      <c r="D106" s="7" t="str">
        <f t="shared" si="36"/>
        <v>N/A</v>
      </c>
      <c r="E106" s="9">
        <v>99.027474151000007</v>
      </c>
      <c r="F106" s="7" t="str">
        <f t="shared" si="37"/>
        <v>N/A</v>
      </c>
      <c r="G106" s="9">
        <v>98.511526188000005</v>
      </c>
      <c r="H106" s="7" t="str">
        <f t="shared" si="38"/>
        <v>N/A</v>
      </c>
      <c r="I106" s="8">
        <v>0.1031</v>
      </c>
      <c r="J106" s="8">
        <v>-0.52100000000000002</v>
      </c>
      <c r="K106" s="30" t="s">
        <v>736</v>
      </c>
      <c r="L106" s="105" t="str">
        <f t="shared" si="39"/>
        <v>Yes</v>
      </c>
    </row>
    <row r="107" spans="1:12" ht="25.5" x14ac:dyDescent="0.2">
      <c r="A107" s="137" t="s">
        <v>963</v>
      </c>
      <c r="B107" s="30" t="s">
        <v>213</v>
      </c>
      <c r="C107" s="9">
        <v>35.166960961999997</v>
      </c>
      <c r="D107" s="7" t="str">
        <f t="shared" si="36"/>
        <v>N/A</v>
      </c>
      <c r="E107" s="9">
        <v>34.832243421000001</v>
      </c>
      <c r="F107" s="7" t="str">
        <f t="shared" si="37"/>
        <v>N/A</v>
      </c>
      <c r="G107" s="9">
        <v>33.947301641000003</v>
      </c>
      <c r="H107" s="7" t="str">
        <f t="shared" si="38"/>
        <v>N/A</v>
      </c>
      <c r="I107" s="8">
        <v>-0.95199999999999996</v>
      </c>
      <c r="J107" s="8">
        <v>-2.54</v>
      </c>
      <c r="K107" s="30" t="s">
        <v>736</v>
      </c>
      <c r="L107" s="105" t="str">
        <f t="shared" si="39"/>
        <v>Yes</v>
      </c>
    </row>
    <row r="108" spans="1:12" ht="25.5" x14ac:dyDescent="0.2">
      <c r="A108" s="137" t="s">
        <v>964</v>
      </c>
      <c r="B108" s="30" t="s">
        <v>213</v>
      </c>
      <c r="C108" s="9">
        <v>63.901791639000002</v>
      </c>
      <c r="D108" s="7" t="str">
        <f t="shared" si="36"/>
        <v>N/A</v>
      </c>
      <c r="E108" s="9">
        <v>64.219420661000001</v>
      </c>
      <c r="F108" s="7" t="str">
        <f t="shared" si="37"/>
        <v>N/A</v>
      </c>
      <c r="G108" s="9">
        <v>65.135975299999998</v>
      </c>
      <c r="H108" s="7" t="str">
        <f t="shared" si="38"/>
        <v>N/A</v>
      </c>
      <c r="I108" s="8">
        <v>0.49709999999999999</v>
      </c>
      <c r="J108" s="8">
        <v>1.427</v>
      </c>
      <c r="K108" s="30" t="s">
        <v>736</v>
      </c>
      <c r="L108" s="105" t="str">
        <f t="shared" si="39"/>
        <v>Yes</v>
      </c>
    </row>
    <row r="109" spans="1:12" ht="25.5" x14ac:dyDescent="0.2">
      <c r="A109" s="137" t="s">
        <v>965</v>
      </c>
      <c r="B109" s="30" t="s">
        <v>213</v>
      </c>
      <c r="C109" s="9">
        <v>0.34528134240000002</v>
      </c>
      <c r="D109" s="7" t="str">
        <f t="shared" si="36"/>
        <v>N/A</v>
      </c>
      <c r="E109" s="9">
        <v>0.34719881349999998</v>
      </c>
      <c r="F109" s="7" t="str">
        <f t="shared" si="37"/>
        <v>N/A</v>
      </c>
      <c r="G109" s="9">
        <v>0.35632718660000001</v>
      </c>
      <c r="H109" s="7" t="str">
        <f t="shared" si="38"/>
        <v>N/A</v>
      </c>
      <c r="I109" s="8">
        <v>0.55530000000000002</v>
      </c>
      <c r="J109" s="8">
        <v>2.629</v>
      </c>
      <c r="K109" s="30" t="s">
        <v>736</v>
      </c>
      <c r="L109" s="105" t="str">
        <f t="shared" si="39"/>
        <v>Yes</v>
      </c>
    </row>
    <row r="110" spans="1:12" ht="25.5" x14ac:dyDescent="0.2">
      <c r="A110" s="137" t="s">
        <v>966</v>
      </c>
      <c r="B110" s="30" t="s">
        <v>213</v>
      </c>
      <c r="C110" s="9">
        <v>0.58596605670000002</v>
      </c>
      <c r="D110" s="7" t="str">
        <f t="shared" si="36"/>
        <v>N/A</v>
      </c>
      <c r="E110" s="9">
        <v>0.60113710419999999</v>
      </c>
      <c r="F110" s="7" t="str">
        <f t="shared" si="37"/>
        <v>N/A</v>
      </c>
      <c r="G110" s="9">
        <v>0.56039587209999997</v>
      </c>
      <c r="H110" s="7" t="str">
        <f t="shared" si="38"/>
        <v>N/A</v>
      </c>
      <c r="I110" s="8">
        <v>2.589</v>
      </c>
      <c r="J110" s="8">
        <v>-6.78</v>
      </c>
      <c r="K110" s="30" t="s">
        <v>736</v>
      </c>
      <c r="L110" s="105" t="str">
        <f t="shared" si="39"/>
        <v>Yes</v>
      </c>
    </row>
    <row r="111" spans="1:12" x14ac:dyDescent="0.2">
      <c r="A111" s="128" t="s">
        <v>967</v>
      </c>
      <c r="B111" s="30" t="s">
        <v>286</v>
      </c>
      <c r="C111" s="9">
        <v>99.988577954999997</v>
      </c>
      <c r="D111" s="27" t="str">
        <f>IF($B111="N/A","N/A",IF(C111&gt;=99,"Yes","No"))</f>
        <v>Yes</v>
      </c>
      <c r="E111" s="9">
        <v>100</v>
      </c>
      <c r="F111" s="27" t="str">
        <f>IF($B111="N/A","N/A",IF(E111&gt;=99,"Yes","No"))</f>
        <v>Yes</v>
      </c>
      <c r="G111" s="9">
        <v>100</v>
      </c>
      <c r="H111" s="27" t="str">
        <f>IF($B111="N/A","N/A",IF(G111&gt;=99,"Yes","No"))</f>
        <v>Yes</v>
      </c>
      <c r="I111" s="8">
        <v>1.14E-2</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0.33248409680000002</v>
      </c>
      <c r="D112" s="27" t="str">
        <f>IF($B112="N/A","N/A",IF(C112&gt;10,"No",IF(C112&lt;-10,"No","Yes")))</f>
        <v>N/A</v>
      </c>
      <c r="E112" s="9">
        <v>0.35605661220000001</v>
      </c>
      <c r="F112" s="27" t="str">
        <f>IF($B112="N/A","N/A",IF(E112&gt;10,"No",IF(E112&lt;-10,"No","Yes")))</f>
        <v>N/A</v>
      </c>
      <c r="G112" s="9">
        <v>0.34888311500000002</v>
      </c>
      <c r="H112" s="27" t="str">
        <f>IF($B112="N/A","N/A",IF(G112&gt;10,"No",IF(G112&lt;-10,"No","Yes")))</f>
        <v>N/A</v>
      </c>
      <c r="I112" s="8">
        <v>7.09</v>
      </c>
      <c r="J112" s="8">
        <v>-2.0099999999999998</v>
      </c>
      <c r="K112" s="30" t="s">
        <v>735</v>
      </c>
      <c r="L112" s="105" t="str">
        <f t="shared" si="40"/>
        <v>Yes</v>
      </c>
    </row>
    <row r="113" spans="1:12" x14ac:dyDescent="0.2">
      <c r="A113" s="104" t="s">
        <v>969</v>
      </c>
      <c r="B113" s="30" t="s">
        <v>280</v>
      </c>
      <c r="C113" s="4">
        <v>99.950311170000006</v>
      </c>
      <c r="D113" s="27" t="str">
        <f>IF($B113="N/A","N/A",IF(C113&gt;=98,"Yes","No"))</f>
        <v>Yes</v>
      </c>
      <c r="E113" s="4">
        <v>99.939344826999999</v>
      </c>
      <c r="F113" s="27" t="str">
        <f>IF($B113="N/A","N/A",IF(E113&gt;=98,"Yes","No"))</f>
        <v>Yes</v>
      </c>
      <c r="G113" s="4">
        <v>99.936402438000002</v>
      </c>
      <c r="H113" s="27" t="str">
        <f>IF($B113="N/A","N/A",IF(G113&gt;=98,"Yes","No"))</f>
        <v>Yes</v>
      </c>
      <c r="I113" s="8">
        <v>-1.0999999999999999E-2</v>
      </c>
      <c r="J113" s="8">
        <v>-3.0000000000000001E-3</v>
      </c>
      <c r="K113" s="28" t="s">
        <v>735</v>
      </c>
      <c r="L113" s="105" t="str">
        <f t="shared" si="40"/>
        <v>Yes</v>
      </c>
    </row>
    <row r="114" spans="1:12" x14ac:dyDescent="0.2">
      <c r="A114" s="104" t="s">
        <v>970</v>
      </c>
      <c r="B114" s="30" t="s">
        <v>287</v>
      </c>
      <c r="C114" s="4">
        <v>91.645219405000006</v>
      </c>
      <c r="D114" s="27" t="str">
        <f>IF($B114="N/A","N/A",IF(C114&gt;=80,"Yes","No"))</f>
        <v>Yes</v>
      </c>
      <c r="E114" s="4">
        <v>92.665826972000005</v>
      </c>
      <c r="F114" s="27" t="str">
        <f>IF($B114="N/A","N/A",IF(E114&gt;=80,"Yes","No"))</f>
        <v>Yes</v>
      </c>
      <c r="G114" s="4">
        <v>94.093721310999996</v>
      </c>
      <c r="H114" s="27" t="str">
        <f>IF($B114="N/A","N/A",IF(G114&gt;=80,"Yes","No"))</f>
        <v>Yes</v>
      </c>
      <c r="I114" s="8">
        <v>1.1140000000000001</v>
      </c>
      <c r="J114" s="8">
        <v>1.5409999999999999</v>
      </c>
      <c r="K114" s="28" t="s">
        <v>735</v>
      </c>
      <c r="L114" s="105" t="str">
        <f t="shared" si="40"/>
        <v>Yes</v>
      </c>
    </row>
    <row r="115" spans="1:12" ht="25.5" x14ac:dyDescent="0.2">
      <c r="A115" s="128" t="s">
        <v>971</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t="s">
        <v>1748</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43775</v>
      </c>
      <c r="D119" s="27" t="str">
        <f t="shared" ref="D119:D145" si="43">IF($B119="N/A","N/A",IF(C119&gt;10,"No",IF(C119&lt;-10,"No","Yes")))</f>
        <v>N/A</v>
      </c>
      <c r="E119" s="23">
        <v>43803</v>
      </c>
      <c r="F119" s="27" t="str">
        <f t="shared" ref="F119:F145" si="44">IF($B119="N/A","N/A",IF(E119&gt;10,"No",IF(E119&lt;-10,"No","Yes")))</f>
        <v>N/A</v>
      </c>
      <c r="G119" s="23">
        <v>45368</v>
      </c>
      <c r="H119" s="27" t="str">
        <f t="shared" ref="H119:H145" si="45">IF($B119="N/A","N/A",IF(G119&gt;10,"No",IF(G119&lt;-10,"No","Yes")))</f>
        <v>N/A</v>
      </c>
      <c r="I119" s="8">
        <v>6.4000000000000001E-2</v>
      </c>
      <c r="J119" s="8">
        <v>3.573</v>
      </c>
      <c r="K119" s="28" t="s">
        <v>735</v>
      </c>
      <c r="L119" s="105" t="str">
        <f t="shared" si="40"/>
        <v>Yes</v>
      </c>
    </row>
    <row r="120" spans="1:12" x14ac:dyDescent="0.2">
      <c r="A120" s="128" t="s">
        <v>975</v>
      </c>
      <c r="B120" s="22" t="s">
        <v>213</v>
      </c>
      <c r="C120" s="23">
        <v>13386</v>
      </c>
      <c r="D120" s="27" t="str">
        <f t="shared" si="43"/>
        <v>N/A</v>
      </c>
      <c r="E120" s="23">
        <v>13569</v>
      </c>
      <c r="F120" s="27" t="str">
        <f t="shared" si="44"/>
        <v>N/A</v>
      </c>
      <c r="G120" s="23">
        <v>13804</v>
      </c>
      <c r="H120" s="27" t="str">
        <f t="shared" si="45"/>
        <v>N/A</v>
      </c>
      <c r="I120" s="8">
        <v>1.367</v>
      </c>
      <c r="J120" s="8">
        <v>1.732</v>
      </c>
      <c r="K120" s="28" t="s">
        <v>735</v>
      </c>
      <c r="L120" s="105" t="str">
        <f t="shared" si="40"/>
        <v>Yes</v>
      </c>
    </row>
    <row r="121" spans="1:12" x14ac:dyDescent="0.2">
      <c r="A121" s="128" t="s">
        <v>976</v>
      </c>
      <c r="B121" s="22" t="s">
        <v>213</v>
      </c>
      <c r="C121" s="23">
        <v>1608</v>
      </c>
      <c r="D121" s="27" t="str">
        <f t="shared" si="43"/>
        <v>N/A</v>
      </c>
      <c r="E121" s="23">
        <v>2434</v>
      </c>
      <c r="F121" s="27" t="str">
        <f t="shared" si="44"/>
        <v>N/A</v>
      </c>
      <c r="G121" s="23">
        <v>3100</v>
      </c>
      <c r="H121" s="27" t="str">
        <f t="shared" si="45"/>
        <v>N/A</v>
      </c>
      <c r="I121" s="8">
        <v>51.37</v>
      </c>
      <c r="J121" s="8">
        <v>27.36</v>
      </c>
      <c r="K121" s="28" t="s">
        <v>735</v>
      </c>
      <c r="L121" s="105" t="str">
        <f t="shared" si="40"/>
        <v>No</v>
      </c>
    </row>
    <row r="122" spans="1:12" x14ac:dyDescent="0.2">
      <c r="A122" s="128" t="s">
        <v>977</v>
      </c>
      <c r="B122" s="22" t="s">
        <v>213</v>
      </c>
      <c r="C122" s="23">
        <v>17792</v>
      </c>
      <c r="D122" s="27" t="str">
        <f t="shared" si="43"/>
        <v>N/A</v>
      </c>
      <c r="E122" s="23">
        <v>17955</v>
      </c>
      <c r="F122" s="27" t="str">
        <f t="shared" si="44"/>
        <v>N/A</v>
      </c>
      <c r="G122" s="23">
        <v>18842</v>
      </c>
      <c r="H122" s="27" t="str">
        <f t="shared" si="45"/>
        <v>N/A</v>
      </c>
      <c r="I122" s="8">
        <v>0.91610000000000003</v>
      </c>
      <c r="J122" s="8">
        <v>4.9400000000000004</v>
      </c>
      <c r="K122" s="28" t="s">
        <v>735</v>
      </c>
      <c r="L122" s="105" t="str">
        <f t="shared" si="40"/>
        <v>Yes</v>
      </c>
    </row>
    <row r="123" spans="1:12" x14ac:dyDescent="0.2">
      <c r="A123" s="128" t="s">
        <v>978</v>
      </c>
      <c r="B123" s="22" t="s">
        <v>213</v>
      </c>
      <c r="C123" s="23">
        <v>10989</v>
      </c>
      <c r="D123" s="27" t="str">
        <f t="shared" si="43"/>
        <v>N/A</v>
      </c>
      <c r="E123" s="23">
        <v>9845</v>
      </c>
      <c r="F123" s="27" t="str">
        <f t="shared" si="44"/>
        <v>N/A</v>
      </c>
      <c r="G123" s="23">
        <v>9622</v>
      </c>
      <c r="H123" s="27" t="str">
        <f t="shared" si="45"/>
        <v>N/A</v>
      </c>
      <c r="I123" s="8">
        <v>-10.4</v>
      </c>
      <c r="J123" s="8">
        <v>-2.27</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124818</v>
      </c>
      <c r="D125" s="27" t="str">
        <f t="shared" si="43"/>
        <v>N/A</v>
      </c>
      <c r="E125" s="23">
        <v>123295</v>
      </c>
      <c r="F125" s="27" t="str">
        <f t="shared" si="44"/>
        <v>N/A</v>
      </c>
      <c r="G125" s="23">
        <v>108919</v>
      </c>
      <c r="H125" s="27" t="str">
        <f t="shared" si="45"/>
        <v>N/A</v>
      </c>
      <c r="I125" s="8">
        <v>-1.22</v>
      </c>
      <c r="J125" s="8">
        <v>-11.7</v>
      </c>
      <c r="K125" s="28" t="s">
        <v>735</v>
      </c>
      <c r="L125" s="105" t="str">
        <f t="shared" si="40"/>
        <v>No</v>
      </c>
    </row>
    <row r="126" spans="1:12" x14ac:dyDescent="0.2">
      <c r="A126" s="128" t="s">
        <v>980</v>
      </c>
      <c r="B126" s="22" t="s">
        <v>213</v>
      </c>
      <c r="C126" s="23">
        <v>76440</v>
      </c>
      <c r="D126" s="27" t="str">
        <f t="shared" si="43"/>
        <v>N/A</v>
      </c>
      <c r="E126" s="23">
        <v>75082</v>
      </c>
      <c r="F126" s="27" t="str">
        <f t="shared" si="44"/>
        <v>N/A</v>
      </c>
      <c r="G126" s="23">
        <v>73472</v>
      </c>
      <c r="H126" s="27" t="str">
        <f t="shared" si="45"/>
        <v>N/A</v>
      </c>
      <c r="I126" s="8">
        <v>-1.78</v>
      </c>
      <c r="J126" s="8">
        <v>-2.14</v>
      </c>
      <c r="K126" s="28" t="s">
        <v>735</v>
      </c>
      <c r="L126" s="105" t="str">
        <f t="shared" si="40"/>
        <v>Yes</v>
      </c>
    </row>
    <row r="127" spans="1:12" x14ac:dyDescent="0.2">
      <c r="A127" s="128" t="s">
        <v>981</v>
      </c>
      <c r="B127" s="22" t="s">
        <v>213</v>
      </c>
      <c r="C127" s="23">
        <v>17883</v>
      </c>
      <c r="D127" s="27" t="str">
        <f t="shared" si="43"/>
        <v>N/A</v>
      </c>
      <c r="E127" s="23">
        <v>18361</v>
      </c>
      <c r="F127" s="27" t="str">
        <f t="shared" si="44"/>
        <v>N/A</v>
      </c>
      <c r="G127" s="23">
        <v>5177</v>
      </c>
      <c r="H127" s="27" t="str">
        <f t="shared" si="45"/>
        <v>N/A</v>
      </c>
      <c r="I127" s="8">
        <v>2.673</v>
      </c>
      <c r="J127" s="8">
        <v>-71.8</v>
      </c>
      <c r="K127" s="28" t="s">
        <v>735</v>
      </c>
      <c r="L127" s="105" t="str">
        <f t="shared" si="40"/>
        <v>No</v>
      </c>
    </row>
    <row r="128" spans="1:12" x14ac:dyDescent="0.2">
      <c r="A128" s="128" t="s">
        <v>982</v>
      </c>
      <c r="B128" s="22" t="s">
        <v>213</v>
      </c>
      <c r="C128" s="23">
        <v>20868</v>
      </c>
      <c r="D128" s="27" t="str">
        <f t="shared" si="43"/>
        <v>N/A</v>
      </c>
      <c r="E128" s="23">
        <v>20796</v>
      </c>
      <c r="F128" s="27" t="str">
        <f t="shared" si="44"/>
        <v>N/A</v>
      </c>
      <c r="G128" s="23">
        <v>22161</v>
      </c>
      <c r="H128" s="27" t="str">
        <f t="shared" si="45"/>
        <v>N/A</v>
      </c>
      <c r="I128" s="8">
        <v>-0.34499999999999997</v>
      </c>
      <c r="J128" s="8">
        <v>6.5640000000000001</v>
      </c>
      <c r="K128" s="28" t="s">
        <v>735</v>
      </c>
      <c r="L128" s="105" t="str">
        <f t="shared" si="40"/>
        <v>Yes</v>
      </c>
    </row>
    <row r="129" spans="1:12" x14ac:dyDescent="0.2">
      <c r="A129" s="128" t="s">
        <v>983</v>
      </c>
      <c r="B129" s="22" t="s">
        <v>213</v>
      </c>
      <c r="C129" s="23">
        <v>9627</v>
      </c>
      <c r="D129" s="27" t="str">
        <f t="shared" si="43"/>
        <v>N/A</v>
      </c>
      <c r="E129" s="23">
        <v>9056</v>
      </c>
      <c r="F129" s="27" t="str">
        <f t="shared" si="44"/>
        <v>N/A</v>
      </c>
      <c r="G129" s="23">
        <v>8109</v>
      </c>
      <c r="H129" s="27" t="str">
        <f t="shared" si="45"/>
        <v>N/A</v>
      </c>
      <c r="I129" s="8">
        <v>-5.93</v>
      </c>
      <c r="J129" s="8">
        <v>-10.5</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203265</v>
      </c>
      <c r="D131" s="27" t="str">
        <f t="shared" si="43"/>
        <v>N/A</v>
      </c>
      <c r="E131" s="23">
        <v>206083</v>
      </c>
      <c r="F131" s="27" t="str">
        <f t="shared" si="44"/>
        <v>N/A</v>
      </c>
      <c r="G131" s="23">
        <v>223279</v>
      </c>
      <c r="H131" s="27" t="str">
        <f t="shared" si="45"/>
        <v>N/A</v>
      </c>
      <c r="I131" s="8">
        <v>1.3859999999999999</v>
      </c>
      <c r="J131" s="8">
        <v>8.3439999999999994</v>
      </c>
      <c r="K131" s="28" t="s">
        <v>735</v>
      </c>
      <c r="L131" s="105" t="str">
        <f t="shared" si="40"/>
        <v>Yes</v>
      </c>
    </row>
    <row r="132" spans="1:12" x14ac:dyDescent="0.2">
      <c r="A132" s="128" t="s">
        <v>985</v>
      </c>
      <c r="B132" s="22" t="s">
        <v>213</v>
      </c>
      <c r="C132" s="23">
        <v>11</v>
      </c>
      <c r="D132" s="27" t="str">
        <f t="shared" si="43"/>
        <v>N/A</v>
      </c>
      <c r="E132" s="23">
        <v>16</v>
      </c>
      <c r="F132" s="27" t="str">
        <f t="shared" si="44"/>
        <v>N/A</v>
      </c>
      <c r="G132" s="23">
        <v>12</v>
      </c>
      <c r="H132" s="27" t="str">
        <f t="shared" si="45"/>
        <v>N/A</v>
      </c>
      <c r="I132" s="8">
        <v>45.45</v>
      </c>
      <c r="J132" s="8">
        <v>-25</v>
      </c>
      <c r="K132" s="28" t="s">
        <v>735</v>
      </c>
      <c r="L132" s="105" t="str">
        <f t="shared" si="40"/>
        <v>No</v>
      </c>
    </row>
    <row r="133" spans="1:12" x14ac:dyDescent="0.2">
      <c r="A133" s="128" t="s">
        <v>986</v>
      </c>
      <c r="B133" s="22" t="s">
        <v>213</v>
      </c>
      <c r="C133" s="23">
        <v>11</v>
      </c>
      <c r="D133" s="27" t="str">
        <f t="shared" si="43"/>
        <v>N/A</v>
      </c>
      <c r="E133" s="23">
        <v>11</v>
      </c>
      <c r="F133" s="27" t="str">
        <f t="shared" si="44"/>
        <v>N/A</v>
      </c>
      <c r="G133" s="23">
        <v>0</v>
      </c>
      <c r="H133" s="27" t="str">
        <f t="shared" si="45"/>
        <v>N/A</v>
      </c>
      <c r="I133" s="8">
        <v>-62.5</v>
      </c>
      <c r="J133" s="8">
        <v>-100</v>
      </c>
      <c r="K133" s="28" t="s">
        <v>735</v>
      </c>
      <c r="L133" s="105" t="str">
        <f t="shared" si="40"/>
        <v>No</v>
      </c>
    </row>
    <row r="134" spans="1:12" x14ac:dyDescent="0.2">
      <c r="A134" s="128" t="s">
        <v>987</v>
      </c>
      <c r="B134" s="22" t="s">
        <v>213</v>
      </c>
      <c r="C134" s="23">
        <v>13</v>
      </c>
      <c r="D134" s="27" t="str">
        <f t="shared" si="43"/>
        <v>N/A</v>
      </c>
      <c r="E134" s="23">
        <v>14</v>
      </c>
      <c r="F134" s="27" t="str">
        <f t="shared" si="44"/>
        <v>N/A</v>
      </c>
      <c r="G134" s="23">
        <v>11</v>
      </c>
      <c r="H134" s="27" t="str">
        <f t="shared" si="45"/>
        <v>N/A</v>
      </c>
      <c r="I134" s="8">
        <v>7.6920000000000002</v>
      </c>
      <c r="J134" s="8">
        <v>-85.7</v>
      </c>
      <c r="K134" s="28" t="s">
        <v>735</v>
      </c>
      <c r="L134" s="105" t="str">
        <f t="shared" si="40"/>
        <v>No</v>
      </c>
    </row>
    <row r="135" spans="1:12" x14ac:dyDescent="0.2">
      <c r="A135" s="128" t="s">
        <v>988</v>
      </c>
      <c r="B135" s="22" t="s">
        <v>213</v>
      </c>
      <c r="C135" s="23">
        <v>7594</v>
      </c>
      <c r="D135" s="27" t="str">
        <f t="shared" si="43"/>
        <v>N/A</v>
      </c>
      <c r="E135" s="23">
        <v>9893</v>
      </c>
      <c r="F135" s="27" t="str">
        <f t="shared" si="44"/>
        <v>N/A</v>
      </c>
      <c r="G135" s="23">
        <v>46841</v>
      </c>
      <c r="H135" s="27" t="str">
        <f t="shared" si="45"/>
        <v>N/A</v>
      </c>
      <c r="I135" s="8">
        <v>30.27</v>
      </c>
      <c r="J135" s="8">
        <v>373.5</v>
      </c>
      <c r="K135" s="28" t="s">
        <v>735</v>
      </c>
      <c r="L135" s="105" t="str">
        <f t="shared" si="40"/>
        <v>No</v>
      </c>
    </row>
    <row r="136" spans="1:12" x14ac:dyDescent="0.2">
      <c r="A136" s="128" t="s">
        <v>989</v>
      </c>
      <c r="B136" s="22" t="s">
        <v>213</v>
      </c>
      <c r="C136" s="23">
        <v>186189</v>
      </c>
      <c r="D136" s="27" t="str">
        <f t="shared" si="43"/>
        <v>N/A</v>
      </c>
      <c r="E136" s="23">
        <v>185766</v>
      </c>
      <c r="F136" s="27" t="str">
        <f t="shared" si="44"/>
        <v>N/A</v>
      </c>
      <c r="G136" s="23">
        <v>165376</v>
      </c>
      <c r="H136" s="27" t="str">
        <f t="shared" si="45"/>
        <v>N/A</v>
      </c>
      <c r="I136" s="8">
        <v>-0.22700000000000001</v>
      </c>
      <c r="J136" s="8">
        <v>-11</v>
      </c>
      <c r="K136" s="28" t="s">
        <v>735</v>
      </c>
      <c r="L136" s="105" t="str">
        <f t="shared" si="40"/>
        <v>No</v>
      </c>
    </row>
    <row r="137" spans="1:12" x14ac:dyDescent="0.2">
      <c r="A137" s="128" t="s">
        <v>990</v>
      </c>
      <c r="B137" s="22" t="s">
        <v>213</v>
      </c>
      <c r="C137" s="23">
        <v>9450</v>
      </c>
      <c r="D137" s="27" t="str">
        <f t="shared" si="43"/>
        <v>N/A</v>
      </c>
      <c r="E137" s="23">
        <v>10391</v>
      </c>
      <c r="F137" s="27" t="str">
        <f t="shared" si="44"/>
        <v>N/A</v>
      </c>
      <c r="G137" s="23">
        <v>11048</v>
      </c>
      <c r="H137" s="27" t="str">
        <f t="shared" si="45"/>
        <v>N/A</v>
      </c>
      <c r="I137" s="8">
        <v>9.9580000000000002</v>
      </c>
      <c r="J137" s="8">
        <v>6.3230000000000004</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62168</v>
      </c>
      <c r="D139" s="27" t="str">
        <f t="shared" si="43"/>
        <v>N/A</v>
      </c>
      <c r="E139" s="23">
        <v>65897</v>
      </c>
      <c r="F139" s="27" t="str">
        <f t="shared" si="44"/>
        <v>N/A</v>
      </c>
      <c r="G139" s="23">
        <v>250530</v>
      </c>
      <c r="H139" s="27" t="str">
        <f t="shared" si="45"/>
        <v>N/A</v>
      </c>
      <c r="I139" s="8">
        <v>5.9980000000000002</v>
      </c>
      <c r="J139" s="8">
        <v>280.2</v>
      </c>
      <c r="K139" s="28" t="s">
        <v>735</v>
      </c>
      <c r="L139" s="105" t="str">
        <f t="shared" si="40"/>
        <v>No</v>
      </c>
    </row>
    <row r="140" spans="1:12" x14ac:dyDescent="0.2">
      <c r="A140" s="128" t="s">
        <v>992</v>
      </c>
      <c r="B140" s="22" t="s">
        <v>213</v>
      </c>
      <c r="C140" s="23">
        <v>18171</v>
      </c>
      <c r="D140" s="27" t="str">
        <f t="shared" si="43"/>
        <v>N/A</v>
      </c>
      <c r="E140" s="23">
        <v>24688</v>
      </c>
      <c r="F140" s="27" t="str">
        <f t="shared" si="44"/>
        <v>N/A</v>
      </c>
      <c r="G140" s="23">
        <v>43033</v>
      </c>
      <c r="H140" s="27" t="str">
        <f t="shared" si="45"/>
        <v>N/A</v>
      </c>
      <c r="I140" s="8">
        <v>35.86</v>
      </c>
      <c r="J140" s="8">
        <v>74.31</v>
      </c>
      <c r="K140" s="28" t="s">
        <v>735</v>
      </c>
      <c r="L140" s="105" t="str">
        <f t="shared" si="40"/>
        <v>No</v>
      </c>
    </row>
    <row r="141" spans="1:12" x14ac:dyDescent="0.2">
      <c r="A141" s="128" t="s">
        <v>993</v>
      </c>
      <c r="B141" s="22" t="s">
        <v>213</v>
      </c>
      <c r="C141" s="23">
        <v>7471</v>
      </c>
      <c r="D141" s="27" t="str">
        <f t="shared" si="43"/>
        <v>N/A</v>
      </c>
      <c r="E141" s="23">
        <v>6676</v>
      </c>
      <c r="F141" s="27" t="str">
        <f t="shared" si="44"/>
        <v>N/A</v>
      </c>
      <c r="G141" s="23">
        <v>3445</v>
      </c>
      <c r="H141" s="27" t="str">
        <f t="shared" si="45"/>
        <v>N/A</v>
      </c>
      <c r="I141" s="8">
        <v>-10.6</v>
      </c>
      <c r="J141" s="8">
        <v>-48.4</v>
      </c>
      <c r="K141" s="28" t="s">
        <v>735</v>
      </c>
      <c r="L141" s="105" t="str">
        <f t="shared" si="40"/>
        <v>No</v>
      </c>
    </row>
    <row r="142" spans="1:12" x14ac:dyDescent="0.2">
      <c r="A142" s="128" t="s">
        <v>994</v>
      </c>
      <c r="B142" s="22" t="s">
        <v>213</v>
      </c>
      <c r="C142" s="23">
        <v>12121</v>
      </c>
      <c r="D142" s="27" t="str">
        <f t="shared" si="43"/>
        <v>N/A</v>
      </c>
      <c r="E142" s="23">
        <v>9882</v>
      </c>
      <c r="F142" s="27" t="str">
        <f t="shared" si="44"/>
        <v>N/A</v>
      </c>
      <c r="G142" s="23">
        <v>886</v>
      </c>
      <c r="H142" s="27" t="str">
        <f t="shared" si="45"/>
        <v>N/A</v>
      </c>
      <c r="I142" s="8">
        <v>-18.5</v>
      </c>
      <c r="J142" s="8">
        <v>-91</v>
      </c>
      <c r="K142" s="28" t="s">
        <v>735</v>
      </c>
      <c r="L142" s="105" t="str">
        <f t="shared" si="40"/>
        <v>No</v>
      </c>
    </row>
    <row r="143" spans="1:12" x14ac:dyDescent="0.2">
      <c r="A143" s="128" t="s">
        <v>995</v>
      </c>
      <c r="B143" s="22" t="s">
        <v>213</v>
      </c>
      <c r="C143" s="23">
        <v>17502</v>
      </c>
      <c r="D143" s="27" t="str">
        <f t="shared" si="43"/>
        <v>N/A</v>
      </c>
      <c r="E143" s="23">
        <v>18435</v>
      </c>
      <c r="F143" s="27" t="str">
        <f t="shared" si="44"/>
        <v>N/A</v>
      </c>
      <c r="G143" s="23">
        <v>196783</v>
      </c>
      <c r="H143" s="27" t="str">
        <f t="shared" si="45"/>
        <v>N/A</v>
      </c>
      <c r="I143" s="8">
        <v>5.3310000000000004</v>
      </c>
      <c r="J143" s="8">
        <v>967.4</v>
      </c>
      <c r="K143" s="28" t="s">
        <v>735</v>
      </c>
      <c r="L143" s="105" t="str">
        <f t="shared" si="40"/>
        <v>No</v>
      </c>
    </row>
    <row r="144" spans="1:12" x14ac:dyDescent="0.2">
      <c r="A144" s="128" t="s">
        <v>996</v>
      </c>
      <c r="B144" s="22" t="s">
        <v>213</v>
      </c>
      <c r="C144" s="23">
        <v>6903</v>
      </c>
      <c r="D144" s="27" t="str">
        <f t="shared" si="43"/>
        <v>N/A</v>
      </c>
      <c r="E144" s="23">
        <v>6216</v>
      </c>
      <c r="F144" s="27" t="str">
        <f t="shared" si="44"/>
        <v>N/A</v>
      </c>
      <c r="G144" s="23">
        <v>6383</v>
      </c>
      <c r="H144" s="27" t="str">
        <f t="shared" si="45"/>
        <v>N/A</v>
      </c>
      <c r="I144" s="8">
        <v>-9.9499999999999993</v>
      </c>
      <c r="J144" s="8">
        <v>2.6869999999999998</v>
      </c>
      <c r="K144" s="28" t="s">
        <v>735</v>
      </c>
      <c r="L144" s="105" t="str">
        <f t="shared" si="40"/>
        <v>Yes</v>
      </c>
    </row>
    <row r="145" spans="1:12" x14ac:dyDescent="0.2">
      <c r="A145" s="128" t="s">
        <v>997</v>
      </c>
      <c r="B145" s="22" t="s">
        <v>213</v>
      </c>
      <c r="C145" s="23">
        <v>0</v>
      </c>
      <c r="D145" s="27" t="str">
        <f t="shared" si="43"/>
        <v>N/A</v>
      </c>
      <c r="E145" s="23">
        <v>0</v>
      </c>
      <c r="F145" s="27" t="str">
        <f t="shared" si="44"/>
        <v>N/A</v>
      </c>
      <c r="G145" s="23">
        <v>0</v>
      </c>
      <c r="H145" s="27" t="str">
        <f t="shared" si="45"/>
        <v>N/A</v>
      </c>
      <c r="I145" s="8" t="s">
        <v>1748</v>
      </c>
      <c r="J145" s="8" t="s">
        <v>1748</v>
      </c>
      <c r="K145" s="28" t="s">
        <v>735</v>
      </c>
      <c r="L145" s="105" t="str">
        <f t="shared" si="40"/>
        <v>N/A</v>
      </c>
    </row>
    <row r="146" spans="1:12" ht="25.5" x14ac:dyDescent="0.2">
      <c r="A146" s="138" t="s">
        <v>998</v>
      </c>
      <c r="B146" s="1" t="s">
        <v>213</v>
      </c>
      <c r="C146" s="1">
        <v>14667</v>
      </c>
      <c r="D146" s="7" t="str">
        <f t="shared" ref="D146:D151" si="46">IF($B146="N/A","N/A",IF(C146&gt;10,"No",IF(C146&lt;-10,"No","Yes")))</f>
        <v>N/A</v>
      </c>
      <c r="E146" s="1">
        <v>15080</v>
      </c>
      <c r="F146" s="7" t="str">
        <f t="shared" ref="F146:F151" si="47">IF($B146="N/A","N/A",IF(E146&gt;10,"No",IF(E146&lt;-10,"No","Yes")))</f>
        <v>N/A</v>
      </c>
      <c r="G146" s="1">
        <v>16446</v>
      </c>
      <c r="H146" s="7" t="str">
        <f t="shared" ref="H146:H151" si="48">IF($B146="N/A","N/A",IF(G146&gt;10,"No",IF(G146&lt;-10,"No","Yes")))</f>
        <v>N/A</v>
      </c>
      <c r="I146" s="36">
        <v>2.8159999999999998</v>
      </c>
      <c r="J146" s="36">
        <v>9.0579999999999998</v>
      </c>
      <c r="K146" s="28" t="s">
        <v>734</v>
      </c>
      <c r="L146" s="105" t="str">
        <f t="shared" ref="L146:L151" si="49">IF(J146="Div by 0", "N/A", IF(K146="N/A","N/A", IF(J146&gt;VALUE(MID(K146,1,2)), "No", IF(J146&lt;-1*VALUE(MID(K146,1,2)), "No", "Yes"))))</f>
        <v>Yes</v>
      </c>
    </row>
    <row r="147" spans="1:12" x14ac:dyDescent="0.2">
      <c r="A147" s="151" t="s">
        <v>326</v>
      </c>
      <c r="B147" s="30" t="s">
        <v>213</v>
      </c>
      <c r="C147" s="9">
        <v>3.3792906415999999</v>
      </c>
      <c r="D147" s="7" t="str">
        <f t="shared" si="46"/>
        <v>N/A</v>
      </c>
      <c r="E147" s="9">
        <v>3.4344695019999998</v>
      </c>
      <c r="F147" s="7" t="str">
        <f t="shared" si="47"/>
        <v>N/A</v>
      </c>
      <c r="G147" s="9">
        <v>2.6183895454999999</v>
      </c>
      <c r="H147" s="7" t="str">
        <f t="shared" si="48"/>
        <v>N/A</v>
      </c>
      <c r="I147" s="36">
        <v>1.633</v>
      </c>
      <c r="J147" s="36">
        <v>-23.8</v>
      </c>
      <c r="K147" s="28" t="s">
        <v>734</v>
      </c>
      <c r="L147" s="105" t="str">
        <f t="shared" si="49"/>
        <v>Yes</v>
      </c>
    </row>
    <row r="148" spans="1:12" x14ac:dyDescent="0.2">
      <c r="A148" s="128" t="s">
        <v>327</v>
      </c>
      <c r="B148" s="30" t="s">
        <v>213</v>
      </c>
      <c r="C148" s="9">
        <v>20.863506567999998</v>
      </c>
      <c r="D148" s="7" t="str">
        <f t="shared" si="46"/>
        <v>N/A</v>
      </c>
      <c r="E148" s="9">
        <v>20.649270598000001</v>
      </c>
      <c r="F148" s="7" t="str">
        <f t="shared" si="47"/>
        <v>N/A</v>
      </c>
      <c r="G148" s="9">
        <v>20.256568506000001</v>
      </c>
      <c r="H148" s="7" t="str">
        <f t="shared" si="48"/>
        <v>N/A</v>
      </c>
      <c r="I148" s="36">
        <v>-1.03</v>
      </c>
      <c r="J148" s="36">
        <v>-1.9</v>
      </c>
      <c r="K148" s="28" t="s">
        <v>734</v>
      </c>
      <c r="L148" s="105" t="str">
        <f t="shared" si="49"/>
        <v>Yes</v>
      </c>
    </row>
    <row r="149" spans="1:12" x14ac:dyDescent="0.2">
      <c r="A149" s="128" t="s">
        <v>328</v>
      </c>
      <c r="B149" s="30" t="s">
        <v>213</v>
      </c>
      <c r="C149" s="9">
        <v>3.0997131823999999</v>
      </c>
      <c r="D149" s="7" t="str">
        <f t="shared" si="46"/>
        <v>N/A</v>
      </c>
      <c r="E149" s="9">
        <v>3.2977817429999998</v>
      </c>
      <c r="F149" s="7" t="str">
        <f t="shared" si="47"/>
        <v>N/A</v>
      </c>
      <c r="G149" s="9">
        <v>3.4218088671000002</v>
      </c>
      <c r="H149" s="7" t="str">
        <f t="shared" si="48"/>
        <v>N/A</v>
      </c>
      <c r="I149" s="36">
        <v>6.39</v>
      </c>
      <c r="J149" s="36">
        <v>3.7610000000000001</v>
      </c>
      <c r="K149" s="28" t="s">
        <v>734</v>
      </c>
      <c r="L149" s="105" t="str">
        <f t="shared" si="49"/>
        <v>Yes</v>
      </c>
    </row>
    <row r="150" spans="1:12" x14ac:dyDescent="0.2">
      <c r="A150" s="128" t="s">
        <v>329</v>
      </c>
      <c r="B150" s="30" t="s">
        <v>213</v>
      </c>
      <c r="C150" s="9">
        <v>0.72171795439999997</v>
      </c>
      <c r="D150" s="7" t="str">
        <f t="shared" si="46"/>
        <v>N/A</v>
      </c>
      <c r="E150" s="9">
        <v>0.79191393759999995</v>
      </c>
      <c r="F150" s="7" t="str">
        <f t="shared" si="47"/>
        <v>N/A</v>
      </c>
      <c r="G150" s="9">
        <v>0.82855978389999996</v>
      </c>
      <c r="H150" s="7" t="str">
        <f t="shared" si="48"/>
        <v>N/A</v>
      </c>
      <c r="I150" s="36">
        <v>9.7260000000000009</v>
      </c>
      <c r="J150" s="36">
        <v>4.6280000000000001</v>
      </c>
      <c r="K150" s="28" t="s">
        <v>734</v>
      </c>
      <c r="L150" s="105" t="str">
        <f t="shared" si="49"/>
        <v>Yes</v>
      </c>
    </row>
    <row r="151" spans="1:12" x14ac:dyDescent="0.2">
      <c r="A151" s="128" t="s">
        <v>330</v>
      </c>
      <c r="B151" s="30" t="s">
        <v>213</v>
      </c>
      <c r="C151" s="9">
        <v>0.31849182860000003</v>
      </c>
      <c r="D151" s="7" t="str">
        <f t="shared" si="46"/>
        <v>N/A</v>
      </c>
      <c r="E151" s="9">
        <v>0.51140416099999997</v>
      </c>
      <c r="F151" s="7" t="str">
        <f t="shared" si="47"/>
        <v>N/A</v>
      </c>
      <c r="G151" s="9">
        <v>0.67017922009999997</v>
      </c>
      <c r="H151" s="7" t="str">
        <f t="shared" si="48"/>
        <v>N/A</v>
      </c>
      <c r="I151" s="36">
        <v>60.57</v>
      </c>
      <c r="J151" s="36">
        <v>31.05</v>
      </c>
      <c r="K151" s="28" t="s">
        <v>734</v>
      </c>
      <c r="L151" s="105" t="str">
        <f t="shared" si="49"/>
        <v>No</v>
      </c>
    </row>
    <row r="152" spans="1:12" x14ac:dyDescent="0.2">
      <c r="A152" s="138" t="s">
        <v>999</v>
      </c>
      <c r="B152" s="22" t="s">
        <v>213</v>
      </c>
      <c r="C152" s="23">
        <v>19893</v>
      </c>
      <c r="D152" s="27" t="str">
        <f t="shared" ref="D152:D158" si="50">IF($B152="N/A","N/A",IF(C152&gt;10,"No",IF(C152&lt;-10,"No","Yes")))</f>
        <v>N/A</v>
      </c>
      <c r="E152" s="23">
        <v>19427</v>
      </c>
      <c r="F152" s="27" t="str">
        <f t="shared" ref="F152:F158" si="51">IF($B152="N/A","N/A",IF(E152&gt;10,"No",IF(E152&lt;-10,"No","Yes")))</f>
        <v>N/A</v>
      </c>
      <c r="G152" s="23">
        <v>20096</v>
      </c>
      <c r="H152" s="27" t="str">
        <f t="shared" ref="H152:H158" si="52">IF($B152="N/A","N/A",IF(G152&gt;10,"No",IF(G152&lt;-10,"No","Yes")))</f>
        <v>N/A</v>
      </c>
      <c r="I152" s="8">
        <v>-2.34</v>
      </c>
      <c r="J152" s="8">
        <v>3.444</v>
      </c>
      <c r="K152" s="28" t="s">
        <v>734</v>
      </c>
      <c r="L152" s="105" t="str">
        <f t="shared" ref="L152:L159" si="53">IF(J152="Div by 0", "N/A", IF(K152="N/A","N/A", IF(J152&gt;VALUE(MID(K152,1,2)), "No", IF(J152&lt;-1*VALUE(MID(K152,1,2)), "No", "Yes"))))</f>
        <v>Yes</v>
      </c>
    </row>
    <row r="153" spans="1:12" x14ac:dyDescent="0.2">
      <c r="A153" s="151" t="s">
        <v>1000</v>
      </c>
      <c r="B153" s="22" t="s">
        <v>213</v>
      </c>
      <c r="C153" s="4">
        <v>4.5833659735000003</v>
      </c>
      <c r="D153" s="27" t="str">
        <f t="shared" si="50"/>
        <v>N/A</v>
      </c>
      <c r="E153" s="4">
        <v>4.4244986084000004</v>
      </c>
      <c r="F153" s="27" t="str">
        <f t="shared" si="51"/>
        <v>N/A</v>
      </c>
      <c r="G153" s="4">
        <v>3.1995109028000002</v>
      </c>
      <c r="H153" s="27" t="str">
        <f t="shared" si="52"/>
        <v>N/A</v>
      </c>
      <c r="I153" s="8">
        <v>-3.47</v>
      </c>
      <c r="J153" s="8">
        <v>-27.7</v>
      </c>
      <c r="K153" s="28" t="s">
        <v>734</v>
      </c>
      <c r="L153" s="105" t="str">
        <f t="shared" si="53"/>
        <v>Yes</v>
      </c>
    </row>
    <row r="154" spans="1:12" x14ac:dyDescent="0.2">
      <c r="A154" s="138" t="s">
        <v>1001</v>
      </c>
      <c r="B154" s="22" t="s">
        <v>213</v>
      </c>
      <c r="C154" s="4">
        <v>14.375785265999999</v>
      </c>
      <c r="D154" s="27" t="str">
        <f t="shared" si="50"/>
        <v>N/A</v>
      </c>
      <c r="E154" s="4">
        <v>13.031070931</v>
      </c>
      <c r="F154" s="27" t="str">
        <f t="shared" si="51"/>
        <v>N/A</v>
      </c>
      <c r="G154" s="4">
        <v>12.641068595</v>
      </c>
      <c r="H154" s="27" t="str">
        <f t="shared" si="52"/>
        <v>N/A</v>
      </c>
      <c r="I154" s="8">
        <v>-9.35</v>
      </c>
      <c r="J154" s="8">
        <v>-2.99</v>
      </c>
      <c r="K154" s="28" t="s">
        <v>734</v>
      </c>
      <c r="L154" s="105" t="str">
        <f t="shared" si="53"/>
        <v>Yes</v>
      </c>
    </row>
    <row r="155" spans="1:12" x14ac:dyDescent="0.2">
      <c r="A155" s="138" t="s">
        <v>1002</v>
      </c>
      <c r="B155" s="22" t="s">
        <v>213</v>
      </c>
      <c r="C155" s="4">
        <v>10.445608805999999</v>
      </c>
      <c r="D155" s="27" t="str">
        <f t="shared" si="50"/>
        <v>N/A</v>
      </c>
      <c r="E155" s="4">
        <v>10.633845655</v>
      </c>
      <c r="F155" s="27" t="str">
        <f t="shared" si="51"/>
        <v>N/A</v>
      </c>
      <c r="G155" s="4">
        <v>11.424085788999999</v>
      </c>
      <c r="H155" s="27" t="str">
        <f t="shared" si="52"/>
        <v>N/A</v>
      </c>
      <c r="I155" s="8">
        <v>1.802</v>
      </c>
      <c r="J155" s="8">
        <v>7.431</v>
      </c>
      <c r="K155" s="28" t="s">
        <v>734</v>
      </c>
      <c r="L155" s="105" t="str">
        <f t="shared" si="53"/>
        <v>Yes</v>
      </c>
    </row>
    <row r="156" spans="1:12" x14ac:dyDescent="0.2">
      <c r="A156" s="138" t="s">
        <v>1003</v>
      </c>
      <c r="B156" s="22" t="s">
        <v>213</v>
      </c>
      <c r="C156" s="4">
        <v>0.20662681720000001</v>
      </c>
      <c r="D156" s="27" t="str">
        <f t="shared" si="50"/>
        <v>N/A</v>
      </c>
      <c r="E156" s="4">
        <v>0.21787338110000001</v>
      </c>
      <c r="F156" s="27" t="str">
        <f t="shared" si="51"/>
        <v>N/A</v>
      </c>
      <c r="G156" s="4">
        <v>0.192584166</v>
      </c>
      <c r="H156" s="27" t="str">
        <f t="shared" si="52"/>
        <v>N/A</v>
      </c>
      <c r="I156" s="8">
        <v>5.4429999999999996</v>
      </c>
      <c r="J156" s="8">
        <v>-11.6</v>
      </c>
      <c r="K156" s="28" t="s">
        <v>734</v>
      </c>
      <c r="L156" s="105" t="str">
        <f t="shared" si="53"/>
        <v>Yes</v>
      </c>
    </row>
    <row r="157" spans="1:12" x14ac:dyDescent="0.2">
      <c r="A157" s="138" t="s">
        <v>1004</v>
      </c>
      <c r="B157" s="22" t="s">
        <v>213</v>
      </c>
      <c r="C157" s="4">
        <v>0.22841333159999999</v>
      </c>
      <c r="D157" s="27" t="str">
        <f t="shared" si="50"/>
        <v>N/A</v>
      </c>
      <c r="E157" s="4">
        <v>0.2412856427</v>
      </c>
      <c r="F157" s="27" t="str">
        <f t="shared" si="51"/>
        <v>N/A</v>
      </c>
      <c r="G157" s="4">
        <v>0.59394084540000003</v>
      </c>
      <c r="H157" s="27" t="str">
        <f t="shared" si="52"/>
        <v>N/A</v>
      </c>
      <c r="I157" s="8">
        <v>5.6360000000000001</v>
      </c>
      <c r="J157" s="8">
        <v>146.19999999999999</v>
      </c>
      <c r="K157" s="28" t="s">
        <v>734</v>
      </c>
      <c r="L157" s="105" t="str">
        <f t="shared" si="53"/>
        <v>No</v>
      </c>
    </row>
    <row r="158" spans="1:12" x14ac:dyDescent="0.2">
      <c r="A158" s="128" t="s">
        <v>1005</v>
      </c>
      <c r="B158" s="22" t="s">
        <v>213</v>
      </c>
      <c r="C158" s="23">
        <v>1271</v>
      </c>
      <c r="D158" s="27" t="str">
        <f t="shared" si="50"/>
        <v>N/A</v>
      </c>
      <c r="E158" s="23">
        <v>1236</v>
      </c>
      <c r="F158" s="27" t="str">
        <f t="shared" si="51"/>
        <v>N/A</v>
      </c>
      <c r="G158" s="23">
        <v>1237</v>
      </c>
      <c r="H158" s="27" t="str">
        <f t="shared" si="52"/>
        <v>N/A</v>
      </c>
      <c r="I158" s="8">
        <v>-2.75</v>
      </c>
      <c r="J158" s="8">
        <v>8.09E-2</v>
      </c>
      <c r="K158" s="28" t="s">
        <v>734</v>
      </c>
      <c r="L158" s="105" t="str">
        <f t="shared" si="53"/>
        <v>Yes</v>
      </c>
    </row>
    <row r="159" spans="1:12" ht="25.5" x14ac:dyDescent="0.2">
      <c r="A159" s="138" t="s">
        <v>1006</v>
      </c>
      <c r="B159" s="22" t="s">
        <v>213</v>
      </c>
      <c r="C159" s="23">
        <v>20667</v>
      </c>
      <c r="D159" s="27" t="str">
        <f>IF($B159="N/A","N/A",IF(C159&gt;10,"No",IF(C159&lt;-10,"No","Yes")))</f>
        <v>N/A</v>
      </c>
      <c r="E159" s="23">
        <v>20404</v>
      </c>
      <c r="F159" s="27" t="str">
        <f>IF($B159="N/A","N/A",IF(E159&gt;10,"No",IF(E159&lt;-10,"No","Yes")))</f>
        <v>N/A</v>
      </c>
      <c r="G159" s="23">
        <v>21243</v>
      </c>
      <c r="H159" s="27" t="str">
        <f>IF($B159="N/A","N/A",IF(G159&gt;10,"No",IF(G159&lt;-10,"No","Yes")))</f>
        <v>N/A</v>
      </c>
      <c r="I159" s="8">
        <v>-1.27</v>
      </c>
      <c r="J159" s="8">
        <v>4.1120000000000001</v>
      </c>
      <c r="K159" s="28" t="s">
        <v>734</v>
      </c>
      <c r="L159" s="105" t="str">
        <f t="shared" si="53"/>
        <v>Yes</v>
      </c>
    </row>
    <row r="160" spans="1:12" x14ac:dyDescent="0.2">
      <c r="A160" s="137" t="s">
        <v>1007</v>
      </c>
      <c r="B160" s="22" t="s">
        <v>213</v>
      </c>
      <c r="C160" s="23">
        <v>11970</v>
      </c>
      <c r="D160" s="27" t="str">
        <f t="shared" ref="D160:D234" si="54">IF($B160="N/A","N/A",IF(C160&gt;10,"No",IF(C160&lt;-10,"No","Yes")))</f>
        <v>N/A</v>
      </c>
      <c r="E160" s="23">
        <v>11204</v>
      </c>
      <c r="F160" s="27" t="str">
        <f t="shared" ref="F160:F234" si="55">IF($B160="N/A","N/A",IF(E160&gt;10,"No",IF(E160&lt;-10,"No","Yes")))</f>
        <v>N/A</v>
      </c>
      <c r="G160" s="23">
        <v>11316</v>
      </c>
      <c r="H160" s="27" t="str">
        <f t="shared" ref="H160:H223" si="56">IF($B160="N/A","N/A",IF(G160&gt;10,"No",IF(G160&lt;-10,"No","Yes")))</f>
        <v>N/A</v>
      </c>
      <c r="I160" s="8">
        <v>-6.4</v>
      </c>
      <c r="J160" s="8">
        <v>0.99960000000000004</v>
      </c>
      <c r="K160" s="28" t="s">
        <v>734</v>
      </c>
      <c r="L160" s="105" t="str">
        <f t="shared" ref="L160:L223" si="57">IF(J160="Div by 0", "N/A", IF(K160="N/A","N/A", IF(J160&gt;VALUE(MID(K160,1,2)), "No", IF(J160&lt;-1*VALUE(MID(K160,1,2)), "No", "Yes"))))</f>
        <v>Yes</v>
      </c>
    </row>
    <row r="161" spans="1:12" x14ac:dyDescent="0.2">
      <c r="A161" s="153" t="s">
        <v>71</v>
      </c>
      <c r="B161" s="22" t="s">
        <v>213</v>
      </c>
      <c r="C161" s="4">
        <v>2.7578992964000002</v>
      </c>
      <c r="D161" s="27" t="str">
        <f t="shared" si="54"/>
        <v>N/A</v>
      </c>
      <c r="E161" s="4">
        <v>2.5517106300000001</v>
      </c>
      <c r="F161" s="27" t="str">
        <f t="shared" si="55"/>
        <v>N/A</v>
      </c>
      <c r="G161" s="4">
        <v>1.8016354188000001</v>
      </c>
      <c r="H161" s="27" t="str">
        <f t="shared" si="56"/>
        <v>N/A</v>
      </c>
      <c r="I161" s="8">
        <v>-7.48</v>
      </c>
      <c r="J161" s="8">
        <v>-29.4</v>
      </c>
      <c r="K161" s="28" t="s">
        <v>734</v>
      </c>
      <c r="L161" s="105" t="str">
        <f t="shared" si="57"/>
        <v>Yes</v>
      </c>
    </row>
    <row r="162" spans="1:12" x14ac:dyDescent="0.2">
      <c r="A162" s="137" t="s">
        <v>111</v>
      </c>
      <c r="B162" s="22" t="s">
        <v>213</v>
      </c>
      <c r="C162" s="4">
        <v>9.6767561393000001</v>
      </c>
      <c r="D162" s="27" t="str">
        <f t="shared" si="54"/>
        <v>N/A</v>
      </c>
      <c r="E162" s="4">
        <v>8.1113165765000002</v>
      </c>
      <c r="F162" s="27" t="str">
        <f t="shared" si="55"/>
        <v>N/A</v>
      </c>
      <c r="G162" s="4">
        <v>7.7609769000000002</v>
      </c>
      <c r="H162" s="27" t="str">
        <f t="shared" si="56"/>
        <v>N/A</v>
      </c>
      <c r="I162" s="8">
        <v>-16.2</v>
      </c>
      <c r="J162" s="8">
        <v>-4.32</v>
      </c>
      <c r="K162" s="28" t="s">
        <v>734</v>
      </c>
      <c r="L162" s="105" t="str">
        <f t="shared" si="57"/>
        <v>Yes</v>
      </c>
    </row>
    <row r="163" spans="1:12" x14ac:dyDescent="0.2">
      <c r="A163" s="137" t="s">
        <v>112</v>
      </c>
      <c r="B163" s="22" t="s">
        <v>213</v>
      </c>
      <c r="C163" s="4">
        <v>6.0568187280999997</v>
      </c>
      <c r="D163" s="27" t="str">
        <f t="shared" si="54"/>
        <v>N/A</v>
      </c>
      <c r="E163" s="4">
        <v>6.0156535139000002</v>
      </c>
      <c r="F163" s="27" t="str">
        <f t="shared" si="55"/>
        <v>N/A</v>
      </c>
      <c r="G163" s="4">
        <v>6.9097219034000004</v>
      </c>
      <c r="H163" s="27" t="str">
        <f t="shared" si="56"/>
        <v>N/A</v>
      </c>
      <c r="I163" s="8">
        <v>-0.68</v>
      </c>
      <c r="J163" s="8">
        <v>14.86</v>
      </c>
      <c r="K163" s="28" t="s">
        <v>734</v>
      </c>
      <c r="L163" s="105" t="str">
        <f t="shared" si="57"/>
        <v>Yes</v>
      </c>
    </row>
    <row r="164" spans="1:12" x14ac:dyDescent="0.2">
      <c r="A164" s="137" t="s">
        <v>113</v>
      </c>
      <c r="B164" s="22" t="s">
        <v>213</v>
      </c>
      <c r="C164" s="4">
        <v>8.5110569900000002E-2</v>
      </c>
      <c r="D164" s="27" t="str">
        <f t="shared" si="54"/>
        <v>N/A</v>
      </c>
      <c r="E164" s="4">
        <v>0.1116055182</v>
      </c>
      <c r="F164" s="27" t="str">
        <f t="shared" si="55"/>
        <v>N/A</v>
      </c>
      <c r="G164" s="4">
        <v>0.1074888368</v>
      </c>
      <c r="H164" s="27" t="str">
        <f t="shared" si="56"/>
        <v>N/A</v>
      </c>
      <c r="I164" s="8">
        <v>31.13</v>
      </c>
      <c r="J164" s="8">
        <v>-3.69</v>
      </c>
      <c r="K164" s="28" t="s">
        <v>734</v>
      </c>
      <c r="L164" s="105" t="str">
        <f t="shared" si="57"/>
        <v>Yes</v>
      </c>
    </row>
    <row r="165" spans="1:12" x14ac:dyDescent="0.2">
      <c r="A165" s="137" t="s">
        <v>114</v>
      </c>
      <c r="B165" s="22" t="s">
        <v>213</v>
      </c>
      <c r="C165" s="4">
        <v>1.6085445999999999E-3</v>
      </c>
      <c r="D165" s="27" t="str">
        <f t="shared" si="54"/>
        <v>N/A</v>
      </c>
      <c r="E165" s="4">
        <v>6.0700791000000004E-3</v>
      </c>
      <c r="F165" s="27" t="str">
        <f t="shared" si="55"/>
        <v>N/A</v>
      </c>
      <c r="G165" s="4">
        <v>1.1575459999999999E-2</v>
      </c>
      <c r="H165" s="27" t="str">
        <f t="shared" si="56"/>
        <v>N/A</v>
      </c>
      <c r="I165" s="8">
        <v>277.39999999999998</v>
      </c>
      <c r="J165" s="8">
        <v>90.7</v>
      </c>
      <c r="K165" s="28" t="s">
        <v>734</v>
      </c>
      <c r="L165" s="105" t="str">
        <f t="shared" si="57"/>
        <v>No</v>
      </c>
    </row>
    <row r="166" spans="1:12" x14ac:dyDescent="0.2">
      <c r="A166" s="137" t="s">
        <v>426</v>
      </c>
      <c r="B166" s="22" t="s">
        <v>213</v>
      </c>
      <c r="C166" s="23">
        <v>4196</v>
      </c>
      <c r="D166" s="27" t="str">
        <f>IF($B166="N/A","N/A",IF(C166&gt;10,"No",IF(C166&lt;-10,"No","Yes")))</f>
        <v>N/A</v>
      </c>
      <c r="E166" s="23">
        <v>3522</v>
      </c>
      <c r="F166" s="27" t="str">
        <f>IF($B166="N/A","N/A",IF(E166&gt;10,"No",IF(E166&lt;-10,"No","Yes")))</f>
        <v>N/A</v>
      </c>
      <c r="G166" s="23">
        <v>3495</v>
      </c>
      <c r="H166" s="27" t="str">
        <f>IF($B166="N/A","N/A",IF(G166&gt;10,"No",IF(G166&lt;-10,"No","Yes")))</f>
        <v>N/A</v>
      </c>
      <c r="I166" s="8">
        <v>-16.100000000000001</v>
      </c>
      <c r="J166" s="8">
        <v>-0.76700000000000002</v>
      </c>
      <c r="K166" s="28" t="s">
        <v>734</v>
      </c>
      <c r="L166" s="105" t="str">
        <f t="shared" si="57"/>
        <v>Yes</v>
      </c>
    </row>
    <row r="167" spans="1:12" x14ac:dyDescent="0.2">
      <c r="A167" s="137" t="s">
        <v>427</v>
      </c>
      <c r="B167" s="22" t="s">
        <v>213</v>
      </c>
      <c r="C167" s="23">
        <v>40</v>
      </c>
      <c r="D167" s="27" t="str">
        <f>IF($B167="N/A","N/A",IF(C167&gt;10,"No",IF(C167&lt;-10,"No","Yes")))</f>
        <v>N/A</v>
      </c>
      <c r="E167" s="23">
        <v>31</v>
      </c>
      <c r="F167" s="27" t="str">
        <f>IF($B167="N/A","N/A",IF(E167&gt;10,"No",IF(E167&lt;-10,"No","Yes")))</f>
        <v>N/A</v>
      </c>
      <c r="G167" s="23">
        <v>26</v>
      </c>
      <c r="H167" s="27" t="str">
        <f>IF($B167="N/A","N/A",IF(G167&gt;10,"No",IF(G167&lt;-10,"No","Yes")))</f>
        <v>N/A</v>
      </c>
      <c r="I167" s="8">
        <v>-22.5</v>
      </c>
      <c r="J167" s="8">
        <v>-16.100000000000001</v>
      </c>
      <c r="K167" s="28" t="s">
        <v>734</v>
      </c>
      <c r="L167" s="105" t="str">
        <f t="shared" si="57"/>
        <v>Yes</v>
      </c>
    </row>
    <row r="168" spans="1:12" x14ac:dyDescent="0.2">
      <c r="A168" s="137" t="s">
        <v>428</v>
      </c>
      <c r="B168" s="22" t="s">
        <v>213</v>
      </c>
      <c r="C168" s="23">
        <v>3639</v>
      </c>
      <c r="D168" s="27" t="str">
        <f>IF($B168="N/A","N/A",IF(C168&gt;10,"No",IF(C168&lt;-10,"No","Yes")))</f>
        <v>N/A</v>
      </c>
      <c r="E168" s="23">
        <v>3491</v>
      </c>
      <c r="F168" s="27" t="str">
        <f>IF($B168="N/A","N/A",IF(E168&gt;10,"No",IF(E168&lt;-10,"No","Yes")))</f>
        <v>N/A</v>
      </c>
      <c r="G168" s="23">
        <v>3573</v>
      </c>
      <c r="H168" s="27" t="str">
        <f>IF($B168="N/A","N/A",IF(G168&gt;10,"No",IF(G168&lt;-10,"No","Yes")))</f>
        <v>N/A</v>
      </c>
      <c r="I168" s="8">
        <v>-4.07</v>
      </c>
      <c r="J168" s="8">
        <v>2.3490000000000002</v>
      </c>
      <c r="K168" s="28" t="s">
        <v>734</v>
      </c>
      <c r="L168" s="105" t="str">
        <f t="shared" si="57"/>
        <v>Yes</v>
      </c>
    </row>
    <row r="169" spans="1:12" x14ac:dyDescent="0.2">
      <c r="A169" s="137" t="s">
        <v>429</v>
      </c>
      <c r="B169" s="22" t="s">
        <v>213</v>
      </c>
      <c r="C169" s="23">
        <v>3921</v>
      </c>
      <c r="D169" s="27" t="str">
        <f>IF($B169="N/A","N/A",IF(C169&gt;10,"No",IF(C169&lt;-10,"No","Yes")))</f>
        <v>N/A</v>
      </c>
      <c r="E169" s="23">
        <v>3926</v>
      </c>
      <c r="F169" s="27" t="str">
        <f>IF($B169="N/A","N/A",IF(E169&gt;10,"No",IF(E169&lt;-10,"No","Yes")))</f>
        <v>N/A</v>
      </c>
      <c r="G169" s="23">
        <v>3953</v>
      </c>
      <c r="H169" s="27" t="str">
        <f>IF($B169="N/A","N/A",IF(G169&gt;10,"No",IF(G169&lt;-10,"No","Yes")))</f>
        <v>N/A</v>
      </c>
      <c r="I169" s="8">
        <v>0.1275</v>
      </c>
      <c r="J169" s="8">
        <v>0.68769999999999998</v>
      </c>
      <c r="K169" s="28" t="s">
        <v>734</v>
      </c>
      <c r="L169" s="105" t="str">
        <f t="shared" si="57"/>
        <v>Yes</v>
      </c>
    </row>
    <row r="170" spans="1:12" x14ac:dyDescent="0.2">
      <c r="A170" s="137" t="s">
        <v>1734</v>
      </c>
      <c r="B170" s="22" t="s">
        <v>213</v>
      </c>
      <c r="C170" s="23">
        <v>174</v>
      </c>
      <c r="D170" s="27" t="str">
        <f>IF($B170="N/A","N/A",IF(C170&gt;10,"No",IF(C170&lt;-10,"No","Yes")))</f>
        <v>N/A</v>
      </c>
      <c r="E170" s="23">
        <v>234</v>
      </c>
      <c r="F170" s="27" t="str">
        <f>IF($B170="N/A","N/A",IF(E170&gt;10,"No",IF(E170&lt;-10,"No","Yes")))</f>
        <v>N/A</v>
      </c>
      <c r="G170" s="23">
        <v>269</v>
      </c>
      <c r="H170" s="27" t="str">
        <f>IF($B170="N/A","N/A",IF(G170&gt;10,"No",IF(G170&lt;-10,"No","Yes")))</f>
        <v>N/A</v>
      </c>
      <c r="I170" s="8">
        <v>34.479999999999997</v>
      </c>
      <c r="J170" s="8">
        <v>14.96</v>
      </c>
      <c r="K170" s="28" t="s">
        <v>734</v>
      </c>
      <c r="L170" s="105" t="str">
        <f t="shared" si="57"/>
        <v>Yes</v>
      </c>
    </row>
    <row r="171" spans="1:12" x14ac:dyDescent="0.2">
      <c r="A171" s="151" t="s">
        <v>1008</v>
      </c>
      <c r="B171" s="22" t="s">
        <v>213</v>
      </c>
      <c r="C171" s="23">
        <v>6900</v>
      </c>
      <c r="D171" s="27" t="str">
        <f t="shared" si="54"/>
        <v>N/A</v>
      </c>
      <c r="E171" s="23">
        <v>5795</v>
      </c>
      <c r="F171" s="27" t="str">
        <f t="shared" si="55"/>
        <v>N/A</v>
      </c>
      <c r="G171" s="23">
        <v>5785</v>
      </c>
      <c r="H171" s="27" t="str">
        <f t="shared" si="56"/>
        <v>N/A</v>
      </c>
      <c r="I171" s="8">
        <v>-16</v>
      </c>
      <c r="J171" s="8">
        <v>-0.17299999999999999</v>
      </c>
      <c r="K171" s="28" t="s">
        <v>734</v>
      </c>
      <c r="L171" s="105" t="str">
        <f t="shared" si="57"/>
        <v>Yes</v>
      </c>
    </row>
    <row r="172" spans="1:12" x14ac:dyDescent="0.2">
      <c r="A172" s="137" t="s">
        <v>1009</v>
      </c>
      <c r="B172" s="22" t="s">
        <v>213</v>
      </c>
      <c r="C172" s="23">
        <v>4063</v>
      </c>
      <c r="D172" s="27" t="str">
        <f>IF($B172="N/A","N/A",IF(C172&gt;10,"No",IF(C172&lt;-10,"No","Yes")))</f>
        <v>N/A</v>
      </c>
      <c r="E172" s="23">
        <v>3371</v>
      </c>
      <c r="F172" s="27" t="str">
        <f>IF($B172="N/A","N/A",IF(E172&gt;10,"No",IF(E172&lt;-10,"No","Yes")))</f>
        <v>N/A</v>
      </c>
      <c r="G172" s="23">
        <v>3312</v>
      </c>
      <c r="H172" s="27" t="str">
        <f>IF($B172="N/A","N/A",IF(G172&gt;10,"No",IF(G172&lt;-10,"No","Yes")))</f>
        <v>N/A</v>
      </c>
      <c r="I172" s="8">
        <v>-17</v>
      </c>
      <c r="J172" s="8">
        <v>-1.75</v>
      </c>
      <c r="K172" s="28" t="s">
        <v>734</v>
      </c>
      <c r="L172" s="105" t="str">
        <f t="shared" si="57"/>
        <v>Yes</v>
      </c>
    </row>
    <row r="173" spans="1:12" x14ac:dyDescent="0.2">
      <c r="A173" s="137" t="s">
        <v>1010</v>
      </c>
      <c r="B173" s="22" t="s">
        <v>213</v>
      </c>
      <c r="C173" s="23">
        <v>36</v>
      </c>
      <c r="D173" s="27" t="str">
        <f>IF($B173="N/A","N/A",IF(C173&gt;10,"No",IF(C173&lt;-10,"No","Yes")))</f>
        <v>N/A</v>
      </c>
      <c r="E173" s="23">
        <v>28</v>
      </c>
      <c r="F173" s="27" t="str">
        <f>IF($B173="N/A","N/A",IF(E173&gt;10,"No",IF(E173&lt;-10,"No","Yes")))</f>
        <v>N/A</v>
      </c>
      <c r="G173" s="23">
        <v>26</v>
      </c>
      <c r="H173" s="27" t="str">
        <f>IF($B173="N/A","N/A",IF(G173&gt;10,"No",IF(G173&lt;-10,"No","Yes")))</f>
        <v>N/A</v>
      </c>
      <c r="I173" s="8">
        <v>-22.2</v>
      </c>
      <c r="J173" s="8">
        <v>-7.14</v>
      </c>
      <c r="K173" s="28" t="s">
        <v>734</v>
      </c>
      <c r="L173" s="105" t="str">
        <f t="shared" si="57"/>
        <v>Yes</v>
      </c>
    </row>
    <row r="174" spans="1:12" ht="25.5" x14ac:dyDescent="0.2">
      <c r="A174" s="137" t="s">
        <v>1011</v>
      </c>
      <c r="B174" s="22" t="s">
        <v>213</v>
      </c>
      <c r="C174" s="23">
        <v>1750</v>
      </c>
      <c r="D174" s="27" t="str">
        <f>IF($B174="N/A","N/A",IF(C174&gt;10,"No",IF(C174&lt;-10,"No","Yes")))</f>
        <v>N/A</v>
      </c>
      <c r="E174" s="23">
        <v>1540</v>
      </c>
      <c r="F174" s="27" t="str">
        <f>IF($B174="N/A","N/A",IF(E174&gt;10,"No",IF(E174&lt;-10,"No","Yes")))</f>
        <v>N/A</v>
      </c>
      <c r="G174" s="23">
        <v>1566</v>
      </c>
      <c r="H174" s="27" t="str">
        <f>IF($B174="N/A","N/A",IF(G174&gt;10,"No",IF(G174&lt;-10,"No","Yes")))</f>
        <v>N/A</v>
      </c>
      <c r="I174" s="8">
        <v>-12</v>
      </c>
      <c r="J174" s="8">
        <v>1.6879999999999999</v>
      </c>
      <c r="K174" s="28" t="s">
        <v>734</v>
      </c>
      <c r="L174" s="105" t="str">
        <f t="shared" si="57"/>
        <v>Yes</v>
      </c>
    </row>
    <row r="175" spans="1:12" ht="25.5" x14ac:dyDescent="0.2">
      <c r="A175" s="137" t="s">
        <v>1012</v>
      </c>
      <c r="B175" s="22" t="s">
        <v>213</v>
      </c>
      <c r="C175" s="23">
        <v>1048</v>
      </c>
      <c r="D175" s="27" t="str">
        <f>IF($B175="N/A","N/A",IF(C175&gt;10,"No",IF(C175&lt;-10,"No","Yes")))</f>
        <v>N/A</v>
      </c>
      <c r="E175" s="23">
        <v>853</v>
      </c>
      <c r="F175" s="27" t="str">
        <f>IF($B175="N/A","N/A",IF(E175&gt;10,"No",IF(E175&lt;-10,"No","Yes")))</f>
        <v>N/A</v>
      </c>
      <c r="G175" s="23">
        <v>865</v>
      </c>
      <c r="H175" s="27" t="str">
        <f>IF($B175="N/A","N/A",IF(G175&gt;10,"No",IF(G175&lt;-10,"No","Yes")))</f>
        <v>N/A</v>
      </c>
      <c r="I175" s="8">
        <v>-18.600000000000001</v>
      </c>
      <c r="J175" s="8">
        <v>1.407</v>
      </c>
      <c r="K175" s="28" t="s">
        <v>734</v>
      </c>
      <c r="L175" s="105" t="str">
        <f t="shared" si="57"/>
        <v>Yes</v>
      </c>
    </row>
    <row r="176" spans="1:12" ht="25.5" x14ac:dyDescent="0.2">
      <c r="A176" s="137" t="s">
        <v>1735</v>
      </c>
      <c r="B176" s="22" t="s">
        <v>213</v>
      </c>
      <c r="C176" s="23">
        <v>11</v>
      </c>
      <c r="D176" s="27" t="str">
        <f>IF($B176="N/A","N/A",IF(C176&gt;10,"No",IF(C176&lt;-10,"No","Yes")))</f>
        <v>N/A</v>
      </c>
      <c r="E176" s="23">
        <v>11</v>
      </c>
      <c r="F176" s="27" t="str">
        <f>IF($B176="N/A","N/A",IF(E176&gt;10,"No",IF(E176&lt;-10,"No","Yes")))</f>
        <v>N/A</v>
      </c>
      <c r="G176" s="23">
        <v>16</v>
      </c>
      <c r="H176" s="27" t="str">
        <f>IF($B176="N/A","N/A",IF(G176&gt;10,"No",IF(G176&lt;-10,"No","Yes")))</f>
        <v>N/A</v>
      </c>
      <c r="I176" s="8">
        <v>0</v>
      </c>
      <c r="J176" s="8">
        <v>433.3</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5070</v>
      </c>
      <c r="D201" s="7" t="str">
        <f t="shared" si="54"/>
        <v>N/A</v>
      </c>
      <c r="E201" s="1">
        <v>5409</v>
      </c>
      <c r="F201" s="7" t="str">
        <f t="shared" si="55"/>
        <v>N/A</v>
      </c>
      <c r="G201" s="1">
        <v>5531</v>
      </c>
      <c r="H201" s="7" t="str">
        <f t="shared" si="56"/>
        <v>N/A</v>
      </c>
      <c r="I201" s="36">
        <v>6.6859999999999999</v>
      </c>
      <c r="J201" s="36">
        <v>2.2559999999999998</v>
      </c>
      <c r="K201" s="30" t="s">
        <v>734</v>
      </c>
      <c r="L201" s="158" t="str">
        <f t="shared" si="57"/>
        <v>Yes</v>
      </c>
    </row>
    <row r="202" spans="1:12" x14ac:dyDescent="0.2">
      <c r="A202" s="137" t="s">
        <v>1034</v>
      </c>
      <c r="B202" s="22" t="s">
        <v>213</v>
      </c>
      <c r="C202" s="23">
        <v>133</v>
      </c>
      <c r="D202" s="27" t="str">
        <f t="shared" si="54"/>
        <v>N/A</v>
      </c>
      <c r="E202" s="23">
        <v>151</v>
      </c>
      <c r="F202" s="27" t="str">
        <f t="shared" si="55"/>
        <v>N/A</v>
      </c>
      <c r="G202" s="23">
        <v>183</v>
      </c>
      <c r="H202" s="27" t="str">
        <f t="shared" si="56"/>
        <v>N/A</v>
      </c>
      <c r="I202" s="8">
        <v>13.53</v>
      </c>
      <c r="J202" s="8">
        <v>21.19</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0</v>
      </c>
      <c r="H203" s="27" t="str">
        <f t="shared" si="56"/>
        <v>N/A</v>
      </c>
      <c r="I203" s="8">
        <v>-25</v>
      </c>
      <c r="J203" s="8">
        <v>-100</v>
      </c>
      <c r="K203" s="28" t="s">
        <v>734</v>
      </c>
      <c r="L203" s="105" t="str">
        <f t="shared" si="57"/>
        <v>No</v>
      </c>
    </row>
    <row r="204" spans="1:12" ht="25.5" x14ac:dyDescent="0.2">
      <c r="A204" s="137" t="s">
        <v>1036</v>
      </c>
      <c r="B204" s="22" t="s">
        <v>213</v>
      </c>
      <c r="C204" s="23">
        <v>1889</v>
      </c>
      <c r="D204" s="27" t="str">
        <f t="shared" si="54"/>
        <v>N/A</v>
      </c>
      <c r="E204" s="23">
        <v>1951</v>
      </c>
      <c r="F204" s="27" t="str">
        <f t="shared" si="55"/>
        <v>N/A</v>
      </c>
      <c r="G204" s="23">
        <v>2007</v>
      </c>
      <c r="H204" s="27" t="str">
        <f t="shared" si="56"/>
        <v>N/A</v>
      </c>
      <c r="I204" s="8">
        <v>3.282</v>
      </c>
      <c r="J204" s="8">
        <v>2.87</v>
      </c>
      <c r="K204" s="28" t="s">
        <v>734</v>
      </c>
      <c r="L204" s="105" t="str">
        <f t="shared" si="57"/>
        <v>Yes</v>
      </c>
    </row>
    <row r="205" spans="1:12" ht="25.5" x14ac:dyDescent="0.2">
      <c r="A205" s="137" t="s">
        <v>1037</v>
      </c>
      <c r="B205" s="22" t="s">
        <v>213</v>
      </c>
      <c r="C205" s="23">
        <v>2873</v>
      </c>
      <c r="D205" s="27" t="str">
        <f t="shared" si="54"/>
        <v>N/A</v>
      </c>
      <c r="E205" s="23">
        <v>3073</v>
      </c>
      <c r="F205" s="27" t="str">
        <f t="shared" si="55"/>
        <v>N/A</v>
      </c>
      <c r="G205" s="23">
        <v>3088</v>
      </c>
      <c r="H205" s="27" t="str">
        <f t="shared" si="56"/>
        <v>N/A</v>
      </c>
      <c r="I205" s="8">
        <v>6.9610000000000003</v>
      </c>
      <c r="J205" s="8">
        <v>0.48809999999999998</v>
      </c>
      <c r="K205" s="28" t="s">
        <v>734</v>
      </c>
      <c r="L205" s="105" t="str">
        <f t="shared" si="57"/>
        <v>Yes</v>
      </c>
    </row>
    <row r="206" spans="1:12" ht="25.5" x14ac:dyDescent="0.2">
      <c r="A206" s="137" t="s">
        <v>1740</v>
      </c>
      <c r="B206" s="22" t="s">
        <v>213</v>
      </c>
      <c r="C206" s="23">
        <v>171</v>
      </c>
      <c r="D206" s="27" t="str">
        <f t="shared" si="54"/>
        <v>N/A</v>
      </c>
      <c r="E206" s="23">
        <v>231</v>
      </c>
      <c r="F206" s="27" t="str">
        <f t="shared" si="55"/>
        <v>N/A</v>
      </c>
      <c r="G206" s="23">
        <v>253</v>
      </c>
      <c r="H206" s="27" t="str">
        <f t="shared" si="56"/>
        <v>N/A</v>
      </c>
      <c r="I206" s="8">
        <v>35.090000000000003</v>
      </c>
      <c r="J206" s="8">
        <v>9.5239999999999991</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7.2013366750000003</v>
      </c>
      <c r="D231" s="27" t="str">
        <f>IF($B231="N/A","N/A",IF(C231&lt;15,"Yes","No"))</f>
        <v>Yes</v>
      </c>
      <c r="E231" s="4">
        <v>9.7554444840999999</v>
      </c>
      <c r="F231" s="27" t="str">
        <f>IF($B231="N/A","N/A",IF(E231&lt;15,"Yes","No"))</f>
        <v>Yes</v>
      </c>
      <c r="G231" s="4">
        <v>12.548603747</v>
      </c>
      <c r="H231" s="27" t="str">
        <f>IF($B231="N/A","N/A",IF(G231&lt;15,"Yes","No"))</f>
        <v>Yes</v>
      </c>
      <c r="I231" s="8">
        <v>35.47</v>
      </c>
      <c r="J231" s="8">
        <v>28.63</v>
      </c>
      <c r="K231" s="28" t="s">
        <v>734</v>
      </c>
      <c r="L231" s="105" t="str">
        <f t="shared" si="59"/>
        <v>Yes</v>
      </c>
    </row>
    <row r="232" spans="1:12" x14ac:dyDescent="0.2">
      <c r="A232" s="138" t="s">
        <v>1059</v>
      </c>
      <c r="B232" s="22" t="s">
        <v>213</v>
      </c>
      <c r="C232" s="23">
        <v>899</v>
      </c>
      <c r="D232" s="27" t="str">
        <f t="shared" ref="D232" si="60">IF($B232="N/A","N/A",IF(C232&gt;10,"No",IF(C232&lt;-10,"No","Yes")))</f>
        <v>N/A</v>
      </c>
      <c r="E232" s="23">
        <v>786</v>
      </c>
      <c r="F232" s="27" t="str">
        <f t="shared" ref="F232" si="61">IF($B232="N/A","N/A",IF(E232&gt;10,"No",IF(E232&lt;-10,"No","Yes")))</f>
        <v>N/A</v>
      </c>
      <c r="G232" s="23">
        <v>808</v>
      </c>
      <c r="H232" s="27" t="str">
        <f t="shared" ref="H232" si="62">IF($B232="N/A","N/A",IF(G232&gt;10,"No",IF(G232&lt;-10,"No","Yes")))</f>
        <v>N/A</v>
      </c>
      <c r="I232" s="8">
        <v>-12.6</v>
      </c>
      <c r="J232" s="8">
        <v>2.7989999999999999</v>
      </c>
      <c r="K232" s="28" t="s">
        <v>734</v>
      </c>
      <c r="L232" s="105" t="str">
        <f t="shared" si="59"/>
        <v>Yes</v>
      </c>
    </row>
    <row r="233" spans="1:12" ht="25.5" x14ac:dyDescent="0.2">
      <c r="A233" s="138" t="s">
        <v>1060</v>
      </c>
      <c r="B233" s="22" t="s">
        <v>279</v>
      </c>
      <c r="C233" s="4">
        <v>7.4872990755000002</v>
      </c>
      <c r="D233" s="27" t="str">
        <f>IF($B233="N/A","N/A",IF(C233&lt;10,"Yes","No"))</f>
        <v>Yes</v>
      </c>
      <c r="E233" s="4">
        <v>7.2129944020999996</v>
      </c>
      <c r="F233" s="27" t="str">
        <f>IF($B233="N/A","N/A",IF(E233&lt;10,"Yes","No"))</f>
        <v>Yes</v>
      </c>
      <c r="G233" s="4">
        <v>7.5485799700999996</v>
      </c>
      <c r="H233" s="27" t="str">
        <f>IF($B233="N/A","N/A",IF(G233&lt;10,"Yes","No"))</f>
        <v>Yes</v>
      </c>
      <c r="I233" s="8">
        <v>-3.66</v>
      </c>
      <c r="J233" s="8">
        <v>4.6529999999999996</v>
      </c>
      <c r="K233" s="28" t="s">
        <v>734</v>
      </c>
      <c r="L233" s="105" t="str">
        <f t="shared" si="59"/>
        <v>Yes</v>
      </c>
    </row>
    <row r="234" spans="1:12" x14ac:dyDescent="0.2">
      <c r="A234" s="128" t="s">
        <v>72</v>
      </c>
      <c r="B234" s="22" t="s">
        <v>213</v>
      </c>
      <c r="C234" s="4">
        <v>1.0108604845</v>
      </c>
      <c r="D234" s="27" t="str">
        <f t="shared" si="54"/>
        <v>N/A</v>
      </c>
      <c r="E234" s="4">
        <v>1.3209568010999999</v>
      </c>
      <c r="F234" s="27" t="str">
        <f t="shared" si="55"/>
        <v>N/A</v>
      </c>
      <c r="G234" s="4">
        <v>1.22834924</v>
      </c>
      <c r="H234" s="27" t="str">
        <f>IF($B234="N/A","N/A",IF(G234&gt;10,"No",IF(G234&lt;-10,"No","Yes")))</f>
        <v>N/A</v>
      </c>
      <c r="I234" s="8">
        <v>30.68</v>
      </c>
      <c r="J234" s="8">
        <v>-7.01</v>
      </c>
      <c r="K234" s="28" t="s">
        <v>734</v>
      </c>
      <c r="L234" s="105" t="str">
        <f t="shared" si="59"/>
        <v>Yes</v>
      </c>
    </row>
    <row r="235" spans="1:12" ht="25.5" x14ac:dyDescent="0.2">
      <c r="A235" s="138" t="s">
        <v>1061</v>
      </c>
      <c r="B235" s="22" t="s">
        <v>289</v>
      </c>
      <c r="C235" s="5">
        <v>6.2489557225999999</v>
      </c>
      <c r="D235" s="27" t="str">
        <f>IF($B235="N/A","N/A",IF(C235&lt;15,"Yes","No"))</f>
        <v>Yes</v>
      </c>
      <c r="E235" s="5">
        <v>8.4880399857000004</v>
      </c>
      <c r="F235" s="27" t="str">
        <f>IF($B235="N/A","N/A",IF(E235&lt;15,"Yes","No"))</f>
        <v>Yes</v>
      </c>
      <c r="G235" s="5">
        <v>11.417462001000001</v>
      </c>
      <c r="H235" s="27" t="str">
        <f>IF($B235="N/A","N/A",IF(G235&lt;15,"Yes","No"))</f>
        <v>Yes</v>
      </c>
      <c r="I235" s="8">
        <v>35.83</v>
      </c>
      <c r="J235" s="8">
        <v>34.51</v>
      </c>
      <c r="K235" s="28" t="s">
        <v>734</v>
      </c>
      <c r="L235" s="105" t="str">
        <f t="shared" si="59"/>
        <v>No</v>
      </c>
    </row>
    <row r="236" spans="1:12" ht="25.5" x14ac:dyDescent="0.2">
      <c r="A236" s="138" t="s">
        <v>152</v>
      </c>
      <c r="B236" s="22" t="s">
        <v>213</v>
      </c>
      <c r="C236" s="23">
        <v>27</v>
      </c>
      <c r="D236" s="27" t="str">
        <f>IF($B236="N/A","N/A",IF(C236&gt;10,"No",IF(C236&lt;-10,"No","Yes")))</f>
        <v>N/A</v>
      </c>
      <c r="E236" s="23">
        <v>21</v>
      </c>
      <c r="F236" s="27" t="str">
        <f>IF($B236="N/A","N/A",IF(E236&gt;10,"No",IF(E236&lt;-10,"No","Yes")))</f>
        <v>N/A</v>
      </c>
      <c r="G236" s="23">
        <v>14</v>
      </c>
      <c r="H236" s="27" t="str">
        <f>IF($B236="N/A","N/A",IF(G236&gt;10,"No",IF(G236&lt;-10,"No","Yes")))</f>
        <v>N/A</v>
      </c>
      <c r="I236" s="8">
        <v>-22.2</v>
      </c>
      <c r="J236" s="8">
        <v>-33.299999999999997</v>
      </c>
      <c r="K236" s="28" t="s">
        <v>734</v>
      </c>
      <c r="L236" s="105" t="str">
        <f>IF(J236="Div by 0", "N/A", IF(K236="N/A","N/A", IF(J236&gt;VALUE(MID(K236,1,2)), "No", IF(J236&lt;-1*VALUE(MID(K236,1,2)), "No", "Yes"))))</f>
        <v>No</v>
      </c>
    </row>
    <row r="237" spans="1:12" x14ac:dyDescent="0.2">
      <c r="A237" s="138" t="s">
        <v>1062</v>
      </c>
      <c r="B237" s="22" t="s">
        <v>213</v>
      </c>
      <c r="C237" s="23">
        <v>12007</v>
      </c>
      <c r="D237" s="27" t="str">
        <f t="shared" ref="D237:D242" si="63">IF($B237="N/A","N/A",IF(C237&gt;10,"No",IF(C237&lt;-10,"No","Yes")))</f>
        <v>N/A</v>
      </c>
      <c r="E237" s="23">
        <v>10897</v>
      </c>
      <c r="F237" s="27" t="str">
        <f t="shared" ref="F237:F242" si="64">IF($B237="N/A","N/A",IF(E237&gt;10,"No",IF(E237&lt;-10,"No","Yes")))</f>
        <v>N/A</v>
      </c>
      <c r="G237" s="23">
        <v>10704</v>
      </c>
      <c r="H237" s="27" t="str">
        <f>IF($B237="N/A","N/A",IF(G237&gt;10,"No",IF(G237&lt;-10,"No","Yes")))</f>
        <v>N/A</v>
      </c>
      <c r="I237" s="8">
        <v>-9.24</v>
      </c>
      <c r="J237" s="8">
        <v>-1.77</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7.2013366750000003</v>
      </c>
      <c r="D242" s="27" t="str">
        <f t="shared" si="63"/>
        <v>N/A</v>
      </c>
      <c r="E242" s="4">
        <v>9.7554444840999999</v>
      </c>
      <c r="F242" s="27" t="str">
        <f t="shared" si="64"/>
        <v>N/A</v>
      </c>
      <c r="G242" s="4">
        <v>12.548603747</v>
      </c>
      <c r="H242" s="27" t="str">
        <f t="shared" si="65"/>
        <v>N/A</v>
      </c>
      <c r="I242" s="8">
        <v>35.47</v>
      </c>
      <c r="J242" s="8">
        <v>28.63</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1748</v>
      </c>
      <c r="J247" s="8" t="s">
        <v>1748</v>
      </c>
      <c r="K247" s="28" t="s">
        <v>734</v>
      </c>
      <c r="L247" s="105" t="str">
        <f t="shared" si="67"/>
        <v>N/A</v>
      </c>
    </row>
    <row r="248" spans="1:12" x14ac:dyDescent="0.2">
      <c r="A248" s="128" t="s">
        <v>1073</v>
      </c>
      <c r="B248" s="22" t="s">
        <v>213</v>
      </c>
      <c r="C248" s="4" t="s">
        <v>1748</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240836</v>
      </c>
      <c r="D249" s="27" t="str">
        <f t="shared" si="68"/>
        <v>N/A</v>
      </c>
      <c r="E249" s="23">
        <v>240455</v>
      </c>
      <c r="F249" s="27" t="str">
        <f t="shared" si="69"/>
        <v>N/A</v>
      </c>
      <c r="G249" s="23">
        <v>270804</v>
      </c>
      <c r="H249" s="27" t="str">
        <f t="shared" si="70"/>
        <v>N/A</v>
      </c>
      <c r="I249" s="8">
        <v>-0.158</v>
      </c>
      <c r="J249" s="8">
        <v>12.62</v>
      </c>
      <c r="K249" s="28" t="s">
        <v>734</v>
      </c>
      <c r="L249" s="105" t="str">
        <f t="shared" si="67"/>
        <v>Yes</v>
      </c>
    </row>
    <row r="250" spans="1:12" x14ac:dyDescent="0.2">
      <c r="A250" s="128" t="s">
        <v>1075</v>
      </c>
      <c r="B250" s="22" t="s">
        <v>213</v>
      </c>
      <c r="C250" s="4">
        <v>2.2844089099999999E-2</v>
      </c>
      <c r="D250" s="27" t="str">
        <f t="shared" si="68"/>
        <v>N/A</v>
      </c>
      <c r="E250" s="4">
        <v>2.2829486600000001E-2</v>
      </c>
      <c r="F250" s="27" t="str">
        <f t="shared" si="69"/>
        <v>N/A</v>
      </c>
      <c r="G250" s="4">
        <v>6.6125903999999999E-3</v>
      </c>
      <c r="H250" s="27" t="str">
        <f t="shared" si="70"/>
        <v>N/A</v>
      </c>
      <c r="I250" s="8">
        <v>-6.4000000000000001E-2</v>
      </c>
      <c r="J250" s="8">
        <v>-71</v>
      </c>
      <c r="K250" s="28" t="s">
        <v>734</v>
      </c>
      <c r="L250" s="105" t="str">
        <f t="shared" si="67"/>
        <v>No</v>
      </c>
    </row>
    <row r="251" spans="1:12" x14ac:dyDescent="0.2">
      <c r="A251" s="128" t="s">
        <v>1076</v>
      </c>
      <c r="B251" s="22" t="s">
        <v>213</v>
      </c>
      <c r="C251" s="4">
        <v>1.9636590876</v>
      </c>
      <c r="D251" s="27" t="str">
        <f t="shared" si="68"/>
        <v>N/A</v>
      </c>
      <c r="E251" s="4">
        <v>1.7462184192000001</v>
      </c>
      <c r="F251" s="27" t="str">
        <f t="shared" si="69"/>
        <v>N/A</v>
      </c>
      <c r="G251" s="4">
        <v>1.4221577503</v>
      </c>
      <c r="H251" s="27" t="str">
        <f t="shared" si="70"/>
        <v>N/A</v>
      </c>
      <c r="I251" s="8">
        <v>-11.1</v>
      </c>
      <c r="J251" s="8">
        <v>-18.600000000000001</v>
      </c>
      <c r="K251" s="28" t="s">
        <v>734</v>
      </c>
      <c r="L251" s="105" t="str">
        <f t="shared" si="67"/>
        <v>Yes</v>
      </c>
    </row>
    <row r="252" spans="1:12" x14ac:dyDescent="0.2">
      <c r="A252" s="128" t="s">
        <v>1077</v>
      </c>
      <c r="B252" s="22" t="s">
        <v>213</v>
      </c>
      <c r="C252" s="4">
        <v>92.005510048000005</v>
      </c>
      <c r="D252" s="27" t="str">
        <f t="shared" si="68"/>
        <v>N/A</v>
      </c>
      <c r="E252" s="4">
        <v>90.761004060999994</v>
      </c>
      <c r="F252" s="27" t="str">
        <f t="shared" si="69"/>
        <v>N/A</v>
      </c>
      <c r="G252" s="4">
        <v>90.053251760999999</v>
      </c>
      <c r="H252" s="27" t="str">
        <f t="shared" si="70"/>
        <v>N/A</v>
      </c>
      <c r="I252" s="8">
        <v>-1.35</v>
      </c>
      <c r="J252" s="8">
        <v>-0.78</v>
      </c>
      <c r="K252" s="28" t="s">
        <v>734</v>
      </c>
      <c r="L252" s="105" t="str">
        <f t="shared" si="67"/>
        <v>Yes</v>
      </c>
    </row>
    <row r="253" spans="1:12" x14ac:dyDescent="0.2">
      <c r="A253" s="128" t="s">
        <v>1078</v>
      </c>
      <c r="B253" s="22" t="s">
        <v>213</v>
      </c>
      <c r="C253" s="4">
        <v>82.614850083999997</v>
      </c>
      <c r="D253" s="27" t="str">
        <f t="shared" si="68"/>
        <v>N/A</v>
      </c>
      <c r="E253" s="4">
        <v>77.771370472000001</v>
      </c>
      <c r="F253" s="27" t="str">
        <f t="shared" si="69"/>
        <v>N/A</v>
      </c>
      <c r="G253" s="4">
        <v>27.215103979999999</v>
      </c>
      <c r="H253" s="27" t="str">
        <f t="shared" si="70"/>
        <v>N/A</v>
      </c>
      <c r="I253" s="8">
        <v>-5.86</v>
      </c>
      <c r="J253" s="8">
        <v>-65</v>
      </c>
      <c r="K253" s="28" t="s">
        <v>734</v>
      </c>
      <c r="L253" s="105" t="str">
        <f t="shared" si="67"/>
        <v>No</v>
      </c>
    </row>
    <row r="254" spans="1:12" x14ac:dyDescent="0.2">
      <c r="A254" s="128" t="s">
        <v>1079</v>
      </c>
      <c r="B254" s="22" t="s">
        <v>213</v>
      </c>
      <c r="C254" s="4">
        <v>97.621618030999997</v>
      </c>
      <c r="D254" s="27" t="str">
        <f t="shared" si="68"/>
        <v>N/A</v>
      </c>
      <c r="E254" s="4">
        <v>98.014597326000001</v>
      </c>
      <c r="F254" s="27" t="str">
        <f t="shared" si="69"/>
        <v>N/A</v>
      </c>
      <c r="G254" s="4">
        <v>98.528456004999995</v>
      </c>
      <c r="H254" s="27" t="str">
        <f t="shared" si="70"/>
        <v>N/A</v>
      </c>
      <c r="I254" s="8">
        <v>0.40260000000000001</v>
      </c>
      <c r="J254" s="8">
        <v>0.52429999999999999</v>
      </c>
      <c r="K254" s="28" t="s">
        <v>734</v>
      </c>
      <c r="L254" s="105" t="str">
        <f t="shared" si="67"/>
        <v>Yes</v>
      </c>
    </row>
    <row r="255" spans="1:12" x14ac:dyDescent="0.2">
      <c r="A255" s="128" t="s">
        <v>1080</v>
      </c>
      <c r="B255" s="22" t="s">
        <v>213</v>
      </c>
      <c r="C255" s="4">
        <v>97.621618030999997</v>
      </c>
      <c r="D255" s="27" t="str">
        <f t="shared" si="68"/>
        <v>N/A</v>
      </c>
      <c r="E255" s="4">
        <v>98.014597326000001</v>
      </c>
      <c r="F255" s="27" t="str">
        <f t="shared" si="69"/>
        <v>N/A</v>
      </c>
      <c r="G255" s="4">
        <v>98.528456004999995</v>
      </c>
      <c r="H255" s="27" t="str">
        <f t="shared" si="70"/>
        <v>N/A</v>
      </c>
      <c r="I255" s="8">
        <v>0.40260000000000001</v>
      </c>
      <c r="J255" s="8">
        <v>0.52429999999999999</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209176</v>
      </c>
      <c r="D277" s="7" t="str">
        <f t="shared" ref="D277:D284" si="74">IF($B277="N/A","N/A",IF(C277&gt;10,"No",IF(C277&lt;-10,"No","Yes")))</f>
        <v>N/A</v>
      </c>
      <c r="E277" s="1">
        <v>222210</v>
      </c>
      <c r="F277" s="7" t="str">
        <f t="shared" ref="F277:F278" si="75">IF($B277="N/A","N/A",IF(E277&gt;10,"No",IF(E277&lt;-10,"No","Yes")))</f>
        <v>N/A</v>
      </c>
      <c r="G277" s="1">
        <v>557354</v>
      </c>
      <c r="H277" s="7" t="str">
        <f t="shared" ref="H277:H278" si="76">IF($B277="N/A","N/A",IF(G277&gt;10,"No",IF(G277&lt;-10,"No","Yes")))</f>
        <v>N/A</v>
      </c>
      <c r="I277" s="8">
        <v>6.2309999999999999</v>
      </c>
      <c r="J277" s="8">
        <v>150.80000000000001</v>
      </c>
      <c r="K277" s="1" t="s">
        <v>213</v>
      </c>
      <c r="L277" s="105" t="str">
        <f t="shared" ref="L277:L278" si="77">IF(J277="Div by 0", "N/A", IF(K277="N/A","N/A", IF(J277&gt;VALUE(MID(K277,1,2)), "No", IF(J277&lt;-1*VALUE(MID(K277,1,2)), "No", "Yes"))))</f>
        <v>N/A</v>
      </c>
    </row>
    <row r="278" spans="1:12" x14ac:dyDescent="0.2">
      <c r="A278" s="138" t="s">
        <v>689</v>
      </c>
      <c r="B278" s="1" t="s">
        <v>213</v>
      </c>
      <c r="C278" s="1">
        <v>167122</v>
      </c>
      <c r="D278" s="7" t="str">
        <f t="shared" si="74"/>
        <v>N/A</v>
      </c>
      <c r="E278" s="1">
        <v>170327.25</v>
      </c>
      <c r="F278" s="7" t="str">
        <f t="shared" si="75"/>
        <v>N/A</v>
      </c>
      <c r="G278" s="1">
        <v>408138.33332999999</v>
      </c>
      <c r="H278" s="7" t="str">
        <f t="shared" si="76"/>
        <v>N/A</v>
      </c>
      <c r="I278" s="8">
        <v>1.9179999999999999</v>
      </c>
      <c r="J278" s="8">
        <v>139.6</v>
      </c>
      <c r="K278" s="1" t="s">
        <v>213</v>
      </c>
      <c r="L278" s="105" t="str">
        <f t="shared" si="77"/>
        <v>N/A</v>
      </c>
    </row>
    <row r="279" spans="1:12" x14ac:dyDescent="0.2">
      <c r="A279" s="138" t="s">
        <v>690</v>
      </c>
      <c r="B279" s="1" t="s">
        <v>213</v>
      </c>
      <c r="C279" s="1">
        <v>28</v>
      </c>
      <c r="D279" s="7" t="str">
        <f t="shared" si="74"/>
        <v>N/A</v>
      </c>
      <c r="E279" s="1">
        <v>27</v>
      </c>
      <c r="F279" s="7" t="str">
        <f t="shared" ref="F279:F284" si="78">IF($B279="N/A","N/A",IF(E279&gt;10,"No",IF(E279&lt;-10,"No","Yes")))</f>
        <v>N/A</v>
      </c>
      <c r="G279" s="1">
        <v>11</v>
      </c>
      <c r="H279" s="7" t="str">
        <f t="shared" ref="H279:H284" si="79">IF($B279="N/A","N/A",IF(G279&gt;10,"No",IF(G279&lt;-10,"No","Yes")))</f>
        <v>N/A</v>
      </c>
      <c r="I279" s="8">
        <v>-3.57</v>
      </c>
      <c r="J279" s="8">
        <v>-70.400000000000006</v>
      </c>
      <c r="K279" s="1" t="s">
        <v>213</v>
      </c>
      <c r="L279" s="105" t="str">
        <f t="shared" ref="L279:L285" si="80">IF(J279="Div by 0", "N/A", IF(K279="N/A","N/A", IF(J279&gt;VALUE(MID(K279,1,2)), "No", IF(J279&lt;-1*VALUE(MID(K279,1,2)), "No", "Yes"))))</f>
        <v>N/A</v>
      </c>
    </row>
    <row r="280" spans="1:12" x14ac:dyDescent="0.2">
      <c r="A280" s="138" t="s">
        <v>691</v>
      </c>
      <c r="B280" s="1" t="s">
        <v>213</v>
      </c>
      <c r="C280" s="1">
        <v>31</v>
      </c>
      <c r="D280" s="7" t="str">
        <f t="shared" si="74"/>
        <v>N/A</v>
      </c>
      <c r="E280" s="1">
        <v>28</v>
      </c>
      <c r="F280" s="7" t="str">
        <f t="shared" si="78"/>
        <v>N/A</v>
      </c>
      <c r="G280" s="1">
        <v>11</v>
      </c>
      <c r="H280" s="7" t="str">
        <f t="shared" si="79"/>
        <v>N/A</v>
      </c>
      <c r="I280" s="8">
        <v>-9.68</v>
      </c>
      <c r="J280" s="8">
        <v>-64.3</v>
      </c>
      <c r="K280" s="1" t="s">
        <v>213</v>
      </c>
      <c r="L280" s="105" t="str">
        <f t="shared" si="80"/>
        <v>N/A</v>
      </c>
    </row>
    <row r="281" spans="1:12" x14ac:dyDescent="0.2">
      <c r="A281" s="138" t="s">
        <v>692</v>
      </c>
      <c r="B281" s="1" t="s">
        <v>213</v>
      </c>
      <c r="C281" s="1">
        <v>5.1666666667000003</v>
      </c>
      <c r="D281" s="7" t="str">
        <f t="shared" si="74"/>
        <v>N/A</v>
      </c>
      <c r="E281" s="1">
        <v>8.25</v>
      </c>
      <c r="F281" s="7" t="str">
        <f t="shared" si="78"/>
        <v>N/A</v>
      </c>
      <c r="G281" s="1">
        <v>4.8333333332999997</v>
      </c>
      <c r="H281" s="7" t="str">
        <f t="shared" si="79"/>
        <v>N/A</v>
      </c>
      <c r="I281" s="8">
        <v>59.68</v>
      </c>
      <c r="J281" s="8">
        <v>-41.4</v>
      </c>
      <c r="K281" s="1" t="s">
        <v>213</v>
      </c>
      <c r="L281" s="105" t="str">
        <f t="shared" si="80"/>
        <v>N/A</v>
      </c>
    </row>
    <row r="282" spans="1:12" x14ac:dyDescent="0.2">
      <c r="A282" s="138" t="s">
        <v>693</v>
      </c>
      <c r="B282" s="1" t="s">
        <v>213</v>
      </c>
      <c r="C282" s="1">
        <v>35451</v>
      </c>
      <c r="D282" s="7" t="str">
        <f t="shared" si="74"/>
        <v>N/A</v>
      </c>
      <c r="E282" s="1">
        <v>36057</v>
      </c>
      <c r="F282" s="7" t="str">
        <f t="shared" si="78"/>
        <v>N/A</v>
      </c>
      <c r="G282" s="1">
        <v>37099</v>
      </c>
      <c r="H282" s="7" t="str">
        <f t="shared" si="79"/>
        <v>N/A</v>
      </c>
      <c r="I282" s="8">
        <v>1.7090000000000001</v>
      </c>
      <c r="J282" s="8">
        <v>2.89</v>
      </c>
      <c r="K282" s="1" t="s">
        <v>213</v>
      </c>
      <c r="L282" s="105" t="str">
        <f t="shared" si="80"/>
        <v>N/A</v>
      </c>
    </row>
    <row r="283" spans="1:12" x14ac:dyDescent="0.2">
      <c r="A283" s="138" t="s">
        <v>694</v>
      </c>
      <c r="B283" s="1" t="s">
        <v>213</v>
      </c>
      <c r="C283" s="1">
        <v>38918</v>
      </c>
      <c r="D283" s="7" t="str">
        <f t="shared" si="74"/>
        <v>N/A</v>
      </c>
      <c r="E283" s="1">
        <v>39339</v>
      </c>
      <c r="F283" s="7" t="str">
        <f t="shared" si="78"/>
        <v>N/A</v>
      </c>
      <c r="G283" s="1">
        <v>41852</v>
      </c>
      <c r="H283" s="7" t="str">
        <f t="shared" si="79"/>
        <v>N/A</v>
      </c>
      <c r="I283" s="8">
        <v>1.0820000000000001</v>
      </c>
      <c r="J283" s="8">
        <v>6.3879999999999999</v>
      </c>
      <c r="K283" s="1" t="s">
        <v>213</v>
      </c>
      <c r="L283" s="105" t="str">
        <f t="shared" si="80"/>
        <v>N/A</v>
      </c>
    </row>
    <row r="284" spans="1:12" ht="25.5" x14ac:dyDescent="0.2">
      <c r="A284" s="138" t="s">
        <v>695</v>
      </c>
      <c r="B284" s="1" t="s">
        <v>213</v>
      </c>
      <c r="C284" s="1">
        <v>31714.166667000001</v>
      </c>
      <c r="D284" s="7" t="str">
        <f t="shared" si="74"/>
        <v>N/A</v>
      </c>
      <c r="E284" s="1">
        <v>32122.833332999999</v>
      </c>
      <c r="F284" s="7" t="str">
        <f t="shared" si="78"/>
        <v>N/A</v>
      </c>
      <c r="G284" s="1">
        <v>35352.333333000002</v>
      </c>
      <c r="H284" s="7" t="str">
        <f t="shared" si="79"/>
        <v>N/A</v>
      </c>
      <c r="I284" s="8">
        <v>1.2889999999999999</v>
      </c>
      <c r="J284" s="8">
        <v>10.050000000000001</v>
      </c>
      <c r="K284" s="1" t="s">
        <v>213</v>
      </c>
      <c r="L284" s="105" t="str">
        <f t="shared" si="80"/>
        <v>N/A</v>
      </c>
    </row>
    <row r="285" spans="1:12" x14ac:dyDescent="0.2">
      <c r="A285" s="138" t="s">
        <v>402</v>
      </c>
      <c r="B285" s="22" t="s">
        <v>290</v>
      </c>
      <c r="C285" s="4">
        <v>39.871559839</v>
      </c>
      <c r="D285" s="27" t="str">
        <f>IF($B285="N/A","N/A",IF(C285&lt;=40,"Yes","No"))</f>
        <v>Yes</v>
      </c>
      <c r="E285" s="4">
        <v>40.514393581999997</v>
      </c>
      <c r="F285" s="27" t="str">
        <f>IF($B285="N/A","N/A",IF(E285&lt;=40,"Yes","No"))</f>
        <v>No</v>
      </c>
      <c r="G285" s="4">
        <v>39.226653696</v>
      </c>
      <c r="H285" s="27" t="str">
        <f>IF($B285="N/A","N/A",IF(G285&lt;=40,"Yes","No"))</f>
        <v>Yes</v>
      </c>
      <c r="I285" s="8">
        <v>1.6120000000000001</v>
      </c>
      <c r="J285" s="8">
        <v>-3.18</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195525</v>
      </c>
      <c r="D294" s="7" t="str">
        <f t="shared" si="81"/>
        <v>N/A</v>
      </c>
      <c r="E294" s="1">
        <v>190149</v>
      </c>
      <c r="F294" s="7" t="str">
        <f t="shared" si="88"/>
        <v>N/A</v>
      </c>
      <c r="G294" s="1">
        <v>185002</v>
      </c>
      <c r="H294" s="7" t="str">
        <f t="shared" si="89"/>
        <v>N/A</v>
      </c>
      <c r="I294" s="8">
        <v>-2.75</v>
      </c>
      <c r="J294" s="8">
        <v>-2.71</v>
      </c>
      <c r="K294" s="1" t="s">
        <v>213</v>
      </c>
      <c r="L294" s="105" t="str">
        <f t="shared" si="90"/>
        <v>N/A</v>
      </c>
    </row>
    <row r="295" spans="1:12" x14ac:dyDescent="0.2">
      <c r="A295" s="138" t="s">
        <v>712</v>
      </c>
      <c r="B295" s="1" t="s">
        <v>213</v>
      </c>
      <c r="C295" s="1">
        <v>155731.16667000001</v>
      </c>
      <c r="D295" s="7" t="str">
        <f t="shared" si="81"/>
        <v>N/A</v>
      </c>
      <c r="E295" s="1">
        <v>154783</v>
      </c>
      <c r="F295" s="7" t="str">
        <f t="shared" si="88"/>
        <v>N/A</v>
      </c>
      <c r="G295" s="1">
        <v>75806.916666999998</v>
      </c>
      <c r="H295" s="7" t="str">
        <f t="shared" si="89"/>
        <v>N/A</v>
      </c>
      <c r="I295" s="8">
        <v>-0.60899999999999999</v>
      </c>
      <c r="J295" s="8">
        <v>-51</v>
      </c>
      <c r="K295" s="1" t="s">
        <v>213</v>
      </c>
      <c r="L295" s="105" t="str">
        <f t="shared" si="90"/>
        <v>N/A</v>
      </c>
    </row>
    <row r="296" spans="1:12" x14ac:dyDescent="0.2">
      <c r="A296" s="138" t="s">
        <v>702</v>
      </c>
      <c r="B296" s="1" t="s">
        <v>213</v>
      </c>
      <c r="C296" s="1">
        <v>0</v>
      </c>
      <c r="D296" s="7" t="str">
        <f t="shared" si="81"/>
        <v>N/A</v>
      </c>
      <c r="E296" s="1">
        <v>0</v>
      </c>
      <c r="F296" s="7" t="str">
        <f t="shared" si="88"/>
        <v>N/A</v>
      </c>
      <c r="G296" s="1">
        <v>303</v>
      </c>
      <c r="H296" s="7" t="str">
        <f t="shared" si="89"/>
        <v>N/A</v>
      </c>
      <c r="I296" s="8" t="s">
        <v>1748</v>
      </c>
      <c r="J296" s="8" t="s">
        <v>1748</v>
      </c>
      <c r="K296" s="1" t="s">
        <v>213</v>
      </c>
      <c r="L296" s="105" t="str">
        <f t="shared" si="90"/>
        <v>N/A</v>
      </c>
    </row>
    <row r="297" spans="1:12" x14ac:dyDescent="0.2">
      <c r="A297" s="138" t="s">
        <v>713</v>
      </c>
      <c r="B297" s="1" t="s">
        <v>213</v>
      </c>
      <c r="C297" s="1">
        <v>0</v>
      </c>
      <c r="D297" s="7" t="str">
        <f t="shared" si="81"/>
        <v>N/A</v>
      </c>
      <c r="E297" s="1">
        <v>0</v>
      </c>
      <c r="F297" s="7" t="str">
        <f t="shared" si="88"/>
        <v>N/A</v>
      </c>
      <c r="G297" s="1">
        <v>179</v>
      </c>
      <c r="H297" s="7" t="str">
        <f t="shared" si="89"/>
        <v>N/A</v>
      </c>
      <c r="I297" s="8" t="s">
        <v>1748</v>
      </c>
      <c r="J297" s="8" t="s">
        <v>1748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35612</v>
      </c>
      <c r="D309" s="1" t="s">
        <v>213</v>
      </c>
      <c r="E309" s="1">
        <v>36235</v>
      </c>
      <c r="F309" s="1" t="s">
        <v>213</v>
      </c>
      <c r="G309" s="1">
        <v>37260</v>
      </c>
      <c r="H309" s="1" t="s">
        <v>213</v>
      </c>
      <c r="I309" s="8">
        <v>1.7490000000000001</v>
      </c>
      <c r="J309" s="8">
        <v>2.8290000000000002</v>
      </c>
      <c r="K309" s="1" t="s">
        <v>213</v>
      </c>
      <c r="L309" s="105" t="str">
        <f>IF(J309="Div by 0", "N/A", IF(K309="N/A","N/A", IF(J309&gt;VALUE(MID(K309,1,2)), "No", IF(J309&lt;-1*VALUE(MID(K309,1,2)), "No", "Yes"))))</f>
        <v>N/A</v>
      </c>
    </row>
    <row r="310" spans="1:12" x14ac:dyDescent="0.2">
      <c r="A310" s="157" t="s">
        <v>73</v>
      </c>
      <c r="B310" s="22" t="s">
        <v>213</v>
      </c>
      <c r="C310" s="23">
        <v>354082</v>
      </c>
      <c r="D310" s="27" t="str">
        <f>IF($B310="N/A","N/A",IF(C310&gt;10,"No",IF(C310&lt;-10,"No","Yes")))</f>
        <v>N/A</v>
      </c>
      <c r="E310" s="23">
        <v>353243</v>
      </c>
      <c r="F310" s="27" t="str">
        <f>IF($B310="N/A","N/A",IF(E310&gt;10,"No",IF(E310&lt;-10,"No","Yes")))</f>
        <v>N/A</v>
      </c>
      <c r="G310" s="23">
        <v>522860</v>
      </c>
      <c r="H310" s="27" t="str">
        <f>IF($B310="N/A","N/A",IF(G310&gt;10,"No",IF(G310&lt;-10,"No","Yes")))</f>
        <v>N/A</v>
      </c>
      <c r="I310" s="8">
        <v>-0.23699999999999999</v>
      </c>
      <c r="J310" s="8">
        <v>48.02</v>
      </c>
      <c r="K310" s="28" t="s">
        <v>736</v>
      </c>
      <c r="L310" s="105" t="str">
        <f t="shared" ref="L310:L339" si="92">IF(J310="Div by 0", "N/A", IF(K310="N/A","N/A", IF(J310&gt;VALUE(MID(K310,1,2)), "No", IF(J310&lt;-1*VALUE(MID(K310,1,2)), "No", "Yes"))))</f>
        <v>No</v>
      </c>
    </row>
    <row r="311" spans="1:12" x14ac:dyDescent="0.2">
      <c r="A311" s="156" t="s">
        <v>182</v>
      </c>
      <c r="B311" s="22" t="s">
        <v>213</v>
      </c>
      <c r="C311" s="23">
        <v>37061</v>
      </c>
      <c r="D311" s="7" t="str">
        <f t="shared" ref="D311:D314" si="93">IF($B311="N/A","N/A",IF(C311&gt;10,"No",IF(C311&lt;-10,"No","Yes")))</f>
        <v>N/A</v>
      </c>
      <c r="E311" s="23">
        <v>36662</v>
      </c>
      <c r="F311" s="7" t="str">
        <f t="shared" ref="F311:F314" si="94">IF($B311="N/A","N/A",IF(E311&gt;10,"No",IF(E311&lt;-10,"No","Yes")))</f>
        <v>N/A</v>
      </c>
      <c r="G311" s="23">
        <v>38872</v>
      </c>
      <c r="H311" s="7" t="str">
        <f t="shared" ref="H311:H314" si="95">IF($B311="N/A","N/A",IF(G311&gt;10,"No",IF(G311&lt;-10,"No","Yes")))</f>
        <v>N/A</v>
      </c>
      <c r="I311" s="8">
        <v>-1.08</v>
      </c>
      <c r="J311" s="8">
        <v>6.0279999999999996</v>
      </c>
      <c r="K311" s="28" t="s">
        <v>736</v>
      </c>
      <c r="L311" s="105" t="str">
        <f>IF(J311="Div by 0", "N/A", IF(OR(J311="N/A",K311="N/A"),"N/A", IF(J311&gt;VALUE(MID(K311,1,2)), "No", IF(J311&lt;-1*VALUE(MID(K311,1,2)), "No", "Yes"))))</f>
        <v>Yes</v>
      </c>
    </row>
    <row r="312" spans="1:12" x14ac:dyDescent="0.2">
      <c r="A312" s="156" t="s">
        <v>183</v>
      </c>
      <c r="B312" s="22" t="s">
        <v>213</v>
      </c>
      <c r="C312" s="23">
        <v>111604</v>
      </c>
      <c r="D312" s="7" t="str">
        <f t="shared" si="93"/>
        <v>N/A</v>
      </c>
      <c r="E312" s="23">
        <v>111317</v>
      </c>
      <c r="F312" s="7" t="str">
        <f t="shared" si="94"/>
        <v>N/A</v>
      </c>
      <c r="G312" s="23">
        <v>107786</v>
      </c>
      <c r="H312" s="7" t="str">
        <f t="shared" si="95"/>
        <v>N/A</v>
      </c>
      <c r="I312" s="8">
        <v>-0.25700000000000001</v>
      </c>
      <c r="J312" s="8">
        <v>-3.17</v>
      </c>
      <c r="K312" s="28" t="s">
        <v>736</v>
      </c>
      <c r="L312" s="105" t="str">
        <f t="shared" ref="L312:L314" si="96">IF(J312="Div by 0", "N/A", IF(OR(J312="N/A",K312="N/A"),"N/A", IF(J312&gt;VALUE(MID(K312,1,2)), "No", IF(J312&lt;-1*VALUE(MID(K312,1,2)), "No", "Yes"))))</f>
        <v>Yes</v>
      </c>
    </row>
    <row r="313" spans="1:12" x14ac:dyDescent="0.2">
      <c r="A313" s="156" t="s">
        <v>184</v>
      </c>
      <c r="B313" s="22" t="s">
        <v>213</v>
      </c>
      <c r="C313" s="23">
        <v>166049</v>
      </c>
      <c r="D313" s="7" t="str">
        <f t="shared" si="93"/>
        <v>N/A</v>
      </c>
      <c r="E313" s="23">
        <v>166394</v>
      </c>
      <c r="F313" s="7" t="str">
        <f t="shared" si="94"/>
        <v>N/A</v>
      </c>
      <c r="G313" s="23">
        <v>189355</v>
      </c>
      <c r="H313" s="7" t="str">
        <f t="shared" si="95"/>
        <v>N/A</v>
      </c>
      <c r="I313" s="8">
        <v>0.20780000000000001</v>
      </c>
      <c r="J313" s="8">
        <v>13.8</v>
      </c>
      <c r="K313" s="28" t="s">
        <v>736</v>
      </c>
      <c r="L313" s="105" t="str">
        <f t="shared" si="96"/>
        <v>Yes</v>
      </c>
    </row>
    <row r="314" spans="1:12" x14ac:dyDescent="0.2">
      <c r="A314" s="152" t="s">
        <v>185</v>
      </c>
      <c r="B314" s="22" t="s">
        <v>213</v>
      </c>
      <c r="C314" s="23">
        <v>39368</v>
      </c>
      <c r="D314" s="7" t="str">
        <f t="shared" si="93"/>
        <v>N/A</v>
      </c>
      <c r="E314" s="23">
        <v>38870</v>
      </c>
      <c r="F314" s="7" t="str">
        <f t="shared" si="94"/>
        <v>N/A</v>
      </c>
      <c r="G314" s="23">
        <v>186847</v>
      </c>
      <c r="H314" s="7" t="str">
        <f t="shared" si="95"/>
        <v>N/A</v>
      </c>
      <c r="I314" s="8">
        <v>-1.26</v>
      </c>
      <c r="J314" s="8">
        <v>380.7</v>
      </c>
      <c r="K314" s="28" t="s">
        <v>736</v>
      </c>
      <c r="L314" s="105" t="str">
        <f t="shared" si="96"/>
        <v>No</v>
      </c>
    </row>
    <row r="315" spans="1:12" x14ac:dyDescent="0.2">
      <c r="A315" s="156" t="s">
        <v>1099</v>
      </c>
      <c r="B315" s="9" t="s">
        <v>213</v>
      </c>
      <c r="C315" s="23">
        <v>170627</v>
      </c>
      <c r="D315" s="5" t="str">
        <f t="shared" ref="D315:F318" si="97">IF($B315="N/A","N/A",IF(C315&lt;0,"No","Yes"))</f>
        <v>N/A</v>
      </c>
      <c r="E315" s="23">
        <v>170654</v>
      </c>
      <c r="F315" s="5" t="str">
        <f t="shared" si="97"/>
        <v>N/A</v>
      </c>
      <c r="G315" s="23">
        <v>191141</v>
      </c>
      <c r="H315" s="5" t="str">
        <f t="shared" ref="H315:H318" si="98">IF($B315="N/A","N/A",IF(G315&lt;0,"No","Yes"))</f>
        <v>N/A</v>
      </c>
      <c r="I315" s="8">
        <v>1.5800000000000002E-2</v>
      </c>
      <c r="J315" s="8">
        <v>12</v>
      </c>
      <c r="K315" s="1" t="s">
        <v>735</v>
      </c>
      <c r="L315" s="105" t="str">
        <f>IF(J315="Div by 0", "N/A", IF(OR(J315="N/A",K315="N/A"),"N/A", IF(J315&gt;VALUE(MID(K315,1,2)), "No", IF(J315&lt;-1*VALUE(MID(K315,1,2)), "No", "Yes"))))</f>
        <v>No</v>
      </c>
    </row>
    <row r="316" spans="1:12" x14ac:dyDescent="0.2">
      <c r="A316" s="156" t="s">
        <v>430</v>
      </c>
      <c r="B316" s="9" t="s">
        <v>213</v>
      </c>
      <c r="C316" s="23">
        <v>7898</v>
      </c>
      <c r="D316" s="5" t="str">
        <f t="shared" si="97"/>
        <v>N/A</v>
      </c>
      <c r="E316" s="23">
        <v>7672</v>
      </c>
      <c r="F316" s="5" t="str">
        <f t="shared" si="97"/>
        <v>N/A</v>
      </c>
      <c r="G316" s="23">
        <v>14140</v>
      </c>
      <c r="H316" s="5" t="str">
        <f t="shared" si="98"/>
        <v>N/A</v>
      </c>
      <c r="I316" s="8">
        <v>-2.86</v>
      </c>
      <c r="J316" s="8">
        <v>84.31</v>
      </c>
      <c r="K316" s="1" t="s">
        <v>735</v>
      </c>
      <c r="L316" s="105" t="str">
        <f t="shared" ref="L316:L318" si="99">IF(J316="Div by 0", "N/A", IF(OR(J316="N/A",K316="N/A"),"N/A", IF(J316&gt;VALUE(MID(K316,1,2)), "No", IF(J316&lt;-1*VALUE(MID(K316,1,2)), "No", "Yes"))))</f>
        <v>No</v>
      </c>
    </row>
    <row r="317" spans="1:12" x14ac:dyDescent="0.2">
      <c r="A317" s="156" t="s">
        <v>431</v>
      </c>
      <c r="B317" s="9" t="s">
        <v>213</v>
      </c>
      <c r="C317" s="23">
        <v>132211</v>
      </c>
      <c r="D317" s="5" t="str">
        <f t="shared" si="97"/>
        <v>N/A</v>
      </c>
      <c r="E317" s="23">
        <v>131442</v>
      </c>
      <c r="F317" s="5" t="str">
        <f t="shared" si="97"/>
        <v>N/A</v>
      </c>
      <c r="G317" s="23">
        <v>270131</v>
      </c>
      <c r="H317" s="5" t="str">
        <f t="shared" si="98"/>
        <v>N/A</v>
      </c>
      <c r="I317" s="8">
        <v>-0.58199999999999996</v>
      </c>
      <c r="J317" s="8">
        <v>105.5</v>
      </c>
      <c r="K317" s="1" t="s">
        <v>735</v>
      </c>
      <c r="L317" s="105" t="str">
        <f t="shared" si="99"/>
        <v>No</v>
      </c>
    </row>
    <row r="318" spans="1:12" x14ac:dyDescent="0.2">
      <c r="A318" s="156" t="s">
        <v>1100</v>
      </c>
      <c r="B318" s="9" t="s">
        <v>213</v>
      </c>
      <c r="C318" s="23">
        <v>30892</v>
      </c>
      <c r="D318" s="5" t="str">
        <f t="shared" si="97"/>
        <v>N/A</v>
      </c>
      <c r="E318" s="23">
        <v>30686</v>
      </c>
      <c r="F318" s="5" t="str">
        <f t="shared" si="97"/>
        <v>N/A</v>
      </c>
      <c r="G318" s="23">
        <v>33243</v>
      </c>
      <c r="H318" s="5" t="str">
        <f t="shared" si="98"/>
        <v>N/A</v>
      </c>
      <c r="I318" s="8">
        <v>-0.66700000000000004</v>
      </c>
      <c r="J318" s="8">
        <v>8.3330000000000002</v>
      </c>
      <c r="K318" s="1" t="s">
        <v>735</v>
      </c>
      <c r="L318" s="105" t="str">
        <f t="shared" si="99"/>
        <v>Yes</v>
      </c>
    </row>
    <row r="319" spans="1:12" x14ac:dyDescent="0.2">
      <c r="A319" s="156" t="s">
        <v>98</v>
      </c>
      <c r="B319" s="22" t="s">
        <v>291</v>
      </c>
      <c r="C319" s="4">
        <v>47.194152766999999</v>
      </c>
      <c r="D319" s="27" t="str">
        <f>IF($B319="N/A","N/A",IF(C319&gt;80,"Yes","No"))</f>
        <v>No</v>
      </c>
      <c r="E319" s="4">
        <v>47.172343118000001</v>
      </c>
      <c r="F319" s="27" t="str">
        <f>IF($B319="N/A","N/A",IF(E319&gt;80,"Yes","No"))</f>
        <v>No</v>
      </c>
      <c r="G319" s="4">
        <v>92.306927285</v>
      </c>
      <c r="H319" s="27" t="str">
        <f>IF($B319="N/A","N/A",IF(G319&gt;80,"Yes","No"))</f>
        <v>Yes</v>
      </c>
      <c r="I319" s="8">
        <v>-4.5999999999999999E-2</v>
      </c>
      <c r="J319" s="8">
        <v>95.68</v>
      </c>
      <c r="K319" s="28" t="s">
        <v>736</v>
      </c>
      <c r="L319" s="105" t="str">
        <f t="shared" si="92"/>
        <v>No</v>
      </c>
    </row>
    <row r="320" spans="1:12" x14ac:dyDescent="0.2">
      <c r="A320" s="156" t="s">
        <v>332</v>
      </c>
      <c r="B320" s="22" t="s">
        <v>278</v>
      </c>
      <c r="C320" s="4">
        <v>1.9769432000000002E-3</v>
      </c>
      <c r="D320" s="27" t="str">
        <f>IF($B320="N/A","N/A",IF(C320&gt;=5,"No",IF(C320&lt;0,"No","Yes")))</f>
        <v>Yes</v>
      </c>
      <c r="E320" s="4">
        <v>2.8309123999999998E-3</v>
      </c>
      <c r="F320" s="27" t="str">
        <f>IF($B320="N/A","N/A",IF(E320&gt;=5,"No",IF(E320&lt;0,"No","Yes")))</f>
        <v>Yes</v>
      </c>
      <c r="G320" s="4">
        <v>7.6502310000000002E-4</v>
      </c>
      <c r="H320" s="27" t="str">
        <f>IF($B320="N/A","N/A",IF(G320&gt;=5,"No",IF(G320&lt;0,"No","Yes")))</f>
        <v>Yes</v>
      </c>
      <c r="I320" s="8">
        <v>43.2</v>
      </c>
      <c r="J320" s="8">
        <v>-73</v>
      </c>
      <c r="K320" s="28" t="s">
        <v>736</v>
      </c>
      <c r="L320" s="105" t="str">
        <f t="shared" si="92"/>
        <v>No</v>
      </c>
    </row>
    <row r="321" spans="1:12" x14ac:dyDescent="0.2">
      <c r="A321" s="156" t="s">
        <v>340</v>
      </c>
      <c r="B321" s="30" t="s">
        <v>278</v>
      </c>
      <c r="C321" s="4">
        <v>8.9739099981999999</v>
      </c>
      <c r="D321" s="27" t="str">
        <f>IF($B321="N/A","N/A",IF(C321&gt;=5,"No",IF(C321&lt;0,"No","Yes")))</f>
        <v>No</v>
      </c>
      <c r="E321" s="4">
        <v>9.1226153101000005</v>
      </c>
      <c r="F321" s="27" t="str">
        <f>IF($B321="N/A","N/A",IF(E321&gt;=5,"No",IF(E321&lt;0,"No","Yes")))</f>
        <v>No</v>
      </c>
      <c r="G321" s="4">
        <v>6.8159736832000002</v>
      </c>
      <c r="H321" s="27" t="str">
        <f>IF($B321="N/A","N/A",IF(G321&gt;=5,"No",IF(G321&lt;0,"No","Yes")))</f>
        <v>No</v>
      </c>
      <c r="I321" s="8">
        <v>1.657</v>
      </c>
      <c r="J321" s="8">
        <v>-25.3</v>
      </c>
      <c r="K321" s="28" t="s">
        <v>736</v>
      </c>
      <c r="L321" s="105" t="str">
        <f t="shared" si="92"/>
        <v>No</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43.829960292000003</v>
      </c>
      <c r="D325" s="27" t="str">
        <f t="shared" ref="D325:D326" si="100">IF($B325="N/A","N/A",IF(C325&gt;0,"No",IF(C325&lt;0,"No","Yes")))</f>
        <v>No</v>
      </c>
      <c r="E325" s="4">
        <v>43.702210659999999</v>
      </c>
      <c r="F325" s="27" t="str">
        <f t="shared" ref="F325:F326" si="101">IF($B325="N/A","N/A",IF(E325&gt;0,"No",IF(E325&lt;0,"No","Yes")))</f>
        <v>No</v>
      </c>
      <c r="G325" s="4">
        <v>0.83980415409999998</v>
      </c>
      <c r="H325" s="27" t="str">
        <f t="shared" ref="H325:H326" si="102">IF($B325="N/A","N/A",IF(G325&gt;0,"No",IF(G325&lt;0,"No","Yes")))</f>
        <v>No</v>
      </c>
      <c r="I325" s="8">
        <v>-0.29099999999999998</v>
      </c>
      <c r="J325" s="8">
        <v>-98.1</v>
      </c>
      <c r="K325" s="28" t="s">
        <v>736</v>
      </c>
      <c r="L325" s="105" t="str">
        <f t="shared" si="92"/>
        <v>No</v>
      </c>
    </row>
    <row r="326" spans="1:12" x14ac:dyDescent="0.2">
      <c r="A326" s="156" t="s">
        <v>337</v>
      </c>
      <c r="B326" s="30" t="s">
        <v>292</v>
      </c>
      <c r="C326" s="4">
        <v>0</v>
      </c>
      <c r="D326" s="27" t="str">
        <f t="shared" si="100"/>
        <v>Yes</v>
      </c>
      <c r="E326" s="4">
        <v>0</v>
      </c>
      <c r="F326" s="27" t="str">
        <f t="shared" si="101"/>
        <v>Yes</v>
      </c>
      <c r="G326" s="4">
        <v>3.6529855E-2</v>
      </c>
      <c r="H326" s="27" t="str">
        <f t="shared" si="102"/>
        <v>No</v>
      </c>
      <c r="I326" s="8" t="s">
        <v>1748</v>
      </c>
      <c r="J326" s="8" t="s">
        <v>1748</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9.8090272874999993</v>
      </c>
      <c r="D334" s="27" t="str">
        <f>IF($B334="N/A","N/A",IF(C334&gt;15,"No",IF(C334&lt;2,"No","Yes")))</f>
        <v>Yes</v>
      </c>
      <c r="E334" s="4">
        <v>9.7066325446999997</v>
      </c>
      <c r="F334" s="27" t="str">
        <f>IF($B334="N/A","N/A",IF(E334&gt;15,"No",IF(E334&lt;2,"No","Yes")))</f>
        <v>Yes</v>
      </c>
      <c r="G334" s="4">
        <v>10.535516199</v>
      </c>
      <c r="H334" s="27" t="str">
        <f>IF($B334="N/A","N/A",IF(G334&gt;15,"No",IF(G334&lt;2,"No","Yes")))</f>
        <v>Yes</v>
      </c>
      <c r="I334" s="8">
        <v>-1.04</v>
      </c>
      <c r="J334" s="8">
        <v>8.5389999999999997</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11</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2695756420</v>
      </c>
      <c r="D6" s="7" t="str">
        <f t="shared" ref="D6:D12" si="0">IF($B6="N/A","N/A",IF(C6&gt;10,"No",IF(C6&lt;-10,"No","Yes")))</f>
        <v>N/A</v>
      </c>
      <c r="E6" s="10">
        <v>2773103388</v>
      </c>
      <c r="F6" s="7" t="str">
        <f t="shared" ref="F6:F12" si="1">IF($B6="N/A","N/A",IF(E6&gt;10,"No",IF(E6&lt;-10,"No","Yes")))</f>
        <v>N/A</v>
      </c>
      <c r="G6" s="10">
        <v>3351035765</v>
      </c>
      <c r="H6" s="7" t="str">
        <f t="shared" ref="H6:H12" si="2">IF($B6="N/A","N/A",IF(G6&gt;10,"No",IF(G6&lt;-10,"No","Yes")))</f>
        <v>N/A</v>
      </c>
      <c r="I6" s="8">
        <v>2.8690000000000002</v>
      </c>
      <c r="J6" s="8">
        <v>20.84</v>
      </c>
      <c r="K6" s="30" t="s">
        <v>734</v>
      </c>
      <c r="L6" s="105" t="str">
        <f t="shared" ref="L6:L13" si="3">IF(J6="Div by 0", "N/A", IF(K6="N/A","N/A", IF(J6&gt;VALUE(MID(K6,1,2)), "No", IF(J6&lt;-1*VALUE(MID(K6,1,2)), "No", "Yes"))))</f>
        <v>Yes</v>
      </c>
    </row>
    <row r="7" spans="1:12" x14ac:dyDescent="0.2">
      <c r="A7" s="137" t="s">
        <v>1107</v>
      </c>
      <c r="B7" s="30" t="s">
        <v>213</v>
      </c>
      <c r="C7" s="10">
        <v>6211.0482321</v>
      </c>
      <c r="D7" s="7" t="str">
        <f t="shared" si="0"/>
        <v>N/A</v>
      </c>
      <c r="E7" s="10">
        <v>6315.7420504000002</v>
      </c>
      <c r="F7" s="7" t="str">
        <f t="shared" si="1"/>
        <v>N/A</v>
      </c>
      <c r="G7" s="10">
        <v>5335.2286353999998</v>
      </c>
      <c r="H7" s="7" t="str">
        <f t="shared" si="2"/>
        <v>N/A</v>
      </c>
      <c r="I7" s="8">
        <v>1.6859999999999999</v>
      </c>
      <c r="J7" s="8">
        <v>-15.5</v>
      </c>
      <c r="K7" s="30" t="s">
        <v>734</v>
      </c>
      <c r="L7" s="105" t="str">
        <f t="shared" si="3"/>
        <v>Yes</v>
      </c>
    </row>
    <row r="8" spans="1:12" x14ac:dyDescent="0.2">
      <c r="A8" s="137" t="s">
        <v>719</v>
      </c>
      <c r="B8" s="30" t="s">
        <v>213</v>
      </c>
      <c r="C8" s="10">
        <v>571</v>
      </c>
      <c r="D8" s="7" t="str">
        <f t="shared" si="0"/>
        <v>N/A</v>
      </c>
      <c r="E8" s="10">
        <v>632</v>
      </c>
      <c r="F8" s="7" t="str">
        <f t="shared" si="1"/>
        <v>N/A</v>
      </c>
      <c r="G8" s="10">
        <v>451</v>
      </c>
      <c r="H8" s="7" t="str">
        <f t="shared" si="2"/>
        <v>N/A</v>
      </c>
      <c r="I8" s="8">
        <v>10.68</v>
      </c>
      <c r="J8" s="8">
        <v>-28.6</v>
      </c>
      <c r="K8" s="30" t="s">
        <v>734</v>
      </c>
      <c r="L8" s="105" t="str">
        <f t="shared" si="3"/>
        <v>Yes</v>
      </c>
    </row>
    <row r="9" spans="1:12" x14ac:dyDescent="0.2">
      <c r="A9" s="137" t="s">
        <v>720</v>
      </c>
      <c r="B9" s="30" t="s">
        <v>213</v>
      </c>
      <c r="C9" s="10">
        <v>1455</v>
      </c>
      <c r="D9" s="7" t="str">
        <f t="shared" si="0"/>
        <v>N/A</v>
      </c>
      <c r="E9" s="10">
        <v>1709</v>
      </c>
      <c r="F9" s="7" t="str">
        <f t="shared" si="1"/>
        <v>N/A</v>
      </c>
      <c r="G9" s="10">
        <v>1785</v>
      </c>
      <c r="H9" s="7" t="str">
        <f t="shared" si="2"/>
        <v>N/A</v>
      </c>
      <c r="I9" s="8">
        <v>17.46</v>
      </c>
      <c r="J9" s="8">
        <v>4.4470000000000001</v>
      </c>
      <c r="K9" s="30" t="s">
        <v>734</v>
      </c>
      <c r="L9" s="105" t="str">
        <f t="shared" si="3"/>
        <v>Yes</v>
      </c>
    </row>
    <row r="10" spans="1:12" x14ac:dyDescent="0.2">
      <c r="A10" s="137" t="s">
        <v>721</v>
      </c>
      <c r="B10" s="30" t="s">
        <v>213</v>
      </c>
      <c r="C10" s="10">
        <v>4050</v>
      </c>
      <c r="D10" s="7" t="str">
        <f t="shared" si="0"/>
        <v>N/A</v>
      </c>
      <c r="E10" s="10">
        <v>4226</v>
      </c>
      <c r="F10" s="7" t="str">
        <f t="shared" si="1"/>
        <v>N/A</v>
      </c>
      <c r="G10" s="10">
        <v>3779</v>
      </c>
      <c r="H10" s="7" t="str">
        <f t="shared" si="2"/>
        <v>N/A</v>
      </c>
      <c r="I10" s="8">
        <v>4.3460000000000001</v>
      </c>
      <c r="J10" s="8">
        <v>-10.6</v>
      </c>
      <c r="K10" s="30" t="s">
        <v>734</v>
      </c>
      <c r="L10" s="105" t="str">
        <f t="shared" si="3"/>
        <v>Yes</v>
      </c>
    </row>
    <row r="11" spans="1:12" x14ac:dyDescent="0.2">
      <c r="A11" s="137" t="s">
        <v>722</v>
      </c>
      <c r="B11" s="30" t="s">
        <v>213</v>
      </c>
      <c r="C11" s="10">
        <v>27682</v>
      </c>
      <c r="D11" s="7" t="str">
        <f t="shared" si="0"/>
        <v>N/A</v>
      </c>
      <c r="E11" s="10">
        <v>27737</v>
      </c>
      <c r="F11" s="7" t="str">
        <f t="shared" si="1"/>
        <v>N/A</v>
      </c>
      <c r="G11" s="10">
        <v>20735</v>
      </c>
      <c r="H11" s="7" t="str">
        <f t="shared" si="2"/>
        <v>N/A</v>
      </c>
      <c r="I11" s="8">
        <v>0.19869999999999999</v>
      </c>
      <c r="J11" s="8">
        <v>-25.2</v>
      </c>
      <c r="K11" s="30" t="s">
        <v>734</v>
      </c>
      <c r="L11" s="105" t="str">
        <f t="shared" si="3"/>
        <v>Yes</v>
      </c>
    </row>
    <row r="12" spans="1:12" x14ac:dyDescent="0.2">
      <c r="A12" s="137" t="s">
        <v>723</v>
      </c>
      <c r="B12" s="30" t="s">
        <v>213</v>
      </c>
      <c r="C12" s="10">
        <v>84376</v>
      </c>
      <c r="D12" s="7" t="str">
        <f t="shared" si="0"/>
        <v>N/A</v>
      </c>
      <c r="E12" s="10">
        <v>85693</v>
      </c>
      <c r="F12" s="7" t="str">
        <f t="shared" si="1"/>
        <v>N/A</v>
      </c>
      <c r="G12" s="10">
        <v>77595</v>
      </c>
      <c r="H12" s="7" t="str">
        <f t="shared" si="2"/>
        <v>N/A</v>
      </c>
      <c r="I12" s="8">
        <v>1.5609999999999999</v>
      </c>
      <c r="J12" s="8">
        <v>-9.4499999999999993</v>
      </c>
      <c r="K12" s="30" t="s">
        <v>734</v>
      </c>
      <c r="L12" s="105" t="str">
        <f t="shared" si="3"/>
        <v>Yes</v>
      </c>
    </row>
    <row r="13" spans="1:12" x14ac:dyDescent="0.2">
      <c r="A13" s="137" t="s">
        <v>74</v>
      </c>
      <c r="B13" s="30" t="s">
        <v>213</v>
      </c>
      <c r="C13" s="10">
        <v>18403905</v>
      </c>
      <c r="D13" s="7" t="str">
        <f>IF($B13="N/A","N/A",IF(C13&gt;10,"No",IF(C13&lt;-10,"No","Yes")))</f>
        <v>N/A</v>
      </c>
      <c r="E13" s="10">
        <v>10642028</v>
      </c>
      <c r="F13" s="7" t="str">
        <f>IF($B13="N/A","N/A",IF(E13&gt;10,"No",IF(E13&lt;-10,"No","Yes")))</f>
        <v>N/A</v>
      </c>
      <c r="G13" s="10">
        <v>10561733</v>
      </c>
      <c r="H13" s="7" t="str">
        <f>IF($B13="N/A","N/A",IF(G13&gt;10,"No",IF(G13&lt;-10,"No","Yes")))</f>
        <v>N/A</v>
      </c>
      <c r="I13" s="8">
        <v>-42.2</v>
      </c>
      <c r="J13" s="8">
        <v>-0.755</v>
      </c>
      <c r="K13" s="30" t="s">
        <v>734</v>
      </c>
      <c r="L13" s="105" t="str">
        <f t="shared" si="3"/>
        <v>Yes</v>
      </c>
    </row>
    <row r="14" spans="1:12" x14ac:dyDescent="0.2">
      <c r="A14" s="153" t="s">
        <v>157</v>
      </c>
      <c r="B14" s="22" t="s">
        <v>213</v>
      </c>
      <c r="C14" s="4">
        <v>8.3317589268999992</v>
      </c>
      <c r="D14" s="27" t="str">
        <f t="shared" ref="D14:D18" si="4">IF($B14="N/A","N/A",IF(C14&gt;10,"No",IF(C14&lt;-10,"No","Yes")))</f>
        <v>N/A</v>
      </c>
      <c r="E14" s="4">
        <v>8.8858927115000004</v>
      </c>
      <c r="F14" s="27" t="str">
        <f t="shared" ref="F14:F18" si="5">IF($B14="N/A","N/A",IF(E14&gt;10,"No",IF(E14&lt;-10,"No","Yes")))</f>
        <v>N/A</v>
      </c>
      <c r="G14" s="4">
        <v>6.3294464540000002</v>
      </c>
      <c r="H14" s="27" t="str">
        <f t="shared" ref="H14:H18" si="6">IF($B14="N/A","N/A",IF(G14&gt;10,"No",IF(G14&lt;-10,"No","Yes")))</f>
        <v>N/A</v>
      </c>
      <c r="I14" s="8">
        <v>6.6509999999999998</v>
      </c>
      <c r="J14" s="8">
        <v>-28.8</v>
      </c>
      <c r="K14" s="28" t="s">
        <v>734</v>
      </c>
      <c r="L14" s="105" t="str">
        <f t="shared" ref="L14:L18" si="7">IF(J14="Div by 0", "N/A", IF(K14="N/A","N/A", IF(J14&gt;VALUE(MID(K14,1,2)), "No", IF(J14&lt;-1*VALUE(MID(K14,1,2)), "No", "Yes"))))</f>
        <v>Yes</v>
      </c>
    </row>
    <row r="15" spans="1:12" x14ac:dyDescent="0.2">
      <c r="A15" s="137" t="s">
        <v>417</v>
      </c>
      <c r="B15" s="22" t="s">
        <v>213</v>
      </c>
      <c r="C15" s="4">
        <v>25.637921188</v>
      </c>
      <c r="D15" s="27" t="str">
        <f t="shared" si="4"/>
        <v>N/A</v>
      </c>
      <c r="E15" s="4">
        <v>26.06670776</v>
      </c>
      <c r="F15" s="27" t="str">
        <f t="shared" si="5"/>
        <v>N/A</v>
      </c>
      <c r="G15" s="4">
        <v>23.858226062</v>
      </c>
      <c r="H15" s="27" t="str">
        <f t="shared" si="6"/>
        <v>N/A</v>
      </c>
      <c r="I15" s="8">
        <v>1.6719999999999999</v>
      </c>
      <c r="J15" s="8">
        <v>-8.4700000000000006</v>
      </c>
      <c r="K15" s="28" t="s">
        <v>734</v>
      </c>
      <c r="L15" s="105" t="str">
        <f t="shared" si="7"/>
        <v>Yes</v>
      </c>
    </row>
    <row r="16" spans="1:12" x14ac:dyDescent="0.2">
      <c r="A16" s="137" t="s">
        <v>418</v>
      </c>
      <c r="B16" s="22" t="s">
        <v>213</v>
      </c>
      <c r="C16" s="4">
        <v>13.325802368</v>
      </c>
      <c r="D16" s="27" t="str">
        <f t="shared" si="4"/>
        <v>N/A</v>
      </c>
      <c r="E16" s="4">
        <v>13.428768400999999</v>
      </c>
      <c r="F16" s="27" t="str">
        <f t="shared" si="5"/>
        <v>N/A</v>
      </c>
      <c r="G16" s="4">
        <v>10.444458726000001</v>
      </c>
      <c r="H16" s="27" t="str">
        <f t="shared" si="6"/>
        <v>N/A</v>
      </c>
      <c r="I16" s="8">
        <v>0.77270000000000005</v>
      </c>
      <c r="J16" s="8">
        <v>-22.2</v>
      </c>
      <c r="K16" s="28" t="s">
        <v>734</v>
      </c>
      <c r="L16" s="105" t="str">
        <f t="shared" si="7"/>
        <v>Yes</v>
      </c>
    </row>
    <row r="17" spans="1:12" x14ac:dyDescent="0.2">
      <c r="A17" s="137" t="s">
        <v>419</v>
      </c>
      <c r="B17" s="22" t="s">
        <v>213</v>
      </c>
      <c r="C17" s="4">
        <v>2.6413794799999999</v>
      </c>
      <c r="D17" s="27" t="str">
        <f t="shared" si="4"/>
        <v>N/A</v>
      </c>
      <c r="E17" s="4">
        <v>3.1118529913000001</v>
      </c>
      <c r="F17" s="27" t="str">
        <f t="shared" si="5"/>
        <v>N/A</v>
      </c>
      <c r="G17" s="4">
        <v>2.1000631497</v>
      </c>
      <c r="H17" s="27" t="str">
        <f t="shared" si="6"/>
        <v>N/A</v>
      </c>
      <c r="I17" s="8">
        <v>17.809999999999999</v>
      </c>
      <c r="J17" s="8">
        <v>-32.5</v>
      </c>
      <c r="K17" s="28" t="s">
        <v>734</v>
      </c>
      <c r="L17" s="105" t="str">
        <f t="shared" si="7"/>
        <v>No</v>
      </c>
    </row>
    <row r="18" spans="1:12" x14ac:dyDescent="0.2">
      <c r="A18" s="137" t="s">
        <v>420</v>
      </c>
      <c r="B18" s="22" t="s">
        <v>213</v>
      </c>
      <c r="C18" s="4">
        <v>4.7242954575000002</v>
      </c>
      <c r="D18" s="27" t="str">
        <f t="shared" si="4"/>
        <v>N/A</v>
      </c>
      <c r="E18" s="4">
        <v>7.0230814755999997</v>
      </c>
      <c r="F18" s="27" t="str">
        <f t="shared" si="5"/>
        <v>N/A</v>
      </c>
      <c r="G18" s="4">
        <v>5.1355127129999998</v>
      </c>
      <c r="H18" s="27" t="str">
        <f t="shared" si="6"/>
        <v>N/A</v>
      </c>
      <c r="I18" s="8">
        <v>48.66</v>
      </c>
      <c r="J18" s="8">
        <v>-26.9</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-50</v>
      </c>
      <c r="K19" s="30" t="s">
        <v>213</v>
      </c>
      <c r="L19" s="105" t="str">
        <f t="shared" ref="L19:L25" si="11">IF(J19="Div by 0", "N/A", IF(K19="N/A","N/A", IF(J19&gt;VALUE(MID(K19,1,2)), "No", IF(J19&lt;-1*VALUE(MID(K19,1,2)), "No", "Yes"))))</f>
        <v>N/A</v>
      </c>
    </row>
    <row r="20" spans="1:12" x14ac:dyDescent="0.2">
      <c r="A20" s="137" t="s">
        <v>76</v>
      </c>
      <c r="B20" s="30" t="s">
        <v>213</v>
      </c>
      <c r="C20" s="23">
        <v>11</v>
      </c>
      <c r="D20" s="27" t="str">
        <f t="shared" si="8"/>
        <v>N/A</v>
      </c>
      <c r="E20" s="23">
        <v>11</v>
      </c>
      <c r="F20" s="27" t="str">
        <f t="shared" si="9"/>
        <v>N/A</v>
      </c>
      <c r="G20" s="23">
        <v>16</v>
      </c>
      <c r="H20" s="27" t="str">
        <f t="shared" si="10"/>
        <v>N/A</v>
      </c>
      <c r="I20" s="8">
        <v>83.33</v>
      </c>
      <c r="J20" s="8">
        <v>45.45</v>
      </c>
      <c r="K20" s="30" t="s">
        <v>213</v>
      </c>
      <c r="L20" s="105" t="str">
        <f t="shared" si="11"/>
        <v>N/A</v>
      </c>
    </row>
    <row r="21" spans="1:12" x14ac:dyDescent="0.2">
      <c r="A21" s="153" t="s">
        <v>1107</v>
      </c>
      <c r="B21" s="30" t="s">
        <v>213</v>
      </c>
      <c r="C21" s="10">
        <v>6211.0482321</v>
      </c>
      <c r="D21" s="7" t="str">
        <f t="shared" si="8"/>
        <v>N/A</v>
      </c>
      <c r="E21" s="10">
        <v>6315.7420504000002</v>
      </c>
      <c r="F21" s="7" t="str">
        <f t="shared" si="9"/>
        <v>N/A</v>
      </c>
      <c r="G21" s="10">
        <v>5335.2286353999998</v>
      </c>
      <c r="H21" s="7" t="str">
        <f t="shared" si="10"/>
        <v>N/A</v>
      </c>
      <c r="I21" s="8">
        <v>1.6859999999999999</v>
      </c>
      <c r="J21" s="8">
        <v>-15.5</v>
      </c>
      <c r="K21" s="30" t="s">
        <v>734</v>
      </c>
      <c r="L21" s="105" t="str">
        <f t="shared" si="11"/>
        <v>Yes</v>
      </c>
    </row>
    <row r="22" spans="1:12" x14ac:dyDescent="0.2">
      <c r="A22" s="137" t="s">
        <v>1689</v>
      </c>
      <c r="B22" s="30" t="s">
        <v>213</v>
      </c>
      <c r="C22" s="10">
        <v>13872.718903000001</v>
      </c>
      <c r="D22" s="7" t="str">
        <f t="shared" si="8"/>
        <v>N/A</v>
      </c>
      <c r="E22" s="10">
        <v>13855.643038</v>
      </c>
      <c r="F22" s="7" t="str">
        <f t="shared" si="9"/>
        <v>N/A</v>
      </c>
      <c r="G22" s="10">
        <v>13938.326552</v>
      </c>
      <c r="H22" s="7" t="str">
        <f t="shared" si="10"/>
        <v>N/A</v>
      </c>
      <c r="I22" s="8">
        <v>-0.123</v>
      </c>
      <c r="J22" s="8">
        <v>0.59670000000000001</v>
      </c>
      <c r="K22" s="30" t="s">
        <v>734</v>
      </c>
      <c r="L22" s="105" t="str">
        <f t="shared" si="11"/>
        <v>Yes</v>
      </c>
    </row>
    <row r="23" spans="1:12" x14ac:dyDescent="0.2">
      <c r="A23" s="137" t="s">
        <v>1108</v>
      </c>
      <c r="B23" s="30" t="s">
        <v>213</v>
      </c>
      <c r="C23" s="10">
        <v>11073.774656</v>
      </c>
      <c r="D23" s="7" t="str">
        <f t="shared" si="8"/>
        <v>N/A</v>
      </c>
      <c r="E23" s="10">
        <v>11255.605272000001</v>
      </c>
      <c r="F23" s="7" t="str">
        <f t="shared" si="9"/>
        <v>N/A</v>
      </c>
      <c r="G23" s="10">
        <v>11703.343612999999</v>
      </c>
      <c r="H23" s="7" t="str">
        <f t="shared" si="10"/>
        <v>N/A</v>
      </c>
      <c r="I23" s="8">
        <v>1.6419999999999999</v>
      </c>
      <c r="J23" s="8">
        <v>3.9780000000000002</v>
      </c>
      <c r="K23" s="30" t="s">
        <v>734</v>
      </c>
      <c r="L23" s="105" t="str">
        <f t="shared" si="11"/>
        <v>Yes</v>
      </c>
    </row>
    <row r="24" spans="1:12" x14ac:dyDescent="0.2">
      <c r="A24" s="137" t="s">
        <v>1109</v>
      </c>
      <c r="B24" s="30" t="s">
        <v>213</v>
      </c>
      <c r="C24" s="10">
        <v>2253.3638009000001</v>
      </c>
      <c r="D24" s="7" t="str">
        <f t="shared" si="8"/>
        <v>N/A</v>
      </c>
      <c r="E24" s="10">
        <v>2457.5313781</v>
      </c>
      <c r="F24" s="7" t="str">
        <f t="shared" si="9"/>
        <v>N/A</v>
      </c>
      <c r="G24" s="10">
        <v>2440.4511038000001</v>
      </c>
      <c r="H24" s="7" t="str">
        <f t="shared" si="10"/>
        <v>N/A</v>
      </c>
      <c r="I24" s="8">
        <v>9.0609999999999999</v>
      </c>
      <c r="J24" s="8">
        <v>-0.69499999999999995</v>
      </c>
      <c r="K24" s="30" t="s">
        <v>734</v>
      </c>
      <c r="L24" s="105" t="str">
        <f t="shared" si="11"/>
        <v>Yes</v>
      </c>
    </row>
    <row r="25" spans="1:12" x14ac:dyDescent="0.2">
      <c r="A25" s="137" t="s">
        <v>1110</v>
      </c>
      <c r="B25" s="30" t="s">
        <v>213</v>
      </c>
      <c r="C25" s="10">
        <v>3993.0792691000001</v>
      </c>
      <c r="D25" s="7" t="str">
        <f t="shared" si="8"/>
        <v>N/A</v>
      </c>
      <c r="E25" s="10">
        <v>4127.1888705000001</v>
      </c>
      <c r="F25" s="7" t="str">
        <f t="shared" si="9"/>
        <v>N/A</v>
      </c>
      <c r="G25" s="10">
        <v>3588.6472718</v>
      </c>
      <c r="H25" s="7" t="str">
        <f t="shared" si="10"/>
        <v>N/A</v>
      </c>
      <c r="I25" s="8">
        <v>3.359</v>
      </c>
      <c r="J25" s="8">
        <v>-13</v>
      </c>
      <c r="K25" s="30" t="s">
        <v>734</v>
      </c>
      <c r="L25" s="105" t="str">
        <f t="shared" si="11"/>
        <v>Yes</v>
      </c>
    </row>
    <row r="26" spans="1:12" x14ac:dyDescent="0.2">
      <c r="A26" s="128" t="s">
        <v>1111</v>
      </c>
      <c r="B26" s="30" t="s">
        <v>213</v>
      </c>
      <c r="C26" s="10">
        <v>6532.0002094000001</v>
      </c>
      <c r="D26" s="7" t="str">
        <f t="shared" si="8"/>
        <v>N/A</v>
      </c>
      <c r="E26" s="10">
        <v>6630.6744821000002</v>
      </c>
      <c r="F26" s="7" t="str">
        <f t="shared" si="9"/>
        <v>N/A</v>
      </c>
      <c r="G26" s="10">
        <v>5713.4027183999997</v>
      </c>
      <c r="H26" s="7" t="str">
        <f t="shared" si="10"/>
        <v>N/A</v>
      </c>
      <c r="I26" s="8">
        <v>1.5109999999999999</v>
      </c>
      <c r="J26" s="8">
        <v>-13.8</v>
      </c>
      <c r="K26" s="30" t="s">
        <v>734</v>
      </c>
      <c r="L26" s="105" t="str">
        <f>IF(J26="Div by 0", "N/A", IF(OR(J26="N/A",K26="N/A"),"N/A", IF(J26&gt;VALUE(MID(K26,1,2)), "No", IF(J26&lt;-1*VALUE(MID(K26,1,2)), "No", "Yes"))))</f>
        <v>Yes</v>
      </c>
    </row>
    <row r="27" spans="1:12" x14ac:dyDescent="0.2">
      <c r="A27" s="128" t="s">
        <v>1112</v>
      </c>
      <c r="B27" s="30" t="s">
        <v>213</v>
      </c>
      <c r="C27" s="10">
        <v>5800.7310754</v>
      </c>
      <c r="D27" s="7" t="str">
        <f t="shared" si="8"/>
        <v>N/A</v>
      </c>
      <c r="E27" s="10">
        <v>5913.3508964000002</v>
      </c>
      <c r="F27" s="7" t="str">
        <f t="shared" si="9"/>
        <v>N/A</v>
      </c>
      <c r="G27" s="10">
        <v>4883.2423730999999</v>
      </c>
      <c r="H27" s="7" t="str">
        <f t="shared" si="10"/>
        <v>N/A</v>
      </c>
      <c r="I27" s="8">
        <v>1.9410000000000001</v>
      </c>
      <c r="J27" s="8">
        <v>-17.399999999999999</v>
      </c>
      <c r="K27" s="30" t="s">
        <v>734</v>
      </c>
      <c r="L27" s="105" t="str">
        <f>IF(J27="Div by 0", "N/A", IF(OR(J27="N/A",K27="N/A"),"N/A", IF(J27&gt;VALUE(MID(K27,1,2)), "No", IF(J27&lt;-1*VALUE(MID(K27,1,2)), "No", "Yes"))))</f>
        <v>Yes</v>
      </c>
    </row>
    <row r="28" spans="1:12" x14ac:dyDescent="0.2">
      <c r="A28" s="153" t="s">
        <v>1113</v>
      </c>
      <c r="B28" s="30" t="s">
        <v>213</v>
      </c>
      <c r="C28" s="10">
        <v>10627.666584000001</v>
      </c>
      <c r="D28" s="7" t="str">
        <f t="shared" si="8"/>
        <v>N/A</v>
      </c>
      <c r="E28" s="10">
        <v>10699.487281</v>
      </c>
      <c r="F28" s="7" t="str">
        <f t="shared" si="9"/>
        <v>N/A</v>
      </c>
      <c r="G28" s="10">
        <v>10499.570599000001</v>
      </c>
      <c r="H28" s="7" t="str">
        <f t="shared" si="10"/>
        <v>N/A</v>
      </c>
      <c r="I28" s="8">
        <v>0.67579999999999996</v>
      </c>
      <c r="J28" s="8">
        <v>-1.87</v>
      </c>
      <c r="K28" s="30" t="s">
        <v>734</v>
      </c>
      <c r="L28" s="105" t="str">
        <f>IF(J28="Div by 0", "N/A", IF(K28="N/A","N/A", IF(J28&gt;VALUE(MID(K28,1,2)), "No", IF(J28&lt;-1*VALUE(MID(K28,1,2)), "No", "Yes"))))</f>
        <v>Yes</v>
      </c>
    </row>
    <row r="29" spans="1:12" x14ac:dyDescent="0.2">
      <c r="A29" s="128" t="s">
        <v>1114</v>
      </c>
      <c r="B29" s="30" t="s">
        <v>213</v>
      </c>
      <c r="C29" s="10">
        <v>13828.918460999999</v>
      </c>
      <c r="D29" s="7" t="str">
        <f t="shared" si="8"/>
        <v>N/A</v>
      </c>
      <c r="E29" s="10">
        <v>13820.374084999999</v>
      </c>
      <c r="F29" s="7" t="str">
        <f t="shared" si="9"/>
        <v>N/A</v>
      </c>
      <c r="G29" s="10">
        <v>13898.801815000001</v>
      </c>
      <c r="H29" s="7" t="str">
        <f t="shared" si="10"/>
        <v>N/A</v>
      </c>
      <c r="I29" s="8">
        <v>-6.2E-2</v>
      </c>
      <c r="J29" s="8">
        <v>0.5675</v>
      </c>
      <c r="K29" s="30" t="s">
        <v>734</v>
      </c>
      <c r="L29" s="105" t="str">
        <f>IF(J29="Div by 0", "N/A", IF(K29="N/A","N/A", IF(J29&gt;VALUE(MID(K29,1,2)), "No", IF(J29&lt;-1*VALUE(MID(K29,1,2)), "No", "Yes"))))</f>
        <v>Yes</v>
      </c>
    </row>
    <row r="30" spans="1:12" x14ac:dyDescent="0.2">
      <c r="A30" s="128" t="s">
        <v>1115</v>
      </c>
      <c r="B30" s="30" t="s">
        <v>213</v>
      </c>
      <c r="C30" s="10">
        <v>7636.6249587000002</v>
      </c>
      <c r="D30" s="7" t="str">
        <f t="shared" si="8"/>
        <v>N/A</v>
      </c>
      <c r="E30" s="10">
        <v>7799.4485678999999</v>
      </c>
      <c r="F30" s="7" t="str">
        <f t="shared" si="9"/>
        <v>N/A</v>
      </c>
      <c r="G30" s="10">
        <v>7726.2682779999996</v>
      </c>
      <c r="H30" s="7" t="str">
        <f t="shared" si="10"/>
        <v>N/A</v>
      </c>
      <c r="I30" s="8">
        <v>2.1320000000000001</v>
      </c>
      <c r="J30" s="8">
        <v>-0.93799999999999994</v>
      </c>
      <c r="K30" s="30" t="s">
        <v>734</v>
      </c>
      <c r="L30" s="105" t="str">
        <f>IF(J30="Div by 0", "N/A", IF(K30="N/A","N/A", IF(J30&gt;VALUE(MID(K30,1,2)), "No", IF(J30&lt;-1*VALUE(MID(K30,1,2)), "No", "Yes"))))</f>
        <v>Yes</v>
      </c>
    </row>
    <row r="31" spans="1:12" x14ac:dyDescent="0.2">
      <c r="A31" s="128" t="s">
        <v>1116</v>
      </c>
      <c r="B31" s="30" t="s">
        <v>213</v>
      </c>
      <c r="C31" s="10">
        <v>11878.027393</v>
      </c>
      <c r="D31" s="7" t="str">
        <f t="shared" si="8"/>
        <v>N/A</v>
      </c>
      <c r="E31" s="10">
        <v>11819.855427</v>
      </c>
      <c r="F31" s="7" t="str">
        <f t="shared" si="9"/>
        <v>N/A</v>
      </c>
      <c r="G31" s="10">
        <v>11609.520618</v>
      </c>
      <c r="H31" s="7" t="str">
        <f t="shared" si="10"/>
        <v>N/A</v>
      </c>
      <c r="I31" s="8">
        <v>-0.49</v>
      </c>
      <c r="J31" s="8">
        <v>-1.78</v>
      </c>
      <c r="K31" s="30" t="s">
        <v>734</v>
      </c>
      <c r="L31" s="105" t="str">
        <f>IF(J31="Div by 0", "N/A", IF(OR(J31="N/A",K31="N/A"),"N/A", IF(J31&gt;VALUE(MID(K31,1,2)), "No", IF(J31&lt;-1*VALUE(MID(K31,1,2)), "No", "Yes"))))</f>
        <v>Yes</v>
      </c>
    </row>
    <row r="32" spans="1:12" x14ac:dyDescent="0.2">
      <c r="A32" s="128" t="s">
        <v>1117</v>
      </c>
      <c r="B32" s="30" t="s">
        <v>213</v>
      </c>
      <c r="C32" s="10">
        <v>8908.6542468000007</v>
      </c>
      <c r="D32" s="7" t="str">
        <f t="shared" si="8"/>
        <v>N/A</v>
      </c>
      <c r="E32" s="10">
        <v>9159.0632972000003</v>
      </c>
      <c r="F32" s="7" t="str">
        <f t="shared" si="9"/>
        <v>N/A</v>
      </c>
      <c r="G32" s="10">
        <v>9029.7842328000006</v>
      </c>
      <c r="H32" s="7" t="str">
        <f t="shared" si="10"/>
        <v>N/A</v>
      </c>
      <c r="I32" s="8">
        <v>2.8109999999999999</v>
      </c>
      <c r="J32" s="8">
        <v>-1.41</v>
      </c>
      <c r="K32" s="30" t="s">
        <v>734</v>
      </c>
      <c r="L32" s="105" t="str">
        <f>IF(J32="Div by 0", "N/A", IF(OR(J32="N/A",K32="N/A"),"N/A", IF(J32&gt;VALUE(MID(K32,1,2)), "No", IF(J32&lt;-1*VALUE(MID(K32,1,2)), "No", "Yes"))))</f>
        <v>Yes</v>
      </c>
    </row>
    <row r="33" spans="1:12" x14ac:dyDescent="0.2">
      <c r="A33" s="128" t="s">
        <v>1692</v>
      </c>
      <c r="B33" s="30" t="s">
        <v>213</v>
      </c>
      <c r="C33" s="10">
        <v>12370.310267999999</v>
      </c>
      <c r="D33" s="7" t="str">
        <f t="shared" si="8"/>
        <v>N/A</v>
      </c>
      <c r="E33" s="10">
        <v>11284.26087</v>
      </c>
      <c r="F33" s="7" t="str">
        <f t="shared" si="9"/>
        <v>N/A</v>
      </c>
      <c r="G33" s="10">
        <v>11601.235772</v>
      </c>
      <c r="H33" s="7" t="str">
        <f t="shared" si="10"/>
        <v>N/A</v>
      </c>
      <c r="I33" s="8">
        <v>-8.7799999999999994</v>
      </c>
      <c r="J33" s="8">
        <v>2.8090000000000002</v>
      </c>
      <c r="K33" s="30" t="s">
        <v>734</v>
      </c>
      <c r="L33" s="105" t="str">
        <f t="shared" ref="L33:L45" si="12">IF(J33="Div by 0", "N/A", IF(K33="N/A","N/A", IF(J33&gt;VALUE(MID(K33,1,2)), "No", IF(J33&lt;-1*VALUE(MID(K33,1,2)), "No", "Yes"))))</f>
        <v>Yes</v>
      </c>
    </row>
    <row r="34" spans="1:12" x14ac:dyDescent="0.2">
      <c r="A34" s="128" t="s">
        <v>1693</v>
      </c>
      <c r="B34" s="30" t="s">
        <v>213</v>
      </c>
      <c r="C34" s="10">
        <v>601.33183369000005</v>
      </c>
      <c r="D34" s="7" t="str">
        <f t="shared" si="8"/>
        <v>N/A</v>
      </c>
      <c r="E34" s="10">
        <v>603.55517606000001</v>
      </c>
      <c r="F34" s="7" t="str">
        <f t="shared" si="9"/>
        <v>N/A</v>
      </c>
      <c r="G34" s="10">
        <v>705.98834133000003</v>
      </c>
      <c r="H34" s="7" t="str">
        <f t="shared" si="10"/>
        <v>N/A</v>
      </c>
      <c r="I34" s="8">
        <v>0.36969999999999997</v>
      </c>
      <c r="J34" s="8">
        <v>16.97</v>
      </c>
      <c r="K34" s="30" t="s">
        <v>734</v>
      </c>
      <c r="L34" s="105" t="str">
        <f t="shared" si="12"/>
        <v>Yes</v>
      </c>
    </row>
    <row r="35" spans="1:12" x14ac:dyDescent="0.2">
      <c r="A35" s="128" t="s">
        <v>1694</v>
      </c>
      <c r="B35" s="30" t="s">
        <v>213</v>
      </c>
      <c r="C35" s="10">
        <v>47958.413655999997</v>
      </c>
      <c r="D35" s="7" t="str">
        <f t="shared" si="8"/>
        <v>N/A</v>
      </c>
      <c r="E35" s="10">
        <v>44960.895206000001</v>
      </c>
      <c r="F35" s="7" t="str">
        <f t="shared" si="9"/>
        <v>N/A</v>
      </c>
      <c r="G35" s="10">
        <v>42520.456821</v>
      </c>
      <c r="H35" s="7" t="str">
        <f t="shared" si="10"/>
        <v>N/A</v>
      </c>
      <c r="I35" s="8">
        <v>-6.25</v>
      </c>
      <c r="J35" s="8">
        <v>-5.43</v>
      </c>
      <c r="K35" s="30" t="s">
        <v>734</v>
      </c>
      <c r="L35" s="105" t="str">
        <f t="shared" si="12"/>
        <v>Yes</v>
      </c>
    </row>
    <row r="36" spans="1:12" x14ac:dyDescent="0.2">
      <c r="A36" s="128" t="s">
        <v>1695</v>
      </c>
      <c r="B36" s="30" t="s">
        <v>213</v>
      </c>
      <c r="C36" s="10">
        <v>404.09231183000003</v>
      </c>
      <c r="D36" s="7" t="str">
        <f t="shared" si="8"/>
        <v>N/A</v>
      </c>
      <c r="E36" s="10">
        <v>324.75622628000002</v>
      </c>
      <c r="F36" s="7" t="str">
        <f t="shared" si="9"/>
        <v>N/A</v>
      </c>
      <c r="G36" s="10">
        <v>362.95351661000001</v>
      </c>
      <c r="H36" s="7" t="str">
        <f t="shared" si="10"/>
        <v>N/A</v>
      </c>
      <c r="I36" s="8">
        <v>-19.600000000000001</v>
      </c>
      <c r="J36" s="8">
        <v>11.76</v>
      </c>
      <c r="K36" s="30" t="s">
        <v>734</v>
      </c>
      <c r="L36" s="105" t="str">
        <f t="shared" si="12"/>
        <v>Yes</v>
      </c>
    </row>
    <row r="37" spans="1:12" x14ac:dyDescent="0.2">
      <c r="A37" s="128" t="s">
        <v>1696</v>
      </c>
      <c r="B37" s="30" t="s">
        <v>213</v>
      </c>
      <c r="C37" s="10">
        <v>44531.844638000002</v>
      </c>
      <c r="D37" s="7" t="str">
        <f t="shared" si="8"/>
        <v>N/A</v>
      </c>
      <c r="E37" s="10">
        <v>45254.251765000001</v>
      </c>
      <c r="F37" s="7" t="str">
        <f t="shared" si="9"/>
        <v>N/A</v>
      </c>
      <c r="G37" s="10">
        <v>48282.311833</v>
      </c>
      <c r="H37" s="7" t="str">
        <f t="shared" si="10"/>
        <v>N/A</v>
      </c>
      <c r="I37" s="8">
        <v>1.6220000000000001</v>
      </c>
      <c r="J37" s="8">
        <v>6.6909999999999998</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131.15926157999999</v>
      </c>
      <c r="D39" s="7" t="str">
        <f t="shared" si="8"/>
        <v>N/A</v>
      </c>
      <c r="E39" s="10">
        <v>113.07878018</v>
      </c>
      <c r="F39" s="7" t="str">
        <f t="shared" si="9"/>
        <v>N/A</v>
      </c>
      <c r="G39" s="10">
        <v>132.82371101999999</v>
      </c>
      <c r="H39" s="7" t="str">
        <f t="shared" si="10"/>
        <v>N/A</v>
      </c>
      <c r="I39" s="8">
        <v>-13.8</v>
      </c>
      <c r="J39" s="8">
        <v>17.46</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13411.844239</v>
      </c>
      <c r="D41" s="7" t="str">
        <f t="shared" si="8"/>
        <v>N/A</v>
      </c>
      <c r="E41" s="10">
        <v>13725.193214999999</v>
      </c>
      <c r="F41" s="7" t="str">
        <f t="shared" si="9"/>
        <v>N/A</v>
      </c>
      <c r="G41" s="10">
        <v>13580.450122</v>
      </c>
      <c r="H41" s="7" t="str">
        <f t="shared" si="10"/>
        <v>N/A</v>
      </c>
      <c r="I41" s="8">
        <v>2.3359999999999999</v>
      </c>
      <c r="J41" s="8">
        <v>-1.05</v>
      </c>
      <c r="K41" s="30" t="s">
        <v>734</v>
      </c>
      <c r="L41" s="105" t="str">
        <f t="shared" si="12"/>
        <v>Yes</v>
      </c>
    </row>
    <row r="42" spans="1:12" x14ac:dyDescent="0.2">
      <c r="A42" s="128" t="s">
        <v>1701</v>
      </c>
      <c r="B42" s="30" t="s">
        <v>213</v>
      </c>
      <c r="C42" s="10">
        <v>84.5</v>
      </c>
      <c r="D42" s="7" t="str">
        <f t="shared" si="8"/>
        <v>N/A</v>
      </c>
      <c r="E42" s="10" t="s">
        <v>1748</v>
      </c>
      <c r="F42" s="7" t="str">
        <f t="shared" si="9"/>
        <v>N/A</v>
      </c>
      <c r="G42" s="10">
        <v>418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18133.378121000002</v>
      </c>
      <c r="D44" s="7" t="str">
        <f t="shared" si="8"/>
        <v>N/A</v>
      </c>
      <c r="E44" s="10">
        <v>18301.931562999998</v>
      </c>
      <c r="F44" s="7" t="str">
        <f t="shared" si="9"/>
        <v>N/A</v>
      </c>
      <c r="G44" s="10">
        <v>17916.098332000001</v>
      </c>
      <c r="H44" s="7" t="str">
        <f t="shared" si="10"/>
        <v>N/A</v>
      </c>
      <c r="I44" s="8">
        <v>0.92949999999999999</v>
      </c>
      <c r="J44" s="8">
        <v>-2.11</v>
      </c>
      <c r="K44" s="30" t="s">
        <v>734</v>
      </c>
      <c r="L44" s="105" t="str">
        <f t="shared" si="12"/>
        <v>Yes</v>
      </c>
    </row>
    <row r="45" spans="1:12" ht="25.5" x14ac:dyDescent="0.2">
      <c r="A45" s="128" t="s">
        <v>1119</v>
      </c>
      <c r="B45" s="30" t="s">
        <v>213</v>
      </c>
      <c r="C45" s="10">
        <v>463.5366732</v>
      </c>
      <c r="D45" s="7" t="str">
        <f t="shared" si="8"/>
        <v>N/A</v>
      </c>
      <c r="E45" s="10">
        <v>442.55882274999999</v>
      </c>
      <c r="F45" s="7" t="str">
        <f t="shared" si="9"/>
        <v>N/A</v>
      </c>
      <c r="G45" s="10">
        <v>515.75031009999998</v>
      </c>
      <c r="H45" s="7" t="str">
        <f t="shared" si="10"/>
        <v>N/A</v>
      </c>
      <c r="I45" s="8">
        <v>-4.53</v>
      </c>
      <c r="J45" s="8">
        <v>16.54</v>
      </c>
      <c r="K45" s="30" t="s">
        <v>734</v>
      </c>
      <c r="L45" s="105" t="str">
        <f t="shared" si="12"/>
        <v>Yes</v>
      </c>
    </row>
    <row r="46" spans="1:12" x14ac:dyDescent="0.2">
      <c r="A46" s="128" t="s">
        <v>1120</v>
      </c>
      <c r="B46" s="22" t="s">
        <v>213</v>
      </c>
      <c r="C46" s="29">
        <v>52155.350651000001</v>
      </c>
      <c r="D46" s="27" t="str">
        <f t="shared" si="8"/>
        <v>N/A</v>
      </c>
      <c r="E46" s="29">
        <v>52016.462069000001</v>
      </c>
      <c r="F46" s="27" t="str">
        <f t="shared" si="9"/>
        <v>N/A</v>
      </c>
      <c r="G46" s="29">
        <v>51038.269731</v>
      </c>
      <c r="H46" s="27" t="str">
        <f t="shared" si="10"/>
        <v>N/A</v>
      </c>
      <c r="I46" s="8">
        <v>-0.26600000000000001</v>
      </c>
      <c r="J46" s="8">
        <v>-1.88</v>
      </c>
      <c r="K46" s="28" t="s">
        <v>734</v>
      </c>
      <c r="L46" s="105" t="str">
        <f>IF(J46="Div by 0", "N/A", IF(K46="N/A","N/A", IF(J46&gt;VALUE(MID(K46,1,2)), "No", IF(J46&lt;-1*VALUE(MID(K46,1,2)), "No", "Yes"))))</f>
        <v>Yes</v>
      </c>
    </row>
    <row r="47" spans="1:12" x14ac:dyDescent="0.2">
      <c r="A47" s="162" t="s">
        <v>1121</v>
      </c>
      <c r="B47" s="22" t="s">
        <v>213</v>
      </c>
      <c r="C47" s="29">
        <v>38013.330518000002</v>
      </c>
      <c r="D47" s="27" t="str">
        <f t="shared" si="8"/>
        <v>N/A</v>
      </c>
      <c r="E47" s="29">
        <v>40560.248108</v>
      </c>
      <c r="F47" s="27" t="str">
        <f t="shared" si="9"/>
        <v>N/A</v>
      </c>
      <c r="G47" s="29">
        <v>40884.093401999999</v>
      </c>
      <c r="H47" s="27" t="str">
        <f t="shared" si="10"/>
        <v>N/A</v>
      </c>
      <c r="I47" s="8">
        <v>6.7</v>
      </c>
      <c r="J47" s="8">
        <v>0.7984</v>
      </c>
      <c r="K47" s="28" t="s">
        <v>734</v>
      </c>
      <c r="L47" s="105" t="str">
        <f>IF(J47="Div by 0", "N/A", IF(K47="N/A","N/A", IF(J47&gt;VALUE(MID(K47,1,2)), "No", IF(J47&lt;-1*VALUE(MID(K47,1,2)), "No", "Yes"))))</f>
        <v>Yes</v>
      </c>
    </row>
    <row r="48" spans="1:12" ht="25.5" x14ac:dyDescent="0.2">
      <c r="A48" s="128" t="s">
        <v>1122</v>
      </c>
      <c r="B48" s="22" t="s">
        <v>213</v>
      </c>
      <c r="C48" s="29">
        <v>53257.329661999996</v>
      </c>
      <c r="D48" s="27" t="str">
        <f t="shared" si="8"/>
        <v>N/A</v>
      </c>
      <c r="E48" s="29">
        <v>55341.958738000001</v>
      </c>
      <c r="F48" s="27" t="str">
        <f t="shared" si="9"/>
        <v>N/A</v>
      </c>
      <c r="G48" s="29">
        <v>59228.472110000002</v>
      </c>
      <c r="H48" s="27" t="str">
        <f t="shared" si="10"/>
        <v>N/A</v>
      </c>
      <c r="I48" s="8">
        <v>3.9140000000000001</v>
      </c>
      <c r="J48" s="8">
        <v>7.0229999999999997</v>
      </c>
      <c r="K48" s="28" t="s">
        <v>734</v>
      </c>
      <c r="L48" s="105" t="str">
        <f>IF(J48="Div by 0", "N/A", IF(K48="N/A","N/A", IF(J48&gt;VALUE(MID(K48,1,2)), "No", IF(J48&lt;-1*VALUE(MID(K48,1,2)), "No", "Yes"))))</f>
        <v>Yes</v>
      </c>
    </row>
    <row r="49" spans="1:12" x14ac:dyDescent="0.2">
      <c r="A49" s="151" t="s">
        <v>1123</v>
      </c>
      <c r="B49" s="22" t="s">
        <v>213</v>
      </c>
      <c r="C49" s="29">
        <v>46243.811195000002</v>
      </c>
      <c r="D49" s="27" t="str">
        <f t="shared" si="8"/>
        <v>N/A</v>
      </c>
      <c r="E49" s="29">
        <v>49486.728044000003</v>
      </c>
      <c r="F49" s="27" t="str">
        <f t="shared" si="9"/>
        <v>N/A</v>
      </c>
      <c r="G49" s="29">
        <v>49479.313802999997</v>
      </c>
      <c r="H49" s="27" t="str">
        <f t="shared" si="10"/>
        <v>N/A</v>
      </c>
      <c r="I49" s="8">
        <v>7.0129999999999999</v>
      </c>
      <c r="J49" s="8">
        <v>-1.4999999999999999E-2</v>
      </c>
      <c r="K49" s="28" t="s">
        <v>734</v>
      </c>
      <c r="L49" s="105" t="str">
        <f t="shared" ref="L49:L59" si="13">IF(J49="Div by 0", "N/A", IF(K49="N/A","N/A", IF(J49&gt;VALUE(MID(K49,1,2)), "No", IF(J49&lt;-1*VALUE(MID(K49,1,2)), "No", "Yes"))))</f>
        <v>Yes</v>
      </c>
    </row>
    <row r="50" spans="1:12" ht="25.5" x14ac:dyDescent="0.2">
      <c r="A50" s="128" t="s">
        <v>1124</v>
      </c>
      <c r="B50" s="22" t="s">
        <v>213</v>
      </c>
      <c r="C50" s="29">
        <v>26061.877246</v>
      </c>
      <c r="D50" s="27" t="str">
        <f t="shared" si="8"/>
        <v>N/A</v>
      </c>
      <c r="E50" s="29">
        <v>26678.681967</v>
      </c>
      <c r="F50" s="27" t="str">
        <f t="shared" si="9"/>
        <v>N/A</v>
      </c>
      <c r="G50" s="29">
        <v>25594.141573000001</v>
      </c>
      <c r="H50" s="27" t="str">
        <f t="shared" si="10"/>
        <v>N/A</v>
      </c>
      <c r="I50" s="8">
        <v>2.367</v>
      </c>
      <c r="J50" s="8">
        <v>-4.07</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73710.348521000007</v>
      </c>
      <c r="D55" s="27" t="str">
        <f t="shared" si="14"/>
        <v>N/A</v>
      </c>
      <c r="E55" s="29">
        <v>73922.414309</v>
      </c>
      <c r="F55" s="27" t="str">
        <f t="shared" si="15"/>
        <v>N/A</v>
      </c>
      <c r="G55" s="29">
        <v>74461.364310000004</v>
      </c>
      <c r="H55" s="27" t="str">
        <f t="shared" si="16"/>
        <v>N/A</v>
      </c>
      <c r="I55" s="8">
        <v>0.28770000000000001</v>
      </c>
      <c r="J55" s="8">
        <v>0.72909999999999997</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442214919</v>
      </c>
      <c r="D60" s="27" t="str">
        <f t="shared" si="14"/>
        <v>N/A</v>
      </c>
      <c r="E60" s="29">
        <v>445478573</v>
      </c>
      <c r="F60" s="27" t="str">
        <f t="shared" si="15"/>
        <v>N/A</v>
      </c>
      <c r="G60" s="29">
        <v>448419965</v>
      </c>
      <c r="H60" s="27" t="str">
        <f t="shared" si="16"/>
        <v>N/A</v>
      </c>
      <c r="I60" s="8">
        <v>0.73799999999999999</v>
      </c>
      <c r="J60" s="8">
        <v>0.6603</v>
      </c>
      <c r="K60" s="28" t="s">
        <v>734</v>
      </c>
      <c r="L60" s="105" t="str">
        <f t="shared" ref="L60:L70" si="17">IF(J60="Div by 0", "N/A", IF(K60="N/A","N/A", IF(J60&gt;VALUE(MID(K60,1,2)), "No", IF(J60&lt;-1*VALUE(MID(K60,1,2)), "No", "Yes"))))</f>
        <v>Yes</v>
      </c>
    </row>
    <row r="61" spans="1:12" ht="25.5" x14ac:dyDescent="0.2">
      <c r="A61" s="128" t="s">
        <v>1134</v>
      </c>
      <c r="B61" s="22" t="s">
        <v>213</v>
      </c>
      <c r="C61" s="29">
        <v>115149051</v>
      </c>
      <c r="D61" s="27" t="str">
        <f t="shared" si="14"/>
        <v>N/A</v>
      </c>
      <c r="E61" s="29">
        <v>98914971</v>
      </c>
      <c r="F61" s="27" t="str">
        <f t="shared" si="15"/>
        <v>N/A</v>
      </c>
      <c r="G61" s="29">
        <v>88813620</v>
      </c>
      <c r="H61" s="27" t="str">
        <f t="shared" si="16"/>
        <v>N/A</v>
      </c>
      <c r="I61" s="8">
        <v>-14.1</v>
      </c>
      <c r="J61" s="8">
        <v>-10.199999999999999</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327065868</v>
      </c>
      <c r="D66" s="27" t="str">
        <f t="shared" si="14"/>
        <v>N/A</v>
      </c>
      <c r="E66" s="29">
        <v>346563602</v>
      </c>
      <c r="F66" s="27" t="str">
        <f t="shared" si="15"/>
        <v>N/A</v>
      </c>
      <c r="G66" s="29">
        <v>359606345</v>
      </c>
      <c r="H66" s="27" t="str">
        <f t="shared" si="16"/>
        <v>N/A</v>
      </c>
      <c r="I66" s="8">
        <v>5.9610000000000003</v>
      </c>
      <c r="J66" s="8">
        <v>3.7629999999999999</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36943.602255999998</v>
      </c>
      <c r="D71" s="27" t="str">
        <f t="shared" si="14"/>
        <v>N/A</v>
      </c>
      <c r="E71" s="29">
        <v>39760.672349</v>
      </c>
      <c r="F71" s="27" t="str">
        <f t="shared" si="15"/>
        <v>N/A</v>
      </c>
      <c r="G71" s="29">
        <v>39627.073613</v>
      </c>
      <c r="H71" s="27" t="str">
        <f t="shared" si="16"/>
        <v>N/A</v>
      </c>
      <c r="I71" s="8">
        <v>7.625</v>
      </c>
      <c r="J71" s="8">
        <v>-0.33600000000000002</v>
      </c>
      <c r="K71" s="28" t="s">
        <v>734</v>
      </c>
      <c r="L71" s="105" t="str">
        <f t="shared" ref="L71:L81" si="18">IF(J71="Div by 0", "N/A", IF(K71="N/A","N/A", IF(J71&gt;VALUE(MID(K71,1,2)), "No", IF(J71&lt;-1*VALUE(MID(K71,1,2)), "No", "Yes"))))</f>
        <v>Yes</v>
      </c>
    </row>
    <row r="72" spans="1:12" ht="25.5" x14ac:dyDescent="0.2">
      <c r="A72" s="128" t="s">
        <v>1145</v>
      </c>
      <c r="B72" s="22" t="s">
        <v>213</v>
      </c>
      <c r="C72" s="29">
        <v>16688.268261000001</v>
      </c>
      <c r="D72" s="27" t="str">
        <f t="shared" si="14"/>
        <v>N/A</v>
      </c>
      <c r="E72" s="29">
        <v>17069.020016999999</v>
      </c>
      <c r="F72" s="27" t="str">
        <f t="shared" si="15"/>
        <v>N/A</v>
      </c>
      <c r="G72" s="29">
        <v>15352.397580000001</v>
      </c>
      <c r="H72" s="27" t="str">
        <f t="shared" si="16"/>
        <v>N/A</v>
      </c>
      <c r="I72" s="8">
        <v>2.282</v>
      </c>
      <c r="J72" s="8">
        <v>-10.1</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64510.033135999998</v>
      </c>
      <c r="D77" s="27" t="str">
        <f t="shared" si="14"/>
        <v>N/A</v>
      </c>
      <c r="E77" s="29">
        <v>64071.658716999998</v>
      </c>
      <c r="F77" s="27" t="str">
        <f t="shared" si="15"/>
        <v>N/A</v>
      </c>
      <c r="G77" s="29">
        <v>65016.515097000003</v>
      </c>
      <c r="H77" s="27" t="str">
        <f t="shared" si="16"/>
        <v>N/A</v>
      </c>
      <c r="I77" s="8">
        <v>-0.68</v>
      </c>
      <c r="J77" s="8">
        <v>1.4750000000000001</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458033156</v>
      </c>
      <c r="D82" s="27" t="str">
        <f t="shared" si="14"/>
        <v>N/A</v>
      </c>
      <c r="E82" s="29">
        <v>459654355</v>
      </c>
      <c r="F82" s="27" t="str">
        <f t="shared" si="15"/>
        <v>N/A</v>
      </c>
      <c r="G82" s="29">
        <v>462482361</v>
      </c>
      <c r="H82" s="27" t="str">
        <f t="shared" si="16"/>
        <v>N/A</v>
      </c>
      <c r="I82" s="8">
        <v>0.35389999999999999</v>
      </c>
      <c r="J82" s="8">
        <v>0.61519999999999997</v>
      </c>
      <c r="K82" s="28" t="s">
        <v>734</v>
      </c>
      <c r="L82" s="105" t="str">
        <f t="shared" ref="L82:L138" si="19">IF(J82="Div by 0", "N/A", IF(K82="N/A","N/A", IF(J82&gt;VALUE(MID(K82,1,2)), "No", IF(J82&lt;-1*VALUE(MID(K82,1,2)), "No", "Yes"))))</f>
        <v>Yes</v>
      </c>
    </row>
    <row r="83" spans="1:12" x14ac:dyDescent="0.2">
      <c r="A83" s="128" t="s">
        <v>363</v>
      </c>
      <c r="B83" s="22" t="s">
        <v>213</v>
      </c>
      <c r="C83" s="23">
        <v>12007</v>
      </c>
      <c r="D83" s="27" t="str">
        <f t="shared" ref="D83:D114" si="20">IF($B83="N/A","N/A",IF(C83&gt;10,"No",IF(C83&lt;-10,"No","Yes")))</f>
        <v>N/A</v>
      </c>
      <c r="E83" s="23">
        <v>10897</v>
      </c>
      <c r="F83" s="27" t="str">
        <f t="shared" ref="F83:F114" si="21">IF($B83="N/A","N/A",IF(E83&gt;10,"No",IF(E83&lt;-10,"No","Yes")))</f>
        <v>N/A</v>
      </c>
      <c r="G83" s="23">
        <v>10704</v>
      </c>
      <c r="H83" s="27" t="str">
        <f t="shared" ref="H83:H114" si="22">IF($B83="N/A","N/A",IF(G83&gt;10,"No",IF(G83&lt;-10,"No","Yes")))</f>
        <v>N/A</v>
      </c>
      <c r="I83" s="8">
        <v>-9.24</v>
      </c>
      <c r="J83" s="8">
        <v>-1.77</v>
      </c>
      <c r="K83" s="28" t="s">
        <v>734</v>
      </c>
      <c r="L83" s="105" t="str">
        <f t="shared" si="19"/>
        <v>Yes</v>
      </c>
    </row>
    <row r="84" spans="1:12" x14ac:dyDescent="0.2">
      <c r="A84" s="128" t="s">
        <v>358</v>
      </c>
      <c r="B84" s="22" t="s">
        <v>213</v>
      </c>
      <c r="C84" s="29">
        <v>38147.177147000002</v>
      </c>
      <c r="D84" s="27" t="str">
        <f t="shared" si="20"/>
        <v>N/A</v>
      </c>
      <c r="E84" s="29">
        <v>42181.733962999999</v>
      </c>
      <c r="F84" s="27" t="str">
        <f t="shared" si="21"/>
        <v>N/A</v>
      </c>
      <c r="G84" s="29">
        <v>43206.498598999999</v>
      </c>
      <c r="H84" s="27" t="str">
        <f t="shared" si="22"/>
        <v>N/A</v>
      </c>
      <c r="I84" s="8">
        <v>10.58</v>
      </c>
      <c r="J84" s="8">
        <v>2.4289999999999998</v>
      </c>
      <c r="K84" s="28" t="s">
        <v>734</v>
      </c>
      <c r="L84" s="105" t="str">
        <f t="shared" si="19"/>
        <v>Yes</v>
      </c>
    </row>
    <row r="85" spans="1:12" ht="25.5" x14ac:dyDescent="0.2">
      <c r="A85" s="128" t="s">
        <v>1155</v>
      </c>
      <c r="B85" s="22" t="s">
        <v>213</v>
      </c>
      <c r="C85" s="29">
        <v>32555591</v>
      </c>
      <c r="D85" s="27" t="str">
        <f t="shared" si="20"/>
        <v>N/A</v>
      </c>
      <c r="E85" s="29">
        <v>31695899</v>
      </c>
      <c r="F85" s="27" t="str">
        <f t="shared" si="21"/>
        <v>N/A</v>
      </c>
      <c r="G85" s="29">
        <v>30551748</v>
      </c>
      <c r="H85" s="27" t="str">
        <f t="shared" si="22"/>
        <v>N/A</v>
      </c>
      <c r="I85" s="8">
        <v>-2.64</v>
      </c>
      <c r="J85" s="8">
        <v>-3.61</v>
      </c>
      <c r="K85" s="28" t="s">
        <v>734</v>
      </c>
      <c r="L85" s="105" t="str">
        <f t="shared" si="19"/>
        <v>Yes</v>
      </c>
    </row>
    <row r="86" spans="1:12" x14ac:dyDescent="0.2">
      <c r="A86" s="128" t="s">
        <v>724</v>
      </c>
      <c r="B86" s="22" t="s">
        <v>213</v>
      </c>
      <c r="C86" s="23">
        <v>11059</v>
      </c>
      <c r="D86" s="27" t="str">
        <f t="shared" si="20"/>
        <v>N/A</v>
      </c>
      <c r="E86" s="23">
        <v>10081</v>
      </c>
      <c r="F86" s="27" t="str">
        <f t="shared" si="21"/>
        <v>N/A</v>
      </c>
      <c r="G86" s="23">
        <v>9898</v>
      </c>
      <c r="H86" s="27" t="str">
        <f t="shared" si="22"/>
        <v>N/A</v>
      </c>
      <c r="I86" s="8">
        <v>-8.84</v>
      </c>
      <c r="J86" s="8">
        <v>-1.82</v>
      </c>
      <c r="K86" s="28" t="s">
        <v>734</v>
      </c>
      <c r="L86" s="105" t="str">
        <f t="shared" si="19"/>
        <v>Yes</v>
      </c>
    </row>
    <row r="87" spans="1:12" ht="25.5" x14ac:dyDescent="0.2">
      <c r="A87" s="128" t="s">
        <v>1156</v>
      </c>
      <c r="B87" s="22" t="s">
        <v>213</v>
      </c>
      <c r="C87" s="29">
        <v>2943.8096572999998</v>
      </c>
      <c r="D87" s="27" t="str">
        <f t="shared" si="20"/>
        <v>N/A</v>
      </c>
      <c r="E87" s="29">
        <v>3144.1225076999999</v>
      </c>
      <c r="F87" s="27" t="str">
        <f t="shared" si="21"/>
        <v>N/A</v>
      </c>
      <c r="G87" s="29">
        <v>3086.6587189000002</v>
      </c>
      <c r="H87" s="27" t="str">
        <f t="shared" si="22"/>
        <v>N/A</v>
      </c>
      <c r="I87" s="8">
        <v>6.8049999999999997</v>
      </c>
      <c r="J87" s="8">
        <v>-1.83</v>
      </c>
      <c r="K87" s="28" t="s">
        <v>734</v>
      </c>
      <c r="L87" s="105" t="str">
        <f t="shared" si="19"/>
        <v>Yes</v>
      </c>
    </row>
    <row r="88" spans="1:12" ht="25.5" x14ac:dyDescent="0.2">
      <c r="A88" s="128" t="s">
        <v>1157</v>
      </c>
      <c r="B88" s="22" t="s">
        <v>213</v>
      </c>
      <c r="C88" s="29">
        <v>19974954</v>
      </c>
      <c r="D88" s="27" t="str">
        <f t="shared" si="20"/>
        <v>N/A</v>
      </c>
      <c r="E88" s="29">
        <v>18142</v>
      </c>
      <c r="F88" s="27" t="str">
        <f t="shared" si="21"/>
        <v>N/A</v>
      </c>
      <c r="G88" s="29">
        <v>4626</v>
      </c>
      <c r="H88" s="27" t="str">
        <f t="shared" si="22"/>
        <v>N/A</v>
      </c>
      <c r="I88" s="8">
        <v>-99.9</v>
      </c>
      <c r="J88" s="8">
        <v>-74.5</v>
      </c>
      <c r="K88" s="28" t="s">
        <v>734</v>
      </c>
      <c r="L88" s="105" t="str">
        <f t="shared" si="19"/>
        <v>No</v>
      </c>
    </row>
    <row r="89" spans="1:12" x14ac:dyDescent="0.2">
      <c r="A89" s="128" t="s">
        <v>725</v>
      </c>
      <c r="B89" s="22" t="s">
        <v>213</v>
      </c>
      <c r="C89" s="23">
        <v>1903</v>
      </c>
      <c r="D89" s="27" t="str">
        <f t="shared" si="20"/>
        <v>N/A</v>
      </c>
      <c r="E89" s="23">
        <v>11</v>
      </c>
      <c r="F89" s="27" t="str">
        <f t="shared" si="21"/>
        <v>N/A</v>
      </c>
      <c r="G89" s="23">
        <v>11</v>
      </c>
      <c r="H89" s="27" t="str">
        <f t="shared" si="22"/>
        <v>N/A</v>
      </c>
      <c r="I89" s="8">
        <v>-99.5</v>
      </c>
      <c r="J89" s="8">
        <v>-88.9</v>
      </c>
      <c r="K89" s="28" t="s">
        <v>734</v>
      </c>
      <c r="L89" s="105" t="str">
        <f t="shared" si="19"/>
        <v>No</v>
      </c>
    </row>
    <row r="90" spans="1:12" ht="25.5" x14ac:dyDescent="0.2">
      <c r="A90" s="128" t="s">
        <v>1158</v>
      </c>
      <c r="B90" s="22" t="s">
        <v>213</v>
      </c>
      <c r="C90" s="29">
        <v>10496.560168</v>
      </c>
      <c r="D90" s="27" t="str">
        <f t="shared" si="20"/>
        <v>N/A</v>
      </c>
      <c r="E90" s="29">
        <v>2015.7777778</v>
      </c>
      <c r="F90" s="27" t="str">
        <f t="shared" si="21"/>
        <v>N/A</v>
      </c>
      <c r="G90" s="29">
        <v>4626</v>
      </c>
      <c r="H90" s="27" t="str">
        <f t="shared" si="22"/>
        <v>N/A</v>
      </c>
      <c r="I90" s="8">
        <v>-80.8</v>
      </c>
      <c r="J90" s="8">
        <v>129.5</v>
      </c>
      <c r="K90" s="28" t="s">
        <v>734</v>
      </c>
      <c r="L90" s="105" t="str">
        <f t="shared" si="19"/>
        <v>No</v>
      </c>
    </row>
    <row r="91" spans="1:12" ht="25.5" x14ac:dyDescent="0.2">
      <c r="A91" s="128" t="s">
        <v>1159</v>
      </c>
      <c r="B91" s="22" t="s">
        <v>213</v>
      </c>
      <c r="C91" s="29">
        <v>2403236</v>
      </c>
      <c r="D91" s="27" t="str">
        <f t="shared" si="20"/>
        <v>N/A</v>
      </c>
      <c r="E91" s="29">
        <v>2610517</v>
      </c>
      <c r="F91" s="27" t="str">
        <f t="shared" si="21"/>
        <v>N/A</v>
      </c>
      <c r="G91" s="29">
        <v>2467554</v>
      </c>
      <c r="H91" s="27" t="str">
        <f t="shared" si="22"/>
        <v>N/A</v>
      </c>
      <c r="I91" s="8">
        <v>8.625</v>
      </c>
      <c r="J91" s="8">
        <v>-5.48</v>
      </c>
      <c r="K91" s="28" t="s">
        <v>734</v>
      </c>
      <c r="L91" s="105" t="str">
        <f t="shared" si="19"/>
        <v>Yes</v>
      </c>
    </row>
    <row r="92" spans="1:12" x14ac:dyDescent="0.2">
      <c r="A92" s="128" t="s">
        <v>726</v>
      </c>
      <c r="B92" s="22" t="s">
        <v>213</v>
      </c>
      <c r="C92" s="23">
        <v>459</v>
      </c>
      <c r="D92" s="27" t="str">
        <f t="shared" si="20"/>
        <v>N/A</v>
      </c>
      <c r="E92" s="23">
        <v>466</v>
      </c>
      <c r="F92" s="27" t="str">
        <f t="shared" si="21"/>
        <v>N/A</v>
      </c>
      <c r="G92" s="23">
        <v>451</v>
      </c>
      <c r="H92" s="27" t="str">
        <f t="shared" si="22"/>
        <v>N/A</v>
      </c>
      <c r="I92" s="8">
        <v>1.5249999999999999</v>
      </c>
      <c r="J92" s="8">
        <v>-3.22</v>
      </c>
      <c r="K92" s="28" t="s">
        <v>734</v>
      </c>
      <c r="L92" s="105" t="str">
        <f t="shared" si="19"/>
        <v>Yes</v>
      </c>
    </row>
    <row r="93" spans="1:12" ht="25.5" x14ac:dyDescent="0.2">
      <c r="A93" s="128" t="s">
        <v>1160</v>
      </c>
      <c r="B93" s="22" t="s">
        <v>213</v>
      </c>
      <c r="C93" s="29">
        <v>5235.8082789</v>
      </c>
      <c r="D93" s="27" t="str">
        <f t="shared" si="20"/>
        <v>N/A</v>
      </c>
      <c r="E93" s="29">
        <v>5601.9678112000001</v>
      </c>
      <c r="F93" s="27" t="str">
        <f t="shared" si="21"/>
        <v>N/A</v>
      </c>
      <c r="G93" s="29">
        <v>5471.2949001999996</v>
      </c>
      <c r="H93" s="27" t="str">
        <f t="shared" si="22"/>
        <v>N/A</v>
      </c>
      <c r="I93" s="8">
        <v>6.9930000000000003</v>
      </c>
      <c r="J93" s="8">
        <v>-2.33</v>
      </c>
      <c r="K93" s="28" t="s">
        <v>734</v>
      </c>
      <c r="L93" s="105" t="str">
        <f t="shared" si="19"/>
        <v>Yes</v>
      </c>
    </row>
    <row r="94" spans="1:12" x14ac:dyDescent="0.2">
      <c r="A94" s="128" t="s">
        <v>1161</v>
      </c>
      <c r="B94" s="22" t="s">
        <v>213</v>
      </c>
      <c r="C94" s="29">
        <v>28662221</v>
      </c>
      <c r="D94" s="27" t="str">
        <f t="shared" si="20"/>
        <v>N/A</v>
      </c>
      <c r="E94" s="29">
        <v>25663977</v>
      </c>
      <c r="F94" s="27" t="str">
        <f t="shared" si="21"/>
        <v>N/A</v>
      </c>
      <c r="G94" s="29">
        <v>25022573</v>
      </c>
      <c r="H94" s="27" t="str">
        <f t="shared" si="22"/>
        <v>N/A</v>
      </c>
      <c r="I94" s="8">
        <v>-10.5</v>
      </c>
      <c r="J94" s="8">
        <v>-2.5</v>
      </c>
      <c r="K94" s="28" t="s">
        <v>734</v>
      </c>
      <c r="L94" s="105" t="str">
        <f t="shared" si="19"/>
        <v>Yes</v>
      </c>
    </row>
    <row r="95" spans="1:12" x14ac:dyDescent="0.2">
      <c r="A95" s="128" t="s">
        <v>727</v>
      </c>
      <c r="B95" s="22" t="s">
        <v>213</v>
      </c>
      <c r="C95" s="23">
        <v>4201</v>
      </c>
      <c r="D95" s="27" t="str">
        <f t="shared" si="20"/>
        <v>N/A</v>
      </c>
      <c r="E95" s="23">
        <v>4036</v>
      </c>
      <c r="F95" s="27" t="str">
        <f t="shared" si="21"/>
        <v>N/A</v>
      </c>
      <c r="G95" s="23">
        <v>4041</v>
      </c>
      <c r="H95" s="27" t="str">
        <f t="shared" si="22"/>
        <v>N/A</v>
      </c>
      <c r="I95" s="8">
        <v>-3.93</v>
      </c>
      <c r="J95" s="8">
        <v>0.1239</v>
      </c>
      <c r="K95" s="28" t="s">
        <v>734</v>
      </c>
      <c r="L95" s="105" t="str">
        <f t="shared" si="19"/>
        <v>Yes</v>
      </c>
    </row>
    <row r="96" spans="1:12" x14ac:dyDescent="0.2">
      <c r="A96" s="128" t="s">
        <v>1162</v>
      </c>
      <c r="B96" s="22" t="s">
        <v>213</v>
      </c>
      <c r="C96" s="29">
        <v>6822.7138776000002</v>
      </c>
      <c r="D96" s="27" t="str">
        <f t="shared" si="20"/>
        <v>N/A</v>
      </c>
      <c r="E96" s="29">
        <v>6358.7653616999996</v>
      </c>
      <c r="F96" s="27" t="str">
        <f t="shared" si="21"/>
        <v>N/A</v>
      </c>
      <c r="G96" s="29">
        <v>6192.1734718999996</v>
      </c>
      <c r="H96" s="27" t="str">
        <f t="shared" si="22"/>
        <v>N/A</v>
      </c>
      <c r="I96" s="8">
        <v>-6.8</v>
      </c>
      <c r="J96" s="8">
        <v>-2.62</v>
      </c>
      <c r="K96" s="28" t="s">
        <v>734</v>
      </c>
      <c r="L96" s="105" t="str">
        <f t="shared" si="19"/>
        <v>Yes</v>
      </c>
    </row>
    <row r="97" spans="1:12" x14ac:dyDescent="0.2">
      <c r="A97" s="128" t="s">
        <v>1163</v>
      </c>
      <c r="B97" s="22" t="s">
        <v>213</v>
      </c>
      <c r="C97" s="29">
        <v>25864071</v>
      </c>
      <c r="D97" s="27" t="str">
        <f t="shared" si="20"/>
        <v>N/A</v>
      </c>
      <c r="E97" s="29">
        <v>26730627</v>
      </c>
      <c r="F97" s="27" t="str">
        <f t="shared" si="21"/>
        <v>N/A</v>
      </c>
      <c r="G97" s="29">
        <v>28452265</v>
      </c>
      <c r="H97" s="27" t="str">
        <f t="shared" si="22"/>
        <v>N/A</v>
      </c>
      <c r="I97" s="8">
        <v>3.35</v>
      </c>
      <c r="J97" s="8">
        <v>6.4409999999999998</v>
      </c>
      <c r="K97" s="28" t="s">
        <v>734</v>
      </c>
      <c r="L97" s="105" t="str">
        <f t="shared" si="19"/>
        <v>Yes</v>
      </c>
    </row>
    <row r="98" spans="1:12" x14ac:dyDescent="0.2">
      <c r="A98" s="128" t="s">
        <v>517</v>
      </c>
      <c r="B98" s="22" t="s">
        <v>213</v>
      </c>
      <c r="C98" s="23">
        <v>9550</v>
      </c>
      <c r="D98" s="27" t="str">
        <f t="shared" si="20"/>
        <v>N/A</v>
      </c>
      <c r="E98" s="23">
        <v>8348</v>
      </c>
      <c r="F98" s="27" t="str">
        <f t="shared" si="21"/>
        <v>N/A</v>
      </c>
      <c r="G98" s="23">
        <v>8143</v>
      </c>
      <c r="H98" s="27" t="str">
        <f t="shared" si="22"/>
        <v>N/A</v>
      </c>
      <c r="I98" s="8">
        <v>-12.6</v>
      </c>
      <c r="J98" s="8">
        <v>-2.46</v>
      </c>
      <c r="K98" s="28" t="s">
        <v>734</v>
      </c>
      <c r="L98" s="105" t="str">
        <f t="shared" si="19"/>
        <v>Yes</v>
      </c>
    </row>
    <row r="99" spans="1:12" x14ac:dyDescent="0.2">
      <c r="A99" s="128" t="s">
        <v>1164</v>
      </c>
      <c r="B99" s="22" t="s">
        <v>213</v>
      </c>
      <c r="C99" s="29">
        <v>2708.2796859</v>
      </c>
      <c r="D99" s="27" t="str">
        <f t="shared" si="20"/>
        <v>N/A</v>
      </c>
      <c r="E99" s="29">
        <v>3202.0396501999999</v>
      </c>
      <c r="F99" s="27" t="str">
        <f t="shared" si="21"/>
        <v>N/A</v>
      </c>
      <c r="G99" s="29">
        <v>3494.0765074000001</v>
      </c>
      <c r="H99" s="27" t="str">
        <f t="shared" si="22"/>
        <v>N/A</v>
      </c>
      <c r="I99" s="8">
        <v>18.23</v>
      </c>
      <c r="J99" s="8">
        <v>9.1199999999999992</v>
      </c>
      <c r="K99" s="28" t="s">
        <v>734</v>
      </c>
      <c r="L99" s="105" t="str">
        <f t="shared" si="19"/>
        <v>Yes</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314608851</v>
      </c>
      <c r="D106" s="27" t="str">
        <f t="shared" si="20"/>
        <v>N/A</v>
      </c>
      <c r="E106" s="29">
        <v>337414715</v>
      </c>
      <c r="F106" s="27" t="str">
        <f t="shared" si="21"/>
        <v>N/A</v>
      </c>
      <c r="G106" s="29">
        <v>340155473</v>
      </c>
      <c r="H106" s="27" t="str">
        <f t="shared" si="22"/>
        <v>N/A</v>
      </c>
      <c r="I106" s="8">
        <v>7.2489999999999997</v>
      </c>
      <c r="J106" s="8">
        <v>0.81230000000000002</v>
      </c>
      <c r="K106" s="28" t="s">
        <v>734</v>
      </c>
      <c r="L106" s="105" t="str">
        <f t="shared" si="19"/>
        <v>Yes</v>
      </c>
    </row>
    <row r="107" spans="1:12" x14ac:dyDescent="0.2">
      <c r="A107" s="128" t="s">
        <v>520</v>
      </c>
      <c r="B107" s="22" t="s">
        <v>213</v>
      </c>
      <c r="C107" s="23">
        <v>11778</v>
      </c>
      <c r="D107" s="27" t="str">
        <f t="shared" si="20"/>
        <v>N/A</v>
      </c>
      <c r="E107" s="23">
        <v>10722</v>
      </c>
      <c r="F107" s="27" t="str">
        <f t="shared" si="21"/>
        <v>N/A</v>
      </c>
      <c r="G107" s="23">
        <v>10511</v>
      </c>
      <c r="H107" s="27" t="str">
        <f t="shared" si="22"/>
        <v>N/A</v>
      </c>
      <c r="I107" s="8">
        <v>-8.9700000000000006</v>
      </c>
      <c r="J107" s="8">
        <v>-1.97</v>
      </c>
      <c r="K107" s="28" t="s">
        <v>734</v>
      </c>
      <c r="L107" s="105" t="str">
        <f t="shared" si="19"/>
        <v>Yes</v>
      </c>
    </row>
    <row r="108" spans="1:12" ht="25.5" x14ac:dyDescent="0.2">
      <c r="A108" s="128" t="s">
        <v>1170</v>
      </c>
      <c r="B108" s="22" t="s">
        <v>213</v>
      </c>
      <c r="C108" s="29">
        <v>26711.568263000001</v>
      </c>
      <c r="D108" s="27" t="str">
        <f t="shared" si="20"/>
        <v>N/A</v>
      </c>
      <c r="E108" s="29">
        <v>31469.382111999999</v>
      </c>
      <c r="F108" s="27" t="str">
        <f t="shared" si="21"/>
        <v>N/A</v>
      </c>
      <c r="G108" s="29">
        <v>32361.856435999998</v>
      </c>
      <c r="H108" s="27" t="str">
        <f t="shared" si="22"/>
        <v>N/A</v>
      </c>
      <c r="I108" s="8">
        <v>17.809999999999999</v>
      </c>
      <c r="J108" s="8">
        <v>2.8359999999999999</v>
      </c>
      <c r="K108" s="28" t="s">
        <v>734</v>
      </c>
      <c r="L108" s="105" t="str">
        <f t="shared" si="19"/>
        <v>Yes</v>
      </c>
    </row>
    <row r="109" spans="1:12" ht="25.5" x14ac:dyDescent="0.2">
      <c r="A109" s="128" t="s">
        <v>1171</v>
      </c>
      <c r="B109" s="22" t="s">
        <v>213</v>
      </c>
      <c r="C109" s="29">
        <v>25294031</v>
      </c>
      <c r="D109" s="27" t="str">
        <f t="shared" si="20"/>
        <v>N/A</v>
      </c>
      <c r="E109" s="29">
        <v>27218455</v>
      </c>
      <c r="F109" s="27" t="str">
        <f t="shared" si="21"/>
        <v>N/A</v>
      </c>
      <c r="G109" s="29">
        <v>27840240</v>
      </c>
      <c r="H109" s="27" t="str">
        <f t="shared" si="22"/>
        <v>N/A</v>
      </c>
      <c r="I109" s="8">
        <v>7.6079999999999997</v>
      </c>
      <c r="J109" s="8">
        <v>2.2839999999999998</v>
      </c>
      <c r="K109" s="28" t="s">
        <v>734</v>
      </c>
      <c r="L109" s="105" t="str">
        <f t="shared" si="19"/>
        <v>Yes</v>
      </c>
    </row>
    <row r="110" spans="1:12" x14ac:dyDescent="0.2">
      <c r="A110" s="128" t="s">
        <v>521</v>
      </c>
      <c r="B110" s="22" t="s">
        <v>213</v>
      </c>
      <c r="C110" s="23">
        <v>1777</v>
      </c>
      <c r="D110" s="27" t="str">
        <f t="shared" si="20"/>
        <v>N/A</v>
      </c>
      <c r="E110" s="23">
        <v>1866</v>
      </c>
      <c r="F110" s="27" t="str">
        <f t="shared" si="21"/>
        <v>N/A</v>
      </c>
      <c r="G110" s="23">
        <v>1915</v>
      </c>
      <c r="H110" s="27" t="str">
        <f t="shared" si="22"/>
        <v>N/A</v>
      </c>
      <c r="I110" s="8">
        <v>5.008</v>
      </c>
      <c r="J110" s="8">
        <v>2.6259999999999999</v>
      </c>
      <c r="K110" s="28" t="s">
        <v>734</v>
      </c>
      <c r="L110" s="105" t="str">
        <f t="shared" si="19"/>
        <v>Yes</v>
      </c>
    </row>
    <row r="111" spans="1:12" ht="25.5" x14ac:dyDescent="0.2">
      <c r="A111" s="128" t="s">
        <v>1172</v>
      </c>
      <c r="B111" s="22" t="s">
        <v>213</v>
      </c>
      <c r="C111" s="29">
        <v>14234.119865000001</v>
      </c>
      <c r="D111" s="27" t="str">
        <f t="shared" si="20"/>
        <v>N/A</v>
      </c>
      <c r="E111" s="29">
        <v>14586.524652</v>
      </c>
      <c r="F111" s="27" t="str">
        <f t="shared" si="21"/>
        <v>N/A</v>
      </c>
      <c r="G111" s="29">
        <v>14537.984334000001</v>
      </c>
      <c r="H111" s="27" t="str">
        <f t="shared" si="22"/>
        <v>N/A</v>
      </c>
      <c r="I111" s="8">
        <v>2.476</v>
      </c>
      <c r="J111" s="8">
        <v>-0.33300000000000002</v>
      </c>
      <c r="K111" s="28" t="s">
        <v>734</v>
      </c>
      <c r="L111" s="105" t="str">
        <f t="shared" si="19"/>
        <v>Yes</v>
      </c>
    </row>
    <row r="112" spans="1:12" ht="25.5" x14ac:dyDescent="0.2">
      <c r="A112" s="128" t="s">
        <v>1173</v>
      </c>
      <c r="B112" s="22" t="s">
        <v>213</v>
      </c>
      <c r="C112" s="29">
        <v>35720</v>
      </c>
      <c r="D112" s="27" t="str">
        <f t="shared" si="20"/>
        <v>N/A</v>
      </c>
      <c r="E112" s="29">
        <v>18720</v>
      </c>
      <c r="F112" s="27" t="str">
        <f t="shared" si="21"/>
        <v>N/A</v>
      </c>
      <c r="G112" s="29">
        <v>118960</v>
      </c>
      <c r="H112" s="27" t="str">
        <f t="shared" si="22"/>
        <v>N/A</v>
      </c>
      <c r="I112" s="8">
        <v>-47.6</v>
      </c>
      <c r="J112" s="8">
        <v>535.5</v>
      </c>
      <c r="K112" s="28" t="s">
        <v>734</v>
      </c>
      <c r="L112" s="105" t="str">
        <f t="shared" si="19"/>
        <v>No</v>
      </c>
    </row>
    <row r="113" spans="1:12" ht="25.5" x14ac:dyDescent="0.2">
      <c r="A113" s="128" t="s">
        <v>522</v>
      </c>
      <c r="B113" s="22" t="s">
        <v>213</v>
      </c>
      <c r="C113" s="23">
        <v>11</v>
      </c>
      <c r="D113" s="27" t="str">
        <f t="shared" si="20"/>
        <v>N/A</v>
      </c>
      <c r="E113" s="23">
        <v>11</v>
      </c>
      <c r="F113" s="27" t="str">
        <f t="shared" si="21"/>
        <v>N/A</v>
      </c>
      <c r="G113" s="23">
        <v>18</v>
      </c>
      <c r="H113" s="27" t="str">
        <f t="shared" si="22"/>
        <v>N/A</v>
      </c>
      <c r="I113" s="8">
        <v>75</v>
      </c>
      <c r="J113" s="8">
        <v>157.1</v>
      </c>
      <c r="K113" s="28" t="s">
        <v>734</v>
      </c>
      <c r="L113" s="105" t="str">
        <f t="shared" si="19"/>
        <v>No</v>
      </c>
    </row>
    <row r="114" spans="1:12" ht="25.5" x14ac:dyDescent="0.2">
      <c r="A114" s="128" t="s">
        <v>1174</v>
      </c>
      <c r="B114" s="22" t="s">
        <v>213</v>
      </c>
      <c r="C114" s="29">
        <v>8930</v>
      </c>
      <c r="D114" s="27" t="str">
        <f t="shared" si="20"/>
        <v>N/A</v>
      </c>
      <c r="E114" s="29">
        <v>2674.2857143000001</v>
      </c>
      <c r="F114" s="27" t="str">
        <f t="shared" si="21"/>
        <v>N/A</v>
      </c>
      <c r="G114" s="29">
        <v>6608.8888889</v>
      </c>
      <c r="H114" s="27" t="str">
        <f t="shared" si="22"/>
        <v>N/A</v>
      </c>
      <c r="I114" s="8">
        <v>-70.099999999999994</v>
      </c>
      <c r="J114" s="8">
        <v>147.1</v>
      </c>
      <c r="K114" s="28" t="s">
        <v>734</v>
      </c>
      <c r="L114" s="105" t="str">
        <f t="shared" si="19"/>
        <v>No</v>
      </c>
    </row>
    <row r="115" spans="1:12" ht="25.5" x14ac:dyDescent="0.2">
      <c r="A115" s="128" t="s">
        <v>1175</v>
      </c>
      <c r="B115" s="22" t="s">
        <v>213</v>
      </c>
      <c r="C115" s="29">
        <v>1426490</v>
      </c>
      <c r="D115" s="27" t="str">
        <f t="shared" ref="D115:D146" si="23">IF($B115="N/A","N/A",IF(C115&gt;10,"No",IF(C115&lt;-10,"No","Yes")))</f>
        <v>N/A</v>
      </c>
      <c r="E115" s="29">
        <v>1631295</v>
      </c>
      <c r="F115" s="27" t="str">
        <f t="shared" ref="F115:F146" si="24">IF($B115="N/A","N/A",IF(E115&gt;10,"No",IF(E115&lt;-10,"No","Yes")))</f>
        <v>N/A</v>
      </c>
      <c r="G115" s="29">
        <v>1979980</v>
      </c>
      <c r="H115" s="27" t="str">
        <f t="shared" ref="H115:H146" si="25">IF($B115="N/A","N/A",IF(G115&gt;10,"No",IF(G115&lt;-10,"No","Yes")))</f>
        <v>N/A</v>
      </c>
      <c r="I115" s="8">
        <v>14.36</v>
      </c>
      <c r="J115" s="8">
        <v>21.37</v>
      </c>
      <c r="K115" s="28" t="s">
        <v>734</v>
      </c>
      <c r="L115" s="105" t="str">
        <f t="shared" si="19"/>
        <v>Yes</v>
      </c>
    </row>
    <row r="116" spans="1:12" ht="25.5" x14ac:dyDescent="0.2">
      <c r="A116" s="128" t="s">
        <v>523</v>
      </c>
      <c r="B116" s="22" t="s">
        <v>213</v>
      </c>
      <c r="C116" s="23">
        <v>743</v>
      </c>
      <c r="D116" s="27" t="str">
        <f t="shared" si="23"/>
        <v>N/A</v>
      </c>
      <c r="E116" s="23">
        <v>868</v>
      </c>
      <c r="F116" s="27" t="str">
        <f t="shared" si="24"/>
        <v>N/A</v>
      </c>
      <c r="G116" s="23">
        <v>920</v>
      </c>
      <c r="H116" s="27" t="str">
        <f t="shared" si="25"/>
        <v>N/A</v>
      </c>
      <c r="I116" s="8">
        <v>16.82</v>
      </c>
      <c r="J116" s="8">
        <v>5.9909999999999997</v>
      </c>
      <c r="K116" s="28" t="s">
        <v>734</v>
      </c>
      <c r="L116" s="105" t="str">
        <f t="shared" si="19"/>
        <v>Yes</v>
      </c>
    </row>
    <row r="117" spans="1:12" ht="25.5" x14ac:dyDescent="0.2">
      <c r="A117" s="128" t="s">
        <v>1176</v>
      </c>
      <c r="B117" s="22" t="s">
        <v>213</v>
      </c>
      <c r="C117" s="29">
        <v>1919.9057872999999</v>
      </c>
      <c r="D117" s="27" t="str">
        <f t="shared" si="23"/>
        <v>N/A</v>
      </c>
      <c r="E117" s="29">
        <v>1879.3721198000001</v>
      </c>
      <c r="F117" s="27" t="str">
        <f t="shared" si="24"/>
        <v>N/A</v>
      </c>
      <c r="G117" s="29">
        <v>2152.1521739</v>
      </c>
      <c r="H117" s="27" t="str">
        <f t="shared" si="25"/>
        <v>N/A</v>
      </c>
      <c r="I117" s="8">
        <v>-2.11</v>
      </c>
      <c r="J117" s="8">
        <v>14.51</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0</v>
      </c>
      <c r="D121" s="27" t="str">
        <f t="shared" si="23"/>
        <v>N/A</v>
      </c>
      <c r="E121" s="29">
        <v>0</v>
      </c>
      <c r="F121" s="27" t="str">
        <f t="shared" si="24"/>
        <v>N/A</v>
      </c>
      <c r="G121" s="29">
        <v>0</v>
      </c>
      <c r="H121" s="27" t="str">
        <f t="shared" si="25"/>
        <v>N/A</v>
      </c>
      <c r="I121" s="8" t="s">
        <v>1748</v>
      </c>
      <c r="J121" s="8" t="s">
        <v>1748</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1748</v>
      </c>
      <c r="J122" s="8" t="s">
        <v>1748</v>
      </c>
      <c r="K122" s="28" t="s">
        <v>734</v>
      </c>
      <c r="L122" s="105" t="str">
        <f t="shared" si="19"/>
        <v>N/A</v>
      </c>
    </row>
    <row r="123" spans="1:12" ht="25.5" x14ac:dyDescent="0.2">
      <c r="A123" s="128" t="s">
        <v>1180</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734</v>
      </c>
      <c r="L123" s="105" t="str">
        <f t="shared" si="19"/>
        <v>N/A</v>
      </c>
    </row>
    <row r="124" spans="1:12" ht="25.5" x14ac:dyDescent="0.2">
      <c r="A124" s="128" t="s">
        <v>1181</v>
      </c>
      <c r="B124" s="22" t="s">
        <v>213</v>
      </c>
      <c r="C124" s="29">
        <v>260115</v>
      </c>
      <c r="D124" s="27" t="str">
        <f t="shared" si="23"/>
        <v>N/A</v>
      </c>
      <c r="E124" s="29">
        <v>365605</v>
      </c>
      <c r="F124" s="27" t="str">
        <f t="shared" si="24"/>
        <v>N/A</v>
      </c>
      <c r="G124" s="29">
        <v>299771</v>
      </c>
      <c r="H124" s="27" t="str">
        <f t="shared" si="25"/>
        <v>N/A</v>
      </c>
      <c r="I124" s="8">
        <v>40.56</v>
      </c>
      <c r="J124" s="8">
        <v>-18</v>
      </c>
      <c r="K124" s="28" t="s">
        <v>734</v>
      </c>
      <c r="L124" s="105" t="str">
        <f t="shared" si="19"/>
        <v>Yes</v>
      </c>
    </row>
    <row r="125" spans="1:12" ht="25.5" x14ac:dyDescent="0.2">
      <c r="A125" s="128" t="s">
        <v>526</v>
      </c>
      <c r="B125" s="22" t="s">
        <v>213</v>
      </c>
      <c r="C125" s="23">
        <v>326</v>
      </c>
      <c r="D125" s="27" t="str">
        <f t="shared" si="23"/>
        <v>N/A</v>
      </c>
      <c r="E125" s="23">
        <v>441</v>
      </c>
      <c r="F125" s="27" t="str">
        <f t="shared" si="24"/>
        <v>N/A</v>
      </c>
      <c r="G125" s="23">
        <v>382</v>
      </c>
      <c r="H125" s="27" t="str">
        <f t="shared" si="25"/>
        <v>N/A</v>
      </c>
      <c r="I125" s="8">
        <v>35.28</v>
      </c>
      <c r="J125" s="8">
        <v>-13.4</v>
      </c>
      <c r="K125" s="28" t="s">
        <v>734</v>
      </c>
      <c r="L125" s="105" t="str">
        <f t="shared" si="19"/>
        <v>Yes</v>
      </c>
    </row>
    <row r="126" spans="1:12" ht="25.5" x14ac:dyDescent="0.2">
      <c r="A126" s="128" t="s">
        <v>1182</v>
      </c>
      <c r="B126" s="22" t="s">
        <v>213</v>
      </c>
      <c r="C126" s="29">
        <v>797.89877301000001</v>
      </c>
      <c r="D126" s="27" t="str">
        <f t="shared" si="23"/>
        <v>N/A</v>
      </c>
      <c r="E126" s="29">
        <v>829.03628117999995</v>
      </c>
      <c r="F126" s="27" t="str">
        <f t="shared" si="24"/>
        <v>N/A</v>
      </c>
      <c r="G126" s="29">
        <v>784.74083770000004</v>
      </c>
      <c r="H126" s="27" t="str">
        <f t="shared" si="25"/>
        <v>N/A</v>
      </c>
      <c r="I126" s="8">
        <v>3.9020000000000001</v>
      </c>
      <c r="J126" s="8">
        <v>-5.34</v>
      </c>
      <c r="K126" s="28" t="s">
        <v>734</v>
      </c>
      <c r="L126" s="105" t="str">
        <f t="shared" si="19"/>
        <v>Yes</v>
      </c>
    </row>
    <row r="127" spans="1:12" ht="25.5" x14ac:dyDescent="0.2">
      <c r="A127" s="128" t="s">
        <v>1183</v>
      </c>
      <c r="B127" s="22" t="s">
        <v>213</v>
      </c>
      <c r="C127" s="29">
        <v>2572216</v>
      </c>
      <c r="D127" s="27" t="str">
        <f t="shared" si="23"/>
        <v>N/A</v>
      </c>
      <c r="E127" s="29">
        <v>2527764</v>
      </c>
      <c r="F127" s="27" t="str">
        <f t="shared" si="24"/>
        <v>N/A</v>
      </c>
      <c r="G127" s="29">
        <v>2581340</v>
      </c>
      <c r="H127" s="27" t="str">
        <f t="shared" si="25"/>
        <v>N/A</v>
      </c>
      <c r="I127" s="8">
        <v>-1.73</v>
      </c>
      <c r="J127" s="8">
        <v>2.12</v>
      </c>
      <c r="K127" s="28" t="s">
        <v>734</v>
      </c>
      <c r="L127" s="105" t="str">
        <f t="shared" si="19"/>
        <v>Yes</v>
      </c>
    </row>
    <row r="128" spans="1:12" x14ac:dyDescent="0.2">
      <c r="A128" s="128" t="s">
        <v>527</v>
      </c>
      <c r="B128" s="22" t="s">
        <v>213</v>
      </c>
      <c r="C128" s="23">
        <v>1281</v>
      </c>
      <c r="D128" s="27" t="str">
        <f t="shared" si="23"/>
        <v>N/A</v>
      </c>
      <c r="E128" s="23">
        <v>1345</v>
      </c>
      <c r="F128" s="27" t="str">
        <f t="shared" si="24"/>
        <v>N/A</v>
      </c>
      <c r="G128" s="23">
        <v>1345</v>
      </c>
      <c r="H128" s="27" t="str">
        <f t="shared" si="25"/>
        <v>N/A</v>
      </c>
      <c r="I128" s="8">
        <v>4.9960000000000004</v>
      </c>
      <c r="J128" s="8">
        <v>0</v>
      </c>
      <c r="K128" s="28" t="s">
        <v>734</v>
      </c>
      <c r="L128" s="105" t="str">
        <f t="shared" si="19"/>
        <v>Yes</v>
      </c>
    </row>
    <row r="129" spans="1:12" ht="25.5" x14ac:dyDescent="0.2">
      <c r="A129" s="128" t="s">
        <v>1184</v>
      </c>
      <c r="B129" s="22" t="s">
        <v>213</v>
      </c>
      <c r="C129" s="29">
        <v>2007.9750194999999</v>
      </c>
      <c r="D129" s="27" t="str">
        <f t="shared" si="23"/>
        <v>N/A</v>
      </c>
      <c r="E129" s="29">
        <v>1879.3784387000001</v>
      </c>
      <c r="F129" s="27" t="str">
        <f t="shared" si="24"/>
        <v>N/A</v>
      </c>
      <c r="G129" s="29">
        <v>1919.2118958999999</v>
      </c>
      <c r="H129" s="27" t="str">
        <f t="shared" si="25"/>
        <v>N/A</v>
      </c>
      <c r="I129" s="8">
        <v>-6.4</v>
      </c>
      <c r="J129" s="8">
        <v>2.12</v>
      </c>
      <c r="K129" s="28" t="s">
        <v>734</v>
      </c>
      <c r="L129" s="105" t="str">
        <f t="shared" si="19"/>
        <v>Yes</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4375660</v>
      </c>
      <c r="D136" s="27" t="str">
        <f t="shared" si="23"/>
        <v>N/A</v>
      </c>
      <c r="E136" s="29">
        <v>3758639</v>
      </c>
      <c r="F136" s="27" t="str">
        <f t="shared" si="24"/>
        <v>N/A</v>
      </c>
      <c r="G136" s="29">
        <v>3007831</v>
      </c>
      <c r="H136" s="27" t="str">
        <f t="shared" si="25"/>
        <v>N/A</v>
      </c>
      <c r="I136" s="8">
        <v>-14.1</v>
      </c>
      <c r="J136" s="8">
        <v>-20</v>
      </c>
      <c r="K136" s="28" t="s">
        <v>734</v>
      </c>
      <c r="L136" s="105" t="str">
        <f t="shared" si="19"/>
        <v>Yes</v>
      </c>
    </row>
    <row r="137" spans="1:12" x14ac:dyDescent="0.2">
      <c r="A137" s="128" t="s">
        <v>530</v>
      </c>
      <c r="B137" s="22" t="s">
        <v>213</v>
      </c>
      <c r="C137" s="23">
        <v>1024</v>
      </c>
      <c r="D137" s="27" t="str">
        <f t="shared" si="23"/>
        <v>N/A</v>
      </c>
      <c r="E137" s="23">
        <v>793</v>
      </c>
      <c r="F137" s="27" t="str">
        <f t="shared" si="24"/>
        <v>N/A</v>
      </c>
      <c r="G137" s="23">
        <v>573</v>
      </c>
      <c r="H137" s="27" t="str">
        <f t="shared" si="25"/>
        <v>N/A</v>
      </c>
      <c r="I137" s="8">
        <v>-22.6</v>
      </c>
      <c r="J137" s="8">
        <v>-27.7</v>
      </c>
      <c r="K137" s="28" t="s">
        <v>734</v>
      </c>
      <c r="L137" s="105" t="str">
        <f t="shared" si="19"/>
        <v>Yes</v>
      </c>
    </row>
    <row r="138" spans="1:12" x14ac:dyDescent="0.2">
      <c r="A138" s="128" t="s">
        <v>1190</v>
      </c>
      <c r="B138" s="22" t="s">
        <v>213</v>
      </c>
      <c r="C138" s="29">
        <v>4273.1054688000004</v>
      </c>
      <c r="D138" s="27" t="str">
        <f t="shared" si="23"/>
        <v>N/A</v>
      </c>
      <c r="E138" s="29">
        <v>4739.7717528000003</v>
      </c>
      <c r="F138" s="27" t="str">
        <f t="shared" si="24"/>
        <v>N/A</v>
      </c>
      <c r="G138" s="29">
        <v>5249.2687609000004</v>
      </c>
      <c r="H138" s="27" t="str">
        <f t="shared" si="25"/>
        <v>N/A</v>
      </c>
      <c r="I138" s="8">
        <v>10.92</v>
      </c>
      <c r="J138" s="8">
        <v>10.75</v>
      </c>
      <c r="K138" s="28" t="s">
        <v>734</v>
      </c>
      <c r="L138" s="105" t="str">
        <f t="shared" si="19"/>
        <v>Yes</v>
      </c>
    </row>
    <row r="139" spans="1:12" x14ac:dyDescent="0.2">
      <c r="A139" s="156" t="s">
        <v>404</v>
      </c>
      <c r="B139" s="10" t="s">
        <v>213</v>
      </c>
      <c r="C139" s="10">
        <v>2343520054</v>
      </c>
      <c r="D139" s="7" t="str">
        <f t="shared" si="23"/>
        <v>N/A</v>
      </c>
      <c r="E139" s="10">
        <v>2386568976</v>
      </c>
      <c r="F139" s="7" t="str">
        <f t="shared" si="24"/>
        <v>N/A</v>
      </c>
      <c r="G139" s="10">
        <v>3298590449</v>
      </c>
      <c r="H139" s="7" t="str">
        <f t="shared" si="25"/>
        <v>N/A</v>
      </c>
      <c r="I139" s="8">
        <v>1.837</v>
      </c>
      <c r="J139" s="8">
        <v>38.21</v>
      </c>
      <c r="K139" s="10" t="s">
        <v>213</v>
      </c>
      <c r="L139" s="105" t="str">
        <f t="shared" ref="L139:L158" si="26">IF(J139="Div by 0", "N/A", IF(K139="N/A","N/A", IF(J139&gt;VALUE(MID(K139,1,2)), "No", IF(J139&lt;-1*VALUE(MID(K139,1,2)), "No", "Yes"))))</f>
        <v>N/A</v>
      </c>
    </row>
    <row r="140" spans="1:12" x14ac:dyDescent="0.2">
      <c r="A140" s="156" t="s">
        <v>1191</v>
      </c>
      <c r="B140" s="10" t="s">
        <v>213</v>
      </c>
      <c r="C140" s="10">
        <v>11203.580019000001</v>
      </c>
      <c r="D140" s="7" t="str">
        <f t="shared" si="23"/>
        <v>N/A</v>
      </c>
      <c r="E140" s="10">
        <v>10740.151099999999</v>
      </c>
      <c r="F140" s="7" t="str">
        <f t="shared" si="24"/>
        <v>N/A</v>
      </c>
      <c r="G140" s="10">
        <v>5918.3040743000001</v>
      </c>
      <c r="H140" s="7" t="str">
        <f t="shared" si="25"/>
        <v>N/A</v>
      </c>
      <c r="I140" s="8">
        <v>-4.1399999999999997</v>
      </c>
      <c r="J140" s="8">
        <v>-44.9</v>
      </c>
      <c r="K140" s="10" t="s">
        <v>213</v>
      </c>
      <c r="L140" s="105" t="str">
        <f t="shared" si="26"/>
        <v>N/A</v>
      </c>
    </row>
    <row r="141" spans="1:12" x14ac:dyDescent="0.2">
      <c r="A141" s="156" t="s">
        <v>405</v>
      </c>
      <c r="B141" s="10" t="s">
        <v>213</v>
      </c>
      <c r="C141" s="10">
        <v>242145</v>
      </c>
      <c r="D141" s="7" t="str">
        <f t="shared" si="23"/>
        <v>N/A</v>
      </c>
      <c r="E141" s="10">
        <v>425110</v>
      </c>
      <c r="F141" s="7" t="str">
        <f t="shared" si="24"/>
        <v>N/A</v>
      </c>
      <c r="G141" s="10">
        <v>268914</v>
      </c>
      <c r="H141" s="7" t="str">
        <f t="shared" si="25"/>
        <v>N/A</v>
      </c>
      <c r="I141" s="8">
        <v>75.56</v>
      </c>
      <c r="J141" s="8">
        <v>-36.700000000000003</v>
      </c>
      <c r="K141" s="10" t="s">
        <v>213</v>
      </c>
      <c r="L141" s="105" t="str">
        <f t="shared" si="26"/>
        <v>N/A</v>
      </c>
    </row>
    <row r="142" spans="1:12" x14ac:dyDescent="0.2">
      <c r="A142" s="156" t="s">
        <v>1192</v>
      </c>
      <c r="B142" s="10" t="s">
        <v>213</v>
      </c>
      <c r="C142" s="10">
        <v>8648.0357143000001</v>
      </c>
      <c r="D142" s="7" t="str">
        <f t="shared" si="23"/>
        <v>N/A</v>
      </c>
      <c r="E142" s="10">
        <v>15744.814815</v>
      </c>
      <c r="F142" s="7" t="str">
        <f t="shared" si="24"/>
        <v>N/A</v>
      </c>
      <c r="G142" s="10">
        <v>33614.25</v>
      </c>
      <c r="H142" s="7" t="str">
        <f t="shared" si="25"/>
        <v>N/A</v>
      </c>
      <c r="I142" s="8">
        <v>82.06</v>
      </c>
      <c r="J142" s="8">
        <v>113.5</v>
      </c>
      <c r="K142" s="10" t="s">
        <v>213</v>
      </c>
      <c r="L142" s="105" t="str">
        <f t="shared" si="26"/>
        <v>N/A</v>
      </c>
    </row>
    <row r="143" spans="1:12" x14ac:dyDescent="0.2">
      <c r="A143" s="156" t="s">
        <v>406</v>
      </c>
      <c r="B143" s="10" t="s">
        <v>213</v>
      </c>
      <c r="C143" s="10">
        <v>7356904</v>
      </c>
      <c r="D143" s="7" t="str">
        <f t="shared" si="23"/>
        <v>N/A</v>
      </c>
      <c r="E143" s="10">
        <v>8836028</v>
      </c>
      <c r="F143" s="7" t="str">
        <f t="shared" si="24"/>
        <v>N/A</v>
      </c>
      <c r="G143" s="10">
        <v>9477722</v>
      </c>
      <c r="H143" s="7" t="str">
        <f t="shared" si="25"/>
        <v>N/A</v>
      </c>
      <c r="I143" s="8">
        <v>20.11</v>
      </c>
      <c r="J143" s="8">
        <v>7.2619999999999996</v>
      </c>
      <c r="K143" s="10" t="s">
        <v>213</v>
      </c>
      <c r="L143" s="105" t="str">
        <f t="shared" si="26"/>
        <v>N/A</v>
      </c>
    </row>
    <row r="144" spans="1:12" ht="25.5" x14ac:dyDescent="0.2">
      <c r="A144" s="156" t="s">
        <v>1193</v>
      </c>
      <c r="B144" s="10" t="s">
        <v>213</v>
      </c>
      <c r="C144" s="10">
        <v>207.52317282999999</v>
      </c>
      <c r="D144" s="7" t="str">
        <f t="shared" si="23"/>
        <v>N/A</v>
      </c>
      <c r="E144" s="10">
        <v>245.05721496999999</v>
      </c>
      <c r="F144" s="7" t="str">
        <f t="shared" si="24"/>
        <v>N/A</v>
      </c>
      <c r="G144" s="10">
        <v>255.47109086</v>
      </c>
      <c r="H144" s="7" t="str">
        <f t="shared" si="25"/>
        <v>N/A</v>
      </c>
      <c r="I144" s="8">
        <v>18.09</v>
      </c>
      <c r="J144" s="8">
        <v>4.25</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392488915</v>
      </c>
      <c r="D151" s="7" t="str">
        <f t="shared" si="27"/>
        <v>N/A</v>
      </c>
      <c r="E151" s="10">
        <v>430947650</v>
      </c>
      <c r="F151" s="7" t="str">
        <f t="shared" si="28"/>
        <v>N/A</v>
      </c>
      <c r="G151" s="10">
        <v>623674334</v>
      </c>
      <c r="H151" s="7" t="str">
        <f t="shared" si="29"/>
        <v>N/A</v>
      </c>
      <c r="I151" s="8">
        <v>9.7989999999999995</v>
      </c>
      <c r="J151" s="8">
        <v>44.72</v>
      </c>
      <c r="K151" s="10" t="s">
        <v>213</v>
      </c>
      <c r="L151" s="105" t="str">
        <f t="shared" si="26"/>
        <v>N/A</v>
      </c>
    </row>
    <row r="152" spans="1:13" x14ac:dyDescent="0.2">
      <c r="A152" s="156" t="s">
        <v>1197</v>
      </c>
      <c r="B152" s="10" t="s">
        <v>213</v>
      </c>
      <c r="C152" s="10">
        <v>2007.3592378999999</v>
      </c>
      <c r="D152" s="7" t="str">
        <f t="shared" si="27"/>
        <v>N/A</v>
      </c>
      <c r="E152" s="10">
        <v>2266.3682165</v>
      </c>
      <c r="F152" s="7" t="str">
        <f t="shared" si="28"/>
        <v>N/A</v>
      </c>
      <c r="G152" s="10">
        <v>3371.1761710999999</v>
      </c>
      <c r="H152" s="7" t="str">
        <f t="shared" si="29"/>
        <v>N/A</v>
      </c>
      <c r="I152" s="8">
        <v>12.9</v>
      </c>
      <c r="J152" s="8">
        <v>48.75</v>
      </c>
      <c r="K152" s="10" t="s">
        <v>213</v>
      </c>
      <c r="L152" s="105" t="str">
        <f t="shared" si="26"/>
        <v>N/A</v>
      </c>
    </row>
    <row r="153" spans="1:13" x14ac:dyDescent="0.2">
      <c r="A153" s="156" t="s">
        <v>411</v>
      </c>
      <c r="B153" s="10" t="s">
        <v>213</v>
      </c>
      <c r="C153" s="10">
        <v>0</v>
      </c>
      <c r="D153" s="7" t="str">
        <f t="shared" si="27"/>
        <v>N/A</v>
      </c>
      <c r="E153" s="10">
        <v>0</v>
      </c>
      <c r="F153" s="7" t="str">
        <f t="shared" si="28"/>
        <v>N/A</v>
      </c>
      <c r="G153" s="10">
        <v>21125510</v>
      </c>
      <c r="H153" s="7" t="str">
        <f t="shared" si="29"/>
        <v>N/A</v>
      </c>
      <c r="I153" s="8" t="s">
        <v>1748</v>
      </c>
      <c r="J153" s="8" t="s">
        <v>1748</v>
      </c>
      <c r="K153" s="10" t="s">
        <v>213</v>
      </c>
      <c r="L153" s="105" t="str">
        <f t="shared" si="26"/>
        <v>N/A</v>
      </c>
      <c r="M153" s="41"/>
    </row>
    <row r="154" spans="1:13" x14ac:dyDescent="0.2">
      <c r="A154" s="156" t="s">
        <v>1198</v>
      </c>
      <c r="B154" s="10" t="s">
        <v>213</v>
      </c>
      <c r="C154" s="10" t="s">
        <v>1748</v>
      </c>
      <c r="D154" s="7" t="str">
        <f t="shared" si="27"/>
        <v>N/A</v>
      </c>
      <c r="E154" s="10" t="s">
        <v>1748</v>
      </c>
      <c r="F154" s="7" t="str">
        <f t="shared" si="28"/>
        <v>N/A</v>
      </c>
      <c r="G154" s="10">
        <v>69721.155115999994</v>
      </c>
      <c r="H154" s="7" t="str">
        <f t="shared" si="29"/>
        <v>N/A</v>
      </c>
      <c r="I154" s="8" t="s">
        <v>1748</v>
      </c>
      <c r="J154" s="8" t="s">
        <v>1748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v>463.84210525999998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v>410.14173227999999</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v>1600.5</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398414</v>
      </c>
      <c r="D6" s="7" t="str">
        <f t="shared" ref="D6:D11" si="0">IF($B6="N/A","N/A",IF(C6&gt;10,"No",IF(C6&lt;-10,"No","Yes")))</f>
        <v>N/A</v>
      </c>
      <c r="E6" s="1">
        <v>402843</v>
      </c>
      <c r="F6" s="7" t="str">
        <f t="shared" ref="F6:F11" si="1">IF($B6="N/A","N/A",IF(E6&gt;10,"No",IF(E6&lt;-10,"No","Yes")))</f>
        <v>N/A</v>
      </c>
      <c r="G6" s="1">
        <v>590836</v>
      </c>
      <c r="H6" s="7" t="str">
        <f t="shared" ref="H6:H11" si="2">IF($B6="N/A","N/A",IF(G6&gt;10,"No",IF(G6&lt;-10,"No","Yes")))</f>
        <v>N/A</v>
      </c>
      <c r="I6" s="8">
        <v>1.1120000000000001</v>
      </c>
      <c r="J6" s="8">
        <v>46.67</v>
      </c>
      <c r="K6" s="1" t="s">
        <v>734</v>
      </c>
      <c r="L6" s="105" t="str">
        <f t="shared" ref="L6:L14" si="3">IF(J6="Div by 0", "N/A", IF(K6="N/A","N/A", IF(J6&gt;VALUE(MID(K6,1,2)), "No", IF(J6&lt;-1*VALUE(MID(K6,1,2)), "No", "Yes"))))</f>
        <v>No</v>
      </c>
    </row>
    <row r="7" spans="1:12" x14ac:dyDescent="0.2">
      <c r="A7" s="138" t="s">
        <v>100</v>
      </c>
      <c r="B7" s="30" t="s">
        <v>213</v>
      </c>
      <c r="C7" s="1">
        <v>26685</v>
      </c>
      <c r="D7" s="7" t="str">
        <f t="shared" si="0"/>
        <v>N/A</v>
      </c>
      <c r="E7" s="1">
        <v>26472</v>
      </c>
      <c r="F7" s="7" t="str">
        <f t="shared" si="1"/>
        <v>N/A</v>
      </c>
      <c r="G7" s="1">
        <v>27475</v>
      </c>
      <c r="H7" s="7" t="str">
        <f t="shared" si="2"/>
        <v>N/A</v>
      </c>
      <c r="I7" s="8">
        <v>-0.79800000000000004</v>
      </c>
      <c r="J7" s="8">
        <v>3.7890000000000001</v>
      </c>
      <c r="K7" s="30" t="s">
        <v>734</v>
      </c>
      <c r="L7" s="105" t="str">
        <f t="shared" si="3"/>
        <v>Yes</v>
      </c>
    </row>
    <row r="8" spans="1:12" x14ac:dyDescent="0.2">
      <c r="A8" s="138" t="s">
        <v>101</v>
      </c>
      <c r="B8" s="30" t="s">
        <v>213</v>
      </c>
      <c r="C8" s="1">
        <v>106321</v>
      </c>
      <c r="D8" s="7" t="str">
        <f t="shared" si="0"/>
        <v>N/A</v>
      </c>
      <c r="E8" s="1">
        <v>104415</v>
      </c>
      <c r="F8" s="7" t="str">
        <f t="shared" si="1"/>
        <v>N/A</v>
      </c>
      <c r="G8" s="1">
        <v>89557</v>
      </c>
      <c r="H8" s="7" t="str">
        <f t="shared" si="2"/>
        <v>N/A</v>
      </c>
      <c r="I8" s="8">
        <v>-1.79</v>
      </c>
      <c r="J8" s="8">
        <v>-14.2</v>
      </c>
      <c r="K8" s="30" t="s">
        <v>734</v>
      </c>
      <c r="L8" s="105" t="str">
        <f t="shared" si="3"/>
        <v>Yes</v>
      </c>
    </row>
    <row r="9" spans="1:12" x14ac:dyDescent="0.2">
      <c r="A9" s="138" t="s">
        <v>104</v>
      </c>
      <c r="B9" s="30" t="s">
        <v>213</v>
      </c>
      <c r="C9" s="1">
        <v>203264</v>
      </c>
      <c r="D9" s="7" t="str">
        <f t="shared" si="0"/>
        <v>N/A</v>
      </c>
      <c r="E9" s="1">
        <v>206082</v>
      </c>
      <c r="F9" s="7" t="str">
        <f t="shared" si="1"/>
        <v>N/A</v>
      </c>
      <c r="G9" s="1">
        <v>223278</v>
      </c>
      <c r="H9" s="7" t="str">
        <f t="shared" si="2"/>
        <v>N/A</v>
      </c>
      <c r="I9" s="8">
        <v>1.3859999999999999</v>
      </c>
      <c r="J9" s="8">
        <v>8.3439999999999994</v>
      </c>
      <c r="K9" s="30" t="s">
        <v>734</v>
      </c>
      <c r="L9" s="105" t="str">
        <f t="shared" si="3"/>
        <v>Yes</v>
      </c>
    </row>
    <row r="10" spans="1:12" x14ac:dyDescent="0.2">
      <c r="A10" s="138" t="s">
        <v>105</v>
      </c>
      <c r="B10" s="30" t="s">
        <v>213</v>
      </c>
      <c r="C10" s="1">
        <v>62144</v>
      </c>
      <c r="D10" s="7" t="str">
        <f t="shared" si="0"/>
        <v>N/A</v>
      </c>
      <c r="E10" s="1">
        <v>65874</v>
      </c>
      <c r="F10" s="7" t="str">
        <f t="shared" si="1"/>
        <v>N/A</v>
      </c>
      <c r="G10" s="1">
        <v>250526</v>
      </c>
      <c r="H10" s="7" t="str">
        <f t="shared" si="2"/>
        <v>N/A</v>
      </c>
      <c r="I10" s="8">
        <v>6.0019999999999998</v>
      </c>
      <c r="J10" s="8">
        <v>280.3</v>
      </c>
      <c r="K10" s="30" t="s">
        <v>734</v>
      </c>
      <c r="L10" s="105" t="str">
        <f t="shared" si="3"/>
        <v>No</v>
      </c>
    </row>
    <row r="11" spans="1:12" x14ac:dyDescent="0.2">
      <c r="A11" s="138" t="s">
        <v>77</v>
      </c>
      <c r="B11" s="1" t="s">
        <v>213</v>
      </c>
      <c r="C11" s="1">
        <v>324335.19</v>
      </c>
      <c r="D11" s="27" t="str">
        <f t="shared" si="0"/>
        <v>N/A</v>
      </c>
      <c r="E11" s="1">
        <v>326571.73</v>
      </c>
      <c r="F11" s="7" t="str">
        <f t="shared" si="1"/>
        <v>N/A</v>
      </c>
      <c r="G11" s="1">
        <v>486306.9</v>
      </c>
      <c r="H11" s="7" t="str">
        <f t="shared" si="2"/>
        <v>N/A</v>
      </c>
      <c r="I11" s="8">
        <v>0.68959999999999999</v>
      </c>
      <c r="J11" s="8">
        <v>48.91</v>
      </c>
      <c r="K11" s="1" t="s">
        <v>735</v>
      </c>
      <c r="L11" s="105" t="str">
        <f t="shared" si="3"/>
        <v>No</v>
      </c>
    </row>
    <row r="12" spans="1:12" x14ac:dyDescent="0.2">
      <c r="A12" s="138" t="s">
        <v>115</v>
      </c>
      <c r="B12" s="1" t="s">
        <v>213</v>
      </c>
      <c r="C12" s="1">
        <v>53462</v>
      </c>
      <c r="D12" s="1" t="s">
        <v>213</v>
      </c>
      <c r="E12" s="1">
        <v>52941</v>
      </c>
      <c r="F12" s="1" t="s">
        <v>213</v>
      </c>
      <c r="G12" s="1">
        <v>57477</v>
      </c>
      <c r="H12" s="1" t="s">
        <v>213</v>
      </c>
      <c r="I12" s="8">
        <v>-0.97499999999999998</v>
      </c>
      <c r="J12" s="8">
        <v>8.5679999999999996</v>
      </c>
      <c r="K12" s="1" t="s">
        <v>735</v>
      </c>
      <c r="L12" s="105" t="str">
        <f t="shared" si="3"/>
        <v>Yes</v>
      </c>
    </row>
    <row r="13" spans="1:12" x14ac:dyDescent="0.2">
      <c r="A13" s="138" t="s">
        <v>446</v>
      </c>
      <c r="B13" s="1" t="s">
        <v>213</v>
      </c>
      <c r="C13" s="1">
        <v>26124</v>
      </c>
      <c r="D13" s="1" t="s">
        <v>213</v>
      </c>
      <c r="E13" s="1">
        <v>25903</v>
      </c>
      <c r="F13" s="1" t="s">
        <v>213</v>
      </c>
      <c r="G13" s="1">
        <v>26831</v>
      </c>
      <c r="H13" s="1" t="s">
        <v>213</v>
      </c>
      <c r="I13" s="8">
        <v>-0.84599999999999997</v>
      </c>
      <c r="J13" s="8">
        <v>3.5830000000000002</v>
      </c>
      <c r="K13" s="1" t="s">
        <v>735</v>
      </c>
      <c r="L13" s="105" t="str">
        <f t="shared" si="3"/>
        <v>Yes</v>
      </c>
    </row>
    <row r="14" spans="1:12" x14ac:dyDescent="0.2">
      <c r="A14" s="138" t="s">
        <v>447</v>
      </c>
      <c r="B14" s="1" t="s">
        <v>213</v>
      </c>
      <c r="C14" s="1">
        <v>26965</v>
      </c>
      <c r="D14" s="1" t="s">
        <v>213</v>
      </c>
      <c r="E14" s="1">
        <v>26646</v>
      </c>
      <c r="F14" s="1" t="s">
        <v>213</v>
      </c>
      <c r="G14" s="1">
        <v>27204</v>
      </c>
      <c r="H14" s="1" t="s">
        <v>213</v>
      </c>
      <c r="I14" s="8">
        <v>-1.18</v>
      </c>
      <c r="J14" s="8">
        <v>2.0939999999999999</v>
      </c>
      <c r="K14" s="1" t="s">
        <v>735</v>
      </c>
      <c r="L14" s="105" t="str">
        <f t="shared" si="3"/>
        <v>Yes</v>
      </c>
    </row>
    <row r="15" spans="1:12" x14ac:dyDescent="0.2">
      <c r="A15" s="137" t="s">
        <v>58</v>
      </c>
      <c r="B15" s="30" t="s">
        <v>213</v>
      </c>
      <c r="C15" s="10">
        <v>2688143614</v>
      </c>
      <c r="D15" s="7" t="str">
        <f t="shared" ref="D15:D20" si="4">IF($B15="N/A","N/A",IF(C15&gt;10,"No",IF(C15&lt;-10,"No","Yes")))</f>
        <v>N/A</v>
      </c>
      <c r="E15" s="10">
        <v>2763822690</v>
      </c>
      <c r="F15" s="7" t="str">
        <f t="shared" ref="F15:F20" si="5">IF($B15="N/A","N/A",IF(E15&gt;10,"No",IF(E15&lt;-10,"No","Yes")))</f>
        <v>N/A</v>
      </c>
      <c r="G15" s="10">
        <v>3341277080</v>
      </c>
      <c r="H15" s="7" t="str">
        <f t="shared" ref="H15:H20" si="6">IF($B15="N/A","N/A",IF(G15&gt;10,"No",IF(G15&lt;-10,"No","Yes")))</f>
        <v>N/A</v>
      </c>
      <c r="I15" s="8">
        <v>2.8149999999999999</v>
      </c>
      <c r="J15" s="8">
        <v>20.89</v>
      </c>
      <c r="K15" s="30" t="s">
        <v>734</v>
      </c>
      <c r="L15" s="105" t="str">
        <f t="shared" ref="L15:L20" si="7">IF(J15="Div by 0", "N/A", IF(K15="N/A","N/A", IF(J15&gt;VALUE(MID(K15,1,2)), "No", IF(J15&lt;-1*VALUE(MID(K15,1,2)), "No", "Yes"))))</f>
        <v>Yes</v>
      </c>
    </row>
    <row r="16" spans="1:12" x14ac:dyDescent="0.2">
      <c r="A16" s="137" t="s">
        <v>1107</v>
      </c>
      <c r="B16" s="30" t="s">
        <v>213</v>
      </c>
      <c r="C16" s="10">
        <v>6747.1113314000004</v>
      </c>
      <c r="D16" s="7" t="str">
        <f t="shared" si="4"/>
        <v>N/A</v>
      </c>
      <c r="E16" s="10">
        <v>6860.7936342000003</v>
      </c>
      <c r="F16" s="7" t="str">
        <f t="shared" si="5"/>
        <v>N/A</v>
      </c>
      <c r="G16" s="10">
        <v>5655.1684053999998</v>
      </c>
      <c r="H16" s="7" t="str">
        <f t="shared" si="6"/>
        <v>N/A</v>
      </c>
      <c r="I16" s="8">
        <v>1.6850000000000001</v>
      </c>
      <c r="J16" s="8">
        <v>-17.600000000000001</v>
      </c>
      <c r="K16" s="30" t="s">
        <v>734</v>
      </c>
      <c r="L16" s="105" t="str">
        <f t="shared" si="7"/>
        <v>Yes</v>
      </c>
    </row>
    <row r="17" spans="1:12" x14ac:dyDescent="0.2">
      <c r="A17" s="137" t="s">
        <v>1207</v>
      </c>
      <c r="B17" s="30" t="s">
        <v>213</v>
      </c>
      <c r="C17" s="10">
        <v>22638.867079</v>
      </c>
      <c r="D17" s="7" t="str">
        <f t="shared" si="4"/>
        <v>N/A</v>
      </c>
      <c r="E17" s="10">
        <v>22789.351956999999</v>
      </c>
      <c r="F17" s="7" t="str">
        <f t="shared" si="5"/>
        <v>N/A</v>
      </c>
      <c r="G17" s="10">
        <v>22866.744058</v>
      </c>
      <c r="H17" s="7" t="str">
        <f t="shared" si="6"/>
        <v>N/A</v>
      </c>
      <c r="I17" s="8">
        <v>0.66469999999999996</v>
      </c>
      <c r="J17" s="8">
        <v>0.33960000000000001</v>
      </c>
      <c r="K17" s="30" t="s">
        <v>734</v>
      </c>
      <c r="L17" s="105" t="str">
        <f t="shared" si="7"/>
        <v>Yes</v>
      </c>
    </row>
    <row r="18" spans="1:12" x14ac:dyDescent="0.2">
      <c r="A18" s="137" t="s">
        <v>1208</v>
      </c>
      <c r="B18" s="30" t="s">
        <v>213</v>
      </c>
      <c r="C18" s="10">
        <v>12960.021086999999</v>
      </c>
      <c r="D18" s="7" t="str">
        <f t="shared" si="4"/>
        <v>N/A</v>
      </c>
      <c r="E18" s="10">
        <v>13240.112695</v>
      </c>
      <c r="F18" s="7" t="str">
        <f t="shared" si="5"/>
        <v>N/A</v>
      </c>
      <c r="G18" s="10">
        <v>14170.979856</v>
      </c>
      <c r="H18" s="7" t="str">
        <f t="shared" si="6"/>
        <v>N/A</v>
      </c>
      <c r="I18" s="8">
        <v>2.161</v>
      </c>
      <c r="J18" s="8">
        <v>7.0309999999999997</v>
      </c>
      <c r="K18" s="30" t="s">
        <v>734</v>
      </c>
      <c r="L18" s="105" t="str">
        <f t="shared" si="7"/>
        <v>Yes</v>
      </c>
    </row>
    <row r="19" spans="1:12" x14ac:dyDescent="0.2">
      <c r="A19" s="137" t="s">
        <v>1209</v>
      </c>
      <c r="B19" s="30" t="s">
        <v>213</v>
      </c>
      <c r="C19" s="10">
        <v>2253.3748867999998</v>
      </c>
      <c r="D19" s="7" t="str">
        <f t="shared" si="4"/>
        <v>N/A</v>
      </c>
      <c r="E19" s="10">
        <v>2457.5343988999998</v>
      </c>
      <c r="F19" s="7" t="str">
        <f t="shared" si="5"/>
        <v>N/A</v>
      </c>
      <c r="G19" s="10">
        <v>2440.4254471999998</v>
      </c>
      <c r="H19" s="7" t="str">
        <f t="shared" si="6"/>
        <v>N/A</v>
      </c>
      <c r="I19" s="8">
        <v>9.06</v>
      </c>
      <c r="J19" s="8">
        <v>-0.69599999999999995</v>
      </c>
      <c r="K19" s="30" t="s">
        <v>734</v>
      </c>
      <c r="L19" s="105" t="str">
        <f t="shared" si="7"/>
        <v>Yes</v>
      </c>
    </row>
    <row r="20" spans="1:12" x14ac:dyDescent="0.2">
      <c r="A20" s="137" t="s">
        <v>1210</v>
      </c>
      <c r="B20" s="30" t="s">
        <v>213</v>
      </c>
      <c r="C20" s="10">
        <v>3991.9067166999998</v>
      </c>
      <c r="D20" s="7" t="str">
        <f t="shared" si="4"/>
        <v>N/A</v>
      </c>
      <c r="E20" s="10">
        <v>4123.3718006999998</v>
      </c>
      <c r="F20" s="7" t="str">
        <f t="shared" si="5"/>
        <v>N/A</v>
      </c>
      <c r="G20" s="10">
        <v>3588.4879454000002</v>
      </c>
      <c r="H20" s="7" t="str">
        <f t="shared" si="6"/>
        <v>N/A</v>
      </c>
      <c r="I20" s="8">
        <v>3.2930000000000001</v>
      </c>
      <c r="J20" s="8">
        <v>-13</v>
      </c>
      <c r="K20" s="30" t="s">
        <v>734</v>
      </c>
      <c r="L20" s="105" t="str">
        <f t="shared" si="7"/>
        <v>Yes</v>
      </c>
    </row>
    <row r="21" spans="1:12" x14ac:dyDescent="0.2">
      <c r="A21" s="128" t="s">
        <v>1111</v>
      </c>
      <c r="B21" s="30" t="s">
        <v>213</v>
      </c>
      <c r="C21" s="10">
        <v>7086.1915857000004</v>
      </c>
      <c r="D21" s="7" t="str">
        <f t="shared" ref="D21:D22" si="8">IF($B21="N/A","N/A",IF(C21&gt;10,"No",IF(C21&lt;-10,"No","Yes")))</f>
        <v>N/A</v>
      </c>
      <c r="E21" s="10">
        <v>7193.0679147999999</v>
      </c>
      <c r="F21" s="7" t="str">
        <f t="shared" ref="F21:F22" si="9">IF($B21="N/A","N/A",IF(E21&gt;10,"No",IF(E21&lt;-10,"No","Yes")))</f>
        <v>N/A</v>
      </c>
      <c r="G21" s="10">
        <v>6058.5369559000001</v>
      </c>
      <c r="H21" s="7" t="str">
        <f t="shared" ref="H21:H22" si="10">IF($B21="N/A","N/A",IF(G21&gt;10,"No",IF(G21&lt;-10,"No","Yes")))</f>
        <v>N/A</v>
      </c>
      <c r="I21" s="8">
        <v>1.508</v>
      </c>
      <c r="J21" s="8">
        <v>-15.8</v>
      </c>
      <c r="K21" s="30" t="s">
        <v>734</v>
      </c>
      <c r="L21" s="105" t="str">
        <f>IF(J21="Div by 0", "N/A", IF(OR(J21="N/A",K21="N/A"),"N/A", IF(J21&gt;VALUE(MID(K21,1,2)), "No", IF(J21&lt;-1*VALUE(MID(K21,1,2)), "No", "Yes"))))</f>
        <v>Yes</v>
      </c>
    </row>
    <row r="22" spans="1:12" x14ac:dyDescent="0.2">
      <c r="A22" s="128" t="s">
        <v>1112</v>
      </c>
      <c r="B22" s="30" t="s">
        <v>213</v>
      </c>
      <c r="C22" s="10">
        <v>6312.3327909999998</v>
      </c>
      <c r="D22" s="7" t="str">
        <f t="shared" si="8"/>
        <v>N/A</v>
      </c>
      <c r="E22" s="10">
        <v>6435.0684471000004</v>
      </c>
      <c r="F22" s="7" t="str">
        <f t="shared" si="9"/>
        <v>N/A</v>
      </c>
      <c r="G22" s="10">
        <v>5173.6177864000001</v>
      </c>
      <c r="H22" s="7" t="str">
        <f t="shared" si="10"/>
        <v>N/A</v>
      </c>
      <c r="I22" s="8">
        <v>1.944</v>
      </c>
      <c r="J22" s="8">
        <v>-19.600000000000001</v>
      </c>
      <c r="K22" s="30" t="s">
        <v>734</v>
      </c>
      <c r="L22" s="105" t="str">
        <f>IF(J22="Div by 0", "N/A", IF(OR(J22="N/A",K22="N/A"),"N/A", IF(J22&gt;VALUE(MID(K22,1,2)), "No", IF(J22&lt;-1*VALUE(MID(K22,1,2)), "No", "Yes"))))</f>
        <v>Yes</v>
      </c>
    </row>
    <row r="23" spans="1:12" x14ac:dyDescent="0.2">
      <c r="A23" s="137" t="s">
        <v>1211</v>
      </c>
      <c r="B23" s="30" t="s">
        <v>213</v>
      </c>
      <c r="C23" s="10">
        <v>17537.331469000001</v>
      </c>
      <c r="D23" s="7" t="str">
        <f>IF($B23="N/A","N/A",IF(C23&gt;10,"No",IF(C23&lt;-10,"No","Yes")))</f>
        <v>N/A</v>
      </c>
      <c r="E23" s="10">
        <v>17819.779396000002</v>
      </c>
      <c r="F23" s="7" t="str">
        <f>IF($B23="N/A","N/A",IF(E23&gt;10,"No",IF(E23&lt;-10,"No","Yes")))</f>
        <v>N/A</v>
      </c>
      <c r="G23" s="10">
        <v>17111.708457000001</v>
      </c>
      <c r="H23" s="7" t="str">
        <f>IF($B23="N/A","N/A",IF(G23&gt;10,"No",IF(G23&lt;-10,"No","Yes")))</f>
        <v>N/A</v>
      </c>
      <c r="I23" s="8">
        <v>1.611</v>
      </c>
      <c r="J23" s="8">
        <v>-3.97</v>
      </c>
      <c r="K23" s="30" t="s">
        <v>734</v>
      </c>
      <c r="L23" s="105" t="str">
        <f>IF(J23="Div by 0", "N/A", IF(K23="N/A","N/A", IF(J23&gt;VALUE(MID(K23,1,2)), "No", IF(J23&lt;-1*VALUE(MID(K23,1,2)), "No", "Yes"))))</f>
        <v>Yes</v>
      </c>
    </row>
    <row r="24" spans="1:12" x14ac:dyDescent="0.2">
      <c r="A24" s="137" t="s">
        <v>1212</v>
      </c>
      <c r="B24" s="30" t="s">
        <v>213</v>
      </c>
      <c r="C24" s="10">
        <v>22719.242995000001</v>
      </c>
      <c r="D24" s="7" t="str">
        <f>IF($B24="N/A","N/A",IF(C24&gt;10,"No",IF(C24&lt;-10,"No","Yes")))</f>
        <v>N/A</v>
      </c>
      <c r="E24" s="10">
        <v>22881.782341999999</v>
      </c>
      <c r="F24" s="7" t="str">
        <f>IF($B24="N/A","N/A",IF(E24&gt;10,"No",IF(E24&lt;-10,"No","Yes")))</f>
        <v>N/A</v>
      </c>
      <c r="G24" s="10">
        <v>22970.57359</v>
      </c>
      <c r="H24" s="7" t="str">
        <f>IF($B24="N/A","N/A",IF(G24&gt;10,"No",IF(G24&lt;-10,"No","Yes")))</f>
        <v>N/A</v>
      </c>
      <c r="I24" s="8">
        <v>0.71540000000000004</v>
      </c>
      <c r="J24" s="8">
        <v>0.38800000000000001</v>
      </c>
      <c r="K24" s="30" t="s">
        <v>734</v>
      </c>
      <c r="L24" s="105" t="str">
        <f>IF(J24="Div by 0", "N/A", IF(K24="N/A","N/A", IF(J24&gt;VALUE(MID(K24,1,2)), "No", IF(J24&lt;-1*VALUE(MID(K24,1,2)), "No", "Yes"))))</f>
        <v>Yes</v>
      </c>
    </row>
    <row r="25" spans="1:12" x14ac:dyDescent="0.2">
      <c r="A25" s="137" t="s">
        <v>1213</v>
      </c>
      <c r="B25" s="30" t="s">
        <v>213</v>
      </c>
      <c r="C25" s="10">
        <v>12699.383238</v>
      </c>
      <c r="D25" s="7" t="str">
        <f>IF($B25="N/A","N/A",IF(C25&gt;10,"No",IF(C25&lt;-10,"No","Yes")))</f>
        <v>N/A</v>
      </c>
      <c r="E25" s="10">
        <v>13109.885086</v>
      </c>
      <c r="F25" s="7" t="str">
        <f>IF($B25="N/A","N/A",IF(E25&gt;10,"No",IF(E25&lt;-10,"No","Yes")))</f>
        <v>N/A</v>
      </c>
      <c r="G25" s="10">
        <v>13005.613991</v>
      </c>
      <c r="H25" s="7" t="str">
        <f>IF($B25="N/A","N/A",IF(G25&gt;10,"No",IF(G25&lt;-10,"No","Yes")))</f>
        <v>N/A</v>
      </c>
      <c r="I25" s="8">
        <v>3.2320000000000002</v>
      </c>
      <c r="J25" s="8">
        <v>-0.79500000000000004</v>
      </c>
      <c r="K25" s="30" t="s">
        <v>734</v>
      </c>
      <c r="L25" s="105" t="str">
        <f>IF(J25="Div by 0", "N/A", IF(K25="N/A","N/A", IF(J25&gt;VALUE(MID(K25,1,2)), "No", IF(J25&lt;-1*VALUE(MID(K25,1,2)), "No", "Yes"))))</f>
        <v>Yes</v>
      </c>
    </row>
    <row r="26" spans="1:12" x14ac:dyDescent="0.2">
      <c r="A26" s="137" t="s">
        <v>1214</v>
      </c>
      <c r="B26" s="30" t="s">
        <v>213</v>
      </c>
      <c r="C26" s="10">
        <v>19048.891524999999</v>
      </c>
      <c r="D26" s="7" t="str">
        <f t="shared" ref="D26:D27" si="11">IF($B26="N/A","N/A",IF(C26&gt;10,"No",IF(C26&lt;-10,"No","Yes")))</f>
        <v>N/A</v>
      </c>
      <c r="E26" s="10">
        <v>19115.797339000001</v>
      </c>
      <c r="F26" s="7" t="str">
        <f t="shared" ref="F26:F30" si="12">IF($B26="N/A","N/A",IF(E26&gt;10,"No",IF(E26&lt;-10,"No","Yes")))</f>
        <v>N/A</v>
      </c>
      <c r="G26" s="10">
        <v>18492.017693000002</v>
      </c>
      <c r="H26" s="7" t="str">
        <f t="shared" ref="H26:H27" si="13">IF($B26="N/A","N/A",IF(G26&gt;10,"No",IF(G26&lt;-10,"No","Yes")))</f>
        <v>N/A</v>
      </c>
      <c r="I26" s="8">
        <v>0.35120000000000001</v>
      </c>
      <c r="J26" s="8">
        <v>-3.26</v>
      </c>
      <c r="K26" s="30" t="s">
        <v>734</v>
      </c>
      <c r="L26" s="105" t="str">
        <f>IF(J26="Div by 0", "N/A", IF(OR(J26="N/A",K26="N/A"),"N/A", IF(J26&gt;VALUE(MID(K26,1,2)), "No", IF(J26&lt;-1*VALUE(MID(K26,1,2)), "No", "Yes"))))</f>
        <v>Yes</v>
      </c>
    </row>
    <row r="27" spans="1:12" x14ac:dyDescent="0.2">
      <c r="A27" s="137" t="s">
        <v>1215</v>
      </c>
      <c r="B27" s="30" t="s">
        <v>213</v>
      </c>
      <c r="C27" s="10">
        <v>15307.986806999999</v>
      </c>
      <c r="D27" s="7" t="str">
        <f t="shared" si="11"/>
        <v>N/A</v>
      </c>
      <c r="E27" s="10">
        <v>15905.255674</v>
      </c>
      <c r="F27" s="7" t="str">
        <f t="shared" si="12"/>
        <v>N/A</v>
      </c>
      <c r="G27" s="10">
        <v>15180.830968</v>
      </c>
      <c r="H27" s="7" t="str">
        <f t="shared" si="13"/>
        <v>N/A</v>
      </c>
      <c r="I27" s="8">
        <v>3.9020000000000001</v>
      </c>
      <c r="J27" s="8">
        <v>-4.55</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v>463.84210525999998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v>410.14173227999999</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v>1600.5</v>
      </c>
      <c r="H30" s="7" t="str">
        <f t="shared" si="15"/>
        <v>N/A</v>
      </c>
      <c r="I30" s="8" t="s">
        <v>1748</v>
      </c>
      <c r="J30" s="8" t="s">
        <v>1748</v>
      </c>
      <c r="K30" s="28" t="s">
        <v>734</v>
      </c>
      <c r="L30" s="105" t="str">
        <f t="shared" si="16"/>
        <v>N/A</v>
      </c>
    </row>
    <row r="31" spans="1:12" x14ac:dyDescent="0.2">
      <c r="A31" s="168" t="s">
        <v>2</v>
      </c>
      <c r="B31" s="22" t="s">
        <v>213</v>
      </c>
      <c r="C31" s="9">
        <v>60.458969815000003</v>
      </c>
      <c r="D31" s="27" t="str">
        <f t="shared" ref="D31:D69" si="17">IF($B31="N/A","N/A",IF(C31&gt;10,"No",IF(C31&lt;-10,"No","Yes")))</f>
        <v>N/A</v>
      </c>
      <c r="E31" s="9">
        <v>59.695464485999999</v>
      </c>
      <c r="F31" s="27" t="str">
        <f t="shared" ref="F31:F69" si="18">IF($B31="N/A","N/A",IF(E31&gt;10,"No",IF(E31&lt;-10,"No","Yes")))</f>
        <v>N/A</v>
      </c>
      <c r="G31" s="9">
        <v>45.848255692000002</v>
      </c>
      <c r="H31" s="27" t="str">
        <f t="shared" ref="H31:H69" si="19">IF($B31="N/A","N/A",IF(G31&gt;10,"No",IF(G31&lt;-10,"No","Yes")))</f>
        <v>N/A</v>
      </c>
      <c r="I31" s="8">
        <v>-1.26</v>
      </c>
      <c r="J31" s="8">
        <v>-23.2</v>
      </c>
      <c r="K31" s="28" t="s">
        <v>734</v>
      </c>
      <c r="L31" s="105" t="str">
        <f t="shared" ref="L31:L99" si="20">IF(J31="Div by 0", "N/A", IF(K31="N/A","N/A", IF(J31&gt;VALUE(MID(K31,1,2)), "No", IF(J31&lt;-1*VALUE(MID(K31,1,2)), "No", "Yes"))))</f>
        <v>Yes</v>
      </c>
    </row>
    <row r="32" spans="1:12" x14ac:dyDescent="0.2">
      <c r="A32" s="168" t="s">
        <v>22</v>
      </c>
      <c r="B32" s="22" t="s">
        <v>213</v>
      </c>
      <c r="C32" s="1">
        <v>240877</v>
      </c>
      <c r="D32" s="27" t="str">
        <f t="shared" si="17"/>
        <v>N/A</v>
      </c>
      <c r="E32" s="1">
        <v>240479</v>
      </c>
      <c r="F32" s="27" t="str">
        <f t="shared" si="18"/>
        <v>N/A</v>
      </c>
      <c r="G32" s="1">
        <v>270888</v>
      </c>
      <c r="H32" s="27" t="str">
        <f t="shared" si="19"/>
        <v>N/A</v>
      </c>
      <c r="I32" s="8">
        <v>-0.16500000000000001</v>
      </c>
      <c r="J32" s="8">
        <v>12.65</v>
      </c>
      <c r="K32" s="28" t="s">
        <v>734</v>
      </c>
      <c r="L32" s="105" t="str">
        <f t="shared" si="20"/>
        <v>Yes</v>
      </c>
    </row>
    <row r="33" spans="1:12" x14ac:dyDescent="0.2">
      <c r="A33" s="168" t="s">
        <v>448</v>
      </c>
      <c r="B33" s="30" t="s">
        <v>213</v>
      </c>
      <c r="C33" s="1">
        <v>11</v>
      </c>
      <c r="D33" s="1" t="str">
        <f t="shared" si="17"/>
        <v>N/A</v>
      </c>
      <c r="E33" s="1">
        <v>11</v>
      </c>
      <c r="F33" s="1" t="str">
        <f t="shared" si="18"/>
        <v>N/A</v>
      </c>
      <c r="G33" s="1">
        <v>11</v>
      </c>
      <c r="H33" s="7" t="str">
        <f t="shared" si="19"/>
        <v>N/A</v>
      </c>
      <c r="I33" s="8">
        <v>0</v>
      </c>
      <c r="J33" s="8">
        <v>-70</v>
      </c>
      <c r="K33" s="30" t="s">
        <v>734</v>
      </c>
      <c r="L33" s="105" t="str">
        <f t="shared" si="20"/>
        <v>No</v>
      </c>
    </row>
    <row r="34" spans="1:12" x14ac:dyDescent="0.2">
      <c r="A34" s="168" t="s">
        <v>1219</v>
      </c>
      <c r="B34" s="3" t="s">
        <v>213</v>
      </c>
      <c r="C34" s="1">
        <v>11</v>
      </c>
      <c r="D34" s="5" t="str">
        <f t="shared" ref="D34:D38" si="21">IF($B34="N/A","N/A",IF(C34&lt;0,"No","Yes"))</f>
        <v>N/A</v>
      </c>
      <c r="E34" s="1">
        <v>11</v>
      </c>
      <c r="F34" s="5" t="str">
        <f t="shared" ref="F34:F38" si="22">IF($B34="N/A","N/A",IF(E34&lt;0,"No","Yes"))</f>
        <v>N/A</v>
      </c>
      <c r="G34" s="1">
        <v>11</v>
      </c>
      <c r="H34" s="5" t="str">
        <f t="shared" ref="H34:H38" si="23">IF($B34="N/A","N/A",IF(G34&lt;0,"No","Yes"))</f>
        <v>N/A</v>
      </c>
      <c r="I34" s="8">
        <v>0</v>
      </c>
      <c r="J34" s="8">
        <v>-88.9</v>
      </c>
      <c r="K34" s="1" t="s">
        <v>734</v>
      </c>
      <c r="L34" s="105" t="str">
        <f t="shared" si="20"/>
        <v>No</v>
      </c>
    </row>
    <row r="35" spans="1:12" x14ac:dyDescent="0.2">
      <c r="A35" s="168" t="s">
        <v>1220</v>
      </c>
      <c r="B35" s="3" t="s">
        <v>213</v>
      </c>
      <c r="C35" s="1">
        <v>0</v>
      </c>
      <c r="D35" s="5" t="str">
        <f t="shared" si="21"/>
        <v>N/A</v>
      </c>
      <c r="E35" s="1">
        <v>11</v>
      </c>
      <c r="F35" s="5" t="str">
        <f t="shared" si="22"/>
        <v>N/A</v>
      </c>
      <c r="G35" s="1">
        <v>11</v>
      </c>
      <c r="H35" s="5" t="str">
        <f t="shared" si="23"/>
        <v>N/A</v>
      </c>
      <c r="I35" s="8" t="s">
        <v>1748</v>
      </c>
      <c r="J35" s="8">
        <v>0</v>
      </c>
      <c r="K35" s="1" t="s">
        <v>734</v>
      </c>
      <c r="L35" s="105" t="str">
        <f t="shared" si="20"/>
        <v>Yes</v>
      </c>
    </row>
    <row r="36" spans="1:12" x14ac:dyDescent="0.2">
      <c r="A36" s="168" t="s">
        <v>1221</v>
      </c>
      <c r="B36" s="3" t="s">
        <v>213</v>
      </c>
      <c r="C36" s="1">
        <v>11</v>
      </c>
      <c r="D36" s="5" t="str">
        <f t="shared" si="21"/>
        <v>N/A</v>
      </c>
      <c r="E36" s="1">
        <v>0</v>
      </c>
      <c r="F36" s="5" t="str">
        <f t="shared" si="22"/>
        <v>N/A</v>
      </c>
      <c r="G36" s="1">
        <v>11</v>
      </c>
      <c r="H36" s="5" t="str">
        <f t="shared" si="23"/>
        <v>N/A</v>
      </c>
      <c r="I36" s="8">
        <v>-100</v>
      </c>
      <c r="J36" s="8" t="s">
        <v>1748</v>
      </c>
      <c r="K36" s="1" t="s">
        <v>734</v>
      </c>
      <c r="L36" s="105" t="str">
        <f t="shared" si="20"/>
        <v>N/A</v>
      </c>
    </row>
    <row r="37" spans="1:12" x14ac:dyDescent="0.2">
      <c r="A37" s="168" t="s">
        <v>1222</v>
      </c>
      <c r="B37" s="3" t="s">
        <v>213</v>
      </c>
      <c r="C37" s="1">
        <v>0</v>
      </c>
      <c r="D37" s="5" t="str">
        <f t="shared" si="21"/>
        <v>N/A</v>
      </c>
      <c r="E37" s="1">
        <v>0</v>
      </c>
      <c r="F37" s="5" t="str">
        <f t="shared" si="22"/>
        <v>N/A</v>
      </c>
      <c r="G37" s="1">
        <v>0</v>
      </c>
      <c r="H37" s="5" t="str">
        <f t="shared" si="23"/>
        <v>N/A</v>
      </c>
      <c r="I37" s="8" t="s">
        <v>1748</v>
      </c>
      <c r="J37" s="8" t="s">
        <v>1748</v>
      </c>
      <c r="K37" s="1" t="s">
        <v>734</v>
      </c>
      <c r="L37" s="105" t="str">
        <f t="shared" si="20"/>
        <v>N/A</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2454</v>
      </c>
      <c r="D39" s="1" t="str">
        <f t="shared" si="17"/>
        <v>N/A</v>
      </c>
      <c r="E39" s="1">
        <v>2153</v>
      </c>
      <c r="F39" s="1" t="str">
        <f t="shared" si="18"/>
        <v>N/A</v>
      </c>
      <c r="G39" s="1">
        <v>1548</v>
      </c>
      <c r="H39" s="7" t="str">
        <f t="shared" si="19"/>
        <v>N/A</v>
      </c>
      <c r="I39" s="8">
        <v>-12.3</v>
      </c>
      <c r="J39" s="8">
        <v>-28.1</v>
      </c>
      <c r="K39" s="30" t="s">
        <v>734</v>
      </c>
      <c r="L39" s="105" t="str">
        <f t="shared" si="20"/>
        <v>Yes</v>
      </c>
    </row>
    <row r="40" spans="1:12" x14ac:dyDescent="0.2">
      <c r="A40" s="168" t="s">
        <v>1224</v>
      </c>
      <c r="B40" s="3" t="s">
        <v>213</v>
      </c>
      <c r="C40" s="1">
        <v>1971</v>
      </c>
      <c r="D40" s="5" t="str">
        <f t="shared" ref="D40:D45" si="24">IF($B40="N/A","N/A",IF(C40&lt;0,"No","Yes"))</f>
        <v>N/A</v>
      </c>
      <c r="E40" s="1">
        <v>1754</v>
      </c>
      <c r="F40" s="5" t="str">
        <f t="shared" ref="F40:F45" si="25">IF($B40="N/A","N/A",IF(E40&lt;0,"No","Yes"))</f>
        <v>N/A</v>
      </c>
      <c r="G40" s="1">
        <v>1427</v>
      </c>
      <c r="H40" s="5" t="str">
        <f t="shared" ref="H40:H45" si="26">IF($B40="N/A","N/A",IF(G40&lt;0,"No","Yes"))</f>
        <v>N/A</v>
      </c>
      <c r="I40" s="8">
        <v>-11</v>
      </c>
      <c r="J40" s="8">
        <v>-18.600000000000001</v>
      </c>
      <c r="K40" s="1" t="s">
        <v>734</v>
      </c>
      <c r="L40" s="105" t="str">
        <f t="shared" si="20"/>
        <v>Yes</v>
      </c>
    </row>
    <row r="41" spans="1:12" x14ac:dyDescent="0.2">
      <c r="A41" s="168" t="s">
        <v>1225</v>
      </c>
      <c r="B41" s="3" t="s">
        <v>213</v>
      </c>
      <c r="C41" s="1">
        <v>333</v>
      </c>
      <c r="D41" s="5" t="str">
        <f t="shared" si="24"/>
        <v>N/A</v>
      </c>
      <c r="E41" s="1">
        <v>298</v>
      </c>
      <c r="F41" s="5" t="str">
        <f t="shared" si="25"/>
        <v>N/A</v>
      </c>
      <c r="G41" s="1">
        <v>41</v>
      </c>
      <c r="H41" s="5" t="str">
        <f t="shared" si="26"/>
        <v>N/A</v>
      </c>
      <c r="I41" s="8">
        <v>-10.5</v>
      </c>
      <c r="J41" s="8">
        <v>-86.2</v>
      </c>
      <c r="K41" s="1" t="s">
        <v>734</v>
      </c>
      <c r="L41" s="105" t="str">
        <f t="shared" si="20"/>
        <v>No</v>
      </c>
    </row>
    <row r="42" spans="1:12" x14ac:dyDescent="0.2">
      <c r="A42" s="168" t="s">
        <v>1226</v>
      </c>
      <c r="B42" s="3" t="s">
        <v>213</v>
      </c>
      <c r="C42" s="1">
        <v>85</v>
      </c>
      <c r="D42" s="5" t="str">
        <f t="shared" si="24"/>
        <v>N/A</v>
      </c>
      <c r="E42" s="1">
        <v>49</v>
      </c>
      <c r="F42" s="5" t="str">
        <f t="shared" si="25"/>
        <v>N/A</v>
      </c>
      <c r="G42" s="1">
        <v>58</v>
      </c>
      <c r="H42" s="5" t="str">
        <f t="shared" si="26"/>
        <v>N/A</v>
      </c>
      <c r="I42" s="8">
        <v>-42.4</v>
      </c>
      <c r="J42" s="8">
        <v>18.37</v>
      </c>
      <c r="K42" s="1" t="s">
        <v>734</v>
      </c>
      <c r="L42" s="105" t="str">
        <f t="shared" si="20"/>
        <v>Yes</v>
      </c>
    </row>
    <row r="43" spans="1:12" x14ac:dyDescent="0.2">
      <c r="A43" s="168" t="s">
        <v>1227</v>
      </c>
      <c r="B43" s="3" t="s">
        <v>213</v>
      </c>
      <c r="C43" s="1">
        <v>16</v>
      </c>
      <c r="D43" s="5" t="str">
        <f t="shared" si="24"/>
        <v>N/A</v>
      </c>
      <c r="E43" s="1">
        <v>11</v>
      </c>
      <c r="F43" s="5" t="str">
        <f t="shared" si="25"/>
        <v>N/A</v>
      </c>
      <c r="G43" s="1">
        <v>11</v>
      </c>
      <c r="H43" s="5" t="str">
        <f t="shared" si="26"/>
        <v>N/A</v>
      </c>
      <c r="I43" s="8">
        <v>-50</v>
      </c>
      <c r="J43" s="8">
        <v>-50</v>
      </c>
      <c r="K43" s="1" t="s">
        <v>734</v>
      </c>
      <c r="L43" s="105" t="str">
        <f t="shared" si="20"/>
        <v>No</v>
      </c>
    </row>
    <row r="44" spans="1:12" x14ac:dyDescent="0.2">
      <c r="A44" s="168" t="s">
        <v>1228</v>
      </c>
      <c r="B44" s="3" t="s">
        <v>213</v>
      </c>
      <c r="C44" s="1">
        <v>49</v>
      </c>
      <c r="D44" s="5" t="str">
        <f t="shared" si="24"/>
        <v>N/A</v>
      </c>
      <c r="E44" s="1">
        <v>44</v>
      </c>
      <c r="F44" s="5" t="str">
        <f t="shared" si="25"/>
        <v>N/A</v>
      </c>
      <c r="G44" s="1">
        <v>18</v>
      </c>
      <c r="H44" s="5" t="str">
        <f t="shared" si="26"/>
        <v>N/A</v>
      </c>
      <c r="I44" s="8">
        <v>-10.199999999999999</v>
      </c>
      <c r="J44" s="8">
        <v>-59.1</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187048</v>
      </c>
      <c r="D46" s="1" t="str">
        <f t="shared" si="17"/>
        <v>N/A</v>
      </c>
      <c r="E46" s="1">
        <v>187064</v>
      </c>
      <c r="F46" s="1" t="str">
        <f t="shared" si="18"/>
        <v>N/A</v>
      </c>
      <c r="G46" s="1">
        <v>201112</v>
      </c>
      <c r="H46" s="7" t="str">
        <f t="shared" si="19"/>
        <v>N/A</v>
      </c>
      <c r="I46" s="8">
        <v>8.6E-3</v>
      </c>
      <c r="J46" s="8">
        <v>7.51</v>
      </c>
      <c r="K46" s="30" t="s">
        <v>734</v>
      </c>
      <c r="L46" s="105" t="str">
        <f t="shared" si="20"/>
        <v>Yes</v>
      </c>
    </row>
    <row r="47" spans="1:12" x14ac:dyDescent="0.2">
      <c r="A47" s="168" t="s">
        <v>1230</v>
      </c>
      <c r="B47" s="3" t="s">
        <v>213</v>
      </c>
      <c r="C47" s="1">
        <v>11</v>
      </c>
      <c r="D47" s="5" t="str">
        <f t="shared" ref="D47:D53" si="27">IF($B47="N/A","N/A",IF(C47&lt;0,"No","Yes"))</f>
        <v>N/A</v>
      </c>
      <c r="E47" s="1">
        <v>13</v>
      </c>
      <c r="F47" s="5" t="str">
        <f t="shared" ref="F47:F53" si="28">IF($B47="N/A","N/A",IF(E47&lt;0,"No","Yes"))</f>
        <v>N/A</v>
      </c>
      <c r="G47" s="1">
        <v>11</v>
      </c>
      <c r="H47" s="5" t="str">
        <f t="shared" ref="H47:H53" si="29">IF($B47="N/A","N/A",IF(G47&lt;0,"No","Yes"))</f>
        <v>N/A</v>
      </c>
      <c r="I47" s="8">
        <v>30</v>
      </c>
      <c r="J47" s="8">
        <v>-30.8</v>
      </c>
      <c r="K47" s="1" t="s">
        <v>734</v>
      </c>
      <c r="L47" s="105" t="str">
        <f t="shared" si="20"/>
        <v>No</v>
      </c>
    </row>
    <row r="48" spans="1:12" x14ac:dyDescent="0.2">
      <c r="A48" s="168" t="s">
        <v>1231</v>
      </c>
      <c r="B48" s="3" t="s">
        <v>213</v>
      </c>
      <c r="C48" s="1">
        <v>11</v>
      </c>
      <c r="D48" s="5" t="str">
        <f t="shared" si="27"/>
        <v>N/A</v>
      </c>
      <c r="E48" s="1">
        <v>11</v>
      </c>
      <c r="F48" s="5" t="str">
        <f t="shared" si="28"/>
        <v>N/A</v>
      </c>
      <c r="G48" s="1">
        <v>0</v>
      </c>
      <c r="H48" s="5" t="str">
        <f t="shared" si="29"/>
        <v>N/A</v>
      </c>
      <c r="I48" s="8">
        <v>-62.5</v>
      </c>
      <c r="J48" s="8">
        <v>-100</v>
      </c>
      <c r="K48" s="1" t="s">
        <v>734</v>
      </c>
      <c r="L48" s="105" t="str">
        <f t="shared" si="20"/>
        <v>No</v>
      </c>
    </row>
    <row r="49" spans="1:12" x14ac:dyDescent="0.2">
      <c r="A49" s="168" t="s">
        <v>1232</v>
      </c>
      <c r="B49" s="3" t="s">
        <v>213</v>
      </c>
      <c r="C49" s="1">
        <v>11</v>
      </c>
      <c r="D49" s="5" t="str">
        <f t="shared" si="27"/>
        <v>N/A</v>
      </c>
      <c r="E49" s="1">
        <v>11</v>
      </c>
      <c r="F49" s="5" t="str">
        <f t="shared" si="28"/>
        <v>N/A</v>
      </c>
      <c r="G49" s="1">
        <v>11</v>
      </c>
      <c r="H49" s="5" t="str">
        <f t="shared" si="29"/>
        <v>N/A</v>
      </c>
      <c r="I49" s="8">
        <v>-16.7</v>
      </c>
      <c r="J49" s="8">
        <v>-80</v>
      </c>
      <c r="K49" s="1" t="s">
        <v>734</v>
      </c>
      <c r="L49" s="105" t="str">
        <f t="shared" si="20"/>
        <v>No</v>
      </c>
    </row>
    <row r="50" spans="1:12" x14ac:dyDescent="0.2">
      <c r="A50" s="168" t="s">
        <v>1233</v>
      </c>
      <c r="B50" s="3" t="s">
        <v>213</v>
      </c>
      <c r="C50" s="1">
        <v>7240</v>
      </c>
      <c r="D50" s="5" t="str">
        <f t="shared" si="27"/>
        <v>N/A</v>
      </c>
      <c r="E50" s="1">
        <v>8021</v>
      </c>
      <c r="F50" s="5" t="str">
        <f t="shared" si="28"/>
        <v>N/A</v>
      </c>
      <c r="G50" s="1">
        <v>43667</v>
      </c>
      <c r="H50" s="5" t="str">
        <f t="shared" si="29"/>
        <v>N/A</v>
      </c>
      <c r="I50" s="8">
        <v>10.79</v>
      </c>
      <c r="J50" s="8">
        <v>444.4</v>
      </c>
      <c r="K50" s="1" t="s">
        <v>734</v>
      </c>
      <c r="L50" s="105" t="str">
        <f t="shared" si="20"/>
        <v>No</v>
      </c>
    </row>
    <row r="51" spans="1:12" x14ac:dyDescent="0.2">
      <c r="A51" s="168" t="s">
        <v>1234</v>
      </c>
      <c r="B51" s="3" t="s">
        <v>213</v>
      </c>
      <c r="C51" s="1">
        <v>178593</v>
      </c>
      <c r="D51" s="5" t="str">
        <f t="shared" si="27"/>
        <v>N/A</v>
      </c>
      <c r="E51" s="1">
        <v>177761</v>
      </c>
      <c r="F51" s="5" t="str">
        <f t="shared" si="28"/>
        <v>N/A</v>
      </c>
      <c r="G51" s="1">
        <v>155790</v>
      </c>
      <c r="H51" s="5" t="str">
        <f t="shared" si="29"/>
        <v>N/A</v>
      </c>
      <c r="I51" s="8">
        <v>-0.46600000000000003</v>
      </c>
      <c r="J51" s="8">
        <v>-12.4</v>
      </c>
      <c r="K51" s="1" t="s">
        <v>734</v>
      </c>
      <c r="L51" s="105" t="str">
        <f t="shared" si="20"/>
        <v>Yes</v>
      </c>
    </row>
    <row r="52" spans="1:12" x14ac:dyDescent="0.2">
      <c r="A52" s="168" t="s">
        <v>1235</v>
      </c>
      <c r="B52" s="3" t="s">
        <v>213</v>
      </c>
      <c r="C52" s="1">
        <v>1191</v>
      </c>
      <c r="D52" s="5" t="str">
        <f t="shared" si="27"/>
        <v>N/A</v>
      </c>
      <c r="E52" s="1">
        <v>1261</v>
      </c>
      <c r="F52" s="5" t="str">
        <f t="shared" si="28"/>
        <v>N/A</v>
      </c>
      <c r="G52" s="1">
        <v>1645</v>
      </c>
      <c r="H52" s="5" t="str">
        <f t="shared" si="29"/>
        <v>N/A</v>
      </c>
      <c r="I52" s="8">
        <v>5.8769999999999998</v>
      </c>
      <c r="J52" s="8">
        <v>30.45</v>
      </c>
      <c r="K52" s="1" t="s">
        <v>734</v>
      </c>
      <c r="L52" s="105" t="str">
        <f t="shared" si="20"/>
        <v>No</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51365</v>
      </c>
      <c r="D54" s="1" t="str">
        <f t="shared" si="17"/>
        <v>N/A</v>
      </c>
      <c r="E54" s="1">
        <v>51252</v>
      </c>
      <c r="F54" s="1" t="str">
        <f t="shared" si="18"/>
        <v>N/A</v>
      </c>
      <c r="G54" s="1">
        <v>68225</v>
      </c>
      <c r="H54" s="7" t="str">
        <f t="shared" si="19"/>
        <v>N/A</v>
      </c>
      <c r="I54" s="8">
        <v>-0.22</v>
      </c>
      <c r="J54" s="8">
        <v>33.119999999999997</v>
      </c>
      <c r="K54" s="30" t="s">
        <v>734</v>
      </c>
      <c r="L54" s="105" t="str">
        <f t="shared" si="20"/>
        <v>No</v>
      </c>
    </row>
    <row r="55" spans="1:12" x14ac:dyDescent="0.2">
      <c r="A55" s="168" t="s">
        <v>1237</v>
      </c>
      <c r="B55" s="3" t="s">
        <v>213</v>
      </c>
      <c r="C55" s="1">
        <v>15889</v>
      </c>
      <c r="D55" s="5" t="str">
        <f t="shared" ref="D55:D60" si="30">IF($B55="N/A","N/A",IF(C55&lt;0,"No","Yes"))</f>
        <v>N/A</v>
      </c>
      <c r="E55" s="1">
        <v>18055</v>
      </c>
      <c r="F55" s="5" t="str">
        <f t="shared" ref="F55:F60" si="31">IF($B55="N/A","N/A",IF(E55&lt;0,"No","Yes"))</f>
        <v>N/A</v>
      </c>
      <c r="G55" s="1">
        <v>35413</v>
      </c>
      <c r="H55" s="5" t="str">
        <f t="shared" ref="H55:H60" si="32">IF($B55="N/A","N/A",IF(G55&lt;0,"No","Yes"))</f>
        <v>N/A</v>
      </c>
      <c r="I55" s="8">
        <v>13.63</v>
      </c>
      <c r="J55" s="8">
        <v>96.14</v>
      </c>
      <c r="K55" s="1" t="s">
        <v>734</v>
      </c>
      <c r="L55" s="105" t="str">
        <f t="shared" si="20"/>
        <v>No</v>
      </c>
    </row>
    <row r="56" spans="1:12" x14ac:dyDescent="0.2">
      <c r="A56" s="168" t="s">
        <v>1238</v>
      </c>
      <c r="B56" s="3" t="s">
        <v>213</v>
      </c>
      <c r="C56" s="1">
        <v>6237</v>
      </c>
      <c r="D56" s="5" t="str">
        <f t="shared" si="30"/>
        <v>N/A</v>
      </c>
      <c r="E56" s="1">
        <v>5880</v>
      </c>
      <c r="F56" s="5" t="str">
        <f t="shared" si="31"/>
        <v>N/A</v>
      </c>
      <c r="G56" s="1">
        <v>3366</v>
      </c>
      <c r="H56" s="5" t="str">
        <f t="shared" si="32"/>
        <v>N/A</v>
      </c>
      <c r="I56" s="8">
        <v>-5.72</v>
      </c>
      <c r="J56" s="8">
        <v>-42.8</v>
      </c>
      <c r="K56" s="1" t="s">
        <v>734</v>
      </c>
      <c r="L56" s="105" t="str">
        <f t="shared" si="20"/>
        <v>No</v>
      </c>
    </row>
    <row r="57" spans="1:12" x14ac:dyDescent="0.2">
      <c r="A57" s="168" t="s">
        <v>1239</v>
      </c>
      <c r="B57" s="3" t="s">
        <v>213</v>
      </c>
      <c r="C57" s="1">
        <v>8340</v>
      </c>
      <c r="D57" s="5" t="str">
        <f t="shared" si="30"/>
        <v>N/A</v>
      </c>
      <c r="E57" s="1">
        <v>7101</v>
      </c>
      <c r="F57" s="5" t="str">
        <f t="shared" si="31"/>
        <v>N/A</v>
      </c>
      <c r="G57" s="1">
        <v>778</v>
      </c>
      <c r="H57" s="5" t="str">
        <f t="shared" si="32"/>
        <v>N/A</v>
      </c>
      <c r="I57" s="8">
        <v>-14.9</v>
      </c>
      <c r="J57" s="8">
        <v>-89</v>
      </c>
      <c r="K57" s="1" t="s">
        <v>734</v>
      </c>
      <c r="L57" s="105" t="str">
        <f t="shared" si="20"/>
        <v>No</v>
      </c>
    </row>
    <row r="58" spans="1:12" x14ac:dyDescent="0.2">
      <c r="A58" s="168" t="s">
        <v>1240</v>
      </c>
      <c r="B58" s="3" t="s">
        <v>213</v>
      </c>
      <c r="C58" s="1">
        <v>14230</v>
      </c>
      <c r="D58" s="5" t="str">
        <f t="shared" si="30"/>
        <v>N/A</v>
      </c>
      <c r="E58" s="1">
        <v>14254</v>
      </c>
      <c r="F58" s="5" t="str">
        <f t="shared" si="31"/>
        <v>N/A</v>
      </c>
      <c r="G58" s="1">
        <v>24555</v>
      </c>
      <c r="H58" s="5" t="str">
        <f t="shared" si="32"/>
        <v>N/A</v>
      </c>
      <c r="I58" s="8">
        <v>0.16869999999999999</v>
      </c>
      <c r="J58" s="8">
        <v>72.27</v>
      </c>
      <c r="K58" s="1" t="s">
        <v>734</v>
      </c>
      <c r="L58" s="105" t="str">
        <f t="shared" si="20"/>
        <v>No</v>
      </c>
    </row>
    <row r="59" spans="1:12" x14ac:dyDescent="0.2">
      <c r="A59" s="168" t="s">
        <v>1241</v>
      </c>
      <c r="B59" s="3" t="s">
        <v>213</v>
      </c>
      <c r="C59" s="1">
        <v>6669</v>
      </c>
      <c r="D59" s="5" t="str">
        <f t="shared" si="30"/>
        <v>N/A</v>
      </c>
      <c r="E59" s="1">
        <v>5962</v>
      </c>
      <c r="F59" s="5" t="str">
        <f t="shared" si="31"/>
        <v>N/A</v>
      </c>
      <c r="G59" s="1">
        <v>4113</v>
      </c>
      <c r="H59" s="5" t="str">
        <f t="shared" si="32"/>
        <v>N/A</v>
      </c>
      <c r="I59" s="8">
        <v>-10.6</v>
      </c>
      <c r="J59" s="8">
        <v>-31</v>
      </c>
      <c r="K59" s="1" t="s">
        <v>734</v>
      </c>
      <c r="L59" s="105" t="str">
        <f t="shared" si="20"/>
        <v>No</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235150</v>
      </c>
      <c r="D61" s="1" t="str">
        <f t="shared" si="17"/>
        <v>N/A</v>
      </c>
      <c r="E61" s="1">
        <v>235706</v>
      </c>
      <c r="F61" s="1" t="str">
        <f t="shared" si="18"/>
        <v>N/A</v>
      </c>
      <c r="G61" s="1">
        <v>266905</v>
      </c>
      <c r="H61" s="7" t="str">
        <f t="shared" si="19"/>
        <v>N/A</v>
      </c>
      <c r="I61" s="8">
        <v>0.2364</v>
      </c>
      <c r="J61" s="8">
        <v>13.24</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6055</v>
      </c>
      <c r="D67" s="1" t="str">
        <f t="shared" si="17"/>
        <v>N/A</v>
      </c>
      <c r="E67" s="1">
        <v>5072</v>
      </c>
      <c r="F67" s="1" t="str">
        <f t="shared" si="18"/>
        <v>N/A</v>
      </c>
      <c r="G67" s="1">
        <v>4410</v>
      </c>
      <c r="H67" s="7" t="str">
        <f t="shared" si="19"/>
        <v>N/A</v>
      </c>
      <c r="I67" s="8">
        <v>-16.2</v>
      </c>
      <c r="J67" s="8">
        <v>-13.1</v>
      </c>
      <c r="K67" s="28" t="s">
        <v>734</v>
      </c>
      <c r="L67" s="105" t="str">
        <f t="shared" si="33"/>
        <v>Yes</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1748</v>
      </c>
      <c r="J69" s="36" t="s">
        <v>1748</v>
      </c>
      <c r="K69" s="30" t="s">
        <v>734</v>
      </c>
      <c r="L69" s="105" t="str">
        <f t="shared" si="33"/>
        <v>N/A</v>
      </c>
    </row>
    <row r="70" spans="1:12" x14ac:dyDescent="0.2">
      <c r="A70" s="168" t="s">
        <v>78</v>
      </c>
      <c r="B70" s="30" t="s">
        <v>294</v>
      </c>
      <c r="C70" s="9">
        <v>0.54431184769999996</v>
      </c>
      <c r="D70" s="27" t="str">
        <f>IF($B70="N/A","N/A",IF(C70&gt;=20,"No",IF(C70&lt;0,"No","Yes")))</f>
        <v>Yes</v>
      </c>
      <c r="E70" s="9">
        <v>0.43633478780000001</v>
      </c>
      <c r="F70" s="27" t="str">
        <f>IF($B70="N/A","N/A",IF(E70&gt;=20,"No",IF(E70&lt;0,"No","Yes")))</f>
        <v>Yes</v>
      </c>
      <c r="G70" s="9">
        <v>0.54108599960000003</v>
      </c>
      <c r="H70" s="27" t="str">
        <f>IF($B70="N/A","N/A",IF(G70&gt;=20,"No",IF(G70&lt;0,"No","Yes")))</f>
        <v>Yes</v>
      </c>
      <c r="I70" s="8">
        <v>-19.8</v>
      </c>
      <c r="J70" s="8">
        <v>24.01</v>
      </c>
      <c r="K70" s="28" t="s">
        <v>734</v>
      </c>
      <c r="L70" s="105" t="str">
        <f t="shared" si="20"/>
        <v>Yes</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2.2445849399999999E-2</v>
      </c>
      <c r="D72" s="27" t="str">
        <f>IF($B72="N/A","N/A",IF(C72&gt;10,"No",IF(C72&lt;-10,"No","Yes")))</f>
        <v>N/A</v>
      </c>
      <c r="E72" s="9">
        <v>2.2666742199999999E-2</v>
      </c>
      <c r="F72" s="27" t="str">
        <f>IF($B72="N/A","N/A",IF(E72&gt;10,"No",IF(E72&lt;-10,"No","Yes")))</f>
        <v>N/A</v>
      </c>
      <c r="G72" s="9">
        <v>1.2178784600000001E-2</v>
      </c>
      <c r="H72" s="27" t="str">
        <f>IF($B72="N/A","N/A",IF(G72&gt;10,"No",IF(G72&lt;-10,"No","Yes")))</f>
        <v>N/A</v>
      </c>
      <c r="I72" s="8">
        <v>0.98409999999999997</v>
      </c>
      <c r="J72" s="8">
        <v>-46.3</v>
      </c>
      <c r="K72" s="28" t="s">
        <v>734</v>
      </c>
      <c r="L72" s="105" t="str">
        <f t="shared" si="20"/>
        <v>No</v>
      </c>
    </row>
    <row r="73" spans="1:12" x14ac:dyDescent="0.2">
      <c r="A73" s="168" t="s">
        <v>81</v>
      </c>
      <c r="B73" s="22" t="s">
        <v>213</v>
      </c>
      <c r="C73" s="9">
        <v>1.0117056856</v>
      </c>
      <c r="D73" s="27" t="str">
        <f>IF($B73="N/A","N/A",IF(C73&gt;10,"No",IF(C73&lt;-10,"No","Yes")))</f>
        <v>N/A</v>
      </c>
      <c r="E73" s="9">
        <v>1.3219006788000001</v>
      </c>
      <c r="F73" s="27" t="str">
        <f>IF($B73="N/A","N/A",IF(E73&gt;10,"No",IF(E73&lt;-10,"No","Yes")))</f>
        <v>N/A</v>
      </c>
      <c r="G73" s="9">
        <v>1.2397431323999999</v>
      </c>
      <c r="H73" s="27" t="str">
        <f>IF($B73="N/A","N/A",IF(G73&gt;10,"No",IF(G73&lt;-10,"No","Yes")))</f>
        <v>N/A</v>
      </c>
      <c r="I73" s="8">
        <v>30.66</v>
      </c>
      <c r="J73" s="8">
        <v>-6.22</v>
      </c>
      <c r="K73" s="28" t="s">
        <v>734</v>
      </c>
      <c r="L73" s="105" t="str">
        <f t="shared" si="20"/>
        <v>Yes</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734</v>
      </c>
      <c r="L74" s="105" t="str">
        <f t="shared" si="20"/>
        <v>N/A</v>
      </c>
    </row>
    <row r="75" spans="1:12" x14ac:dyDescent="0.2">
      <c r="A75" s="168" t="s">
        <v>82</v>
      </c>
      <c r="B75" s="22" t="s">
        <v>213</v>
      </c>
      <c r="C75" s="9">
        <v>0.1003344482</v>
      </c>
      <c r="D75" s="27" t="str">
        <f>IF($B75="N/A","N/A",IF(C75&gt;10,"No",IF(C75&lt;-10,"No","Yes")))</f>
        <v>N/A</v>
      </c>
      <c r="E75" s="9">
        <v>0.1071811361</v>
      </c>
      <c r="F75" s="27" t="str">
        <f>IF($B75="N/A","N/A",IF(E75&gt;10,"No",IF(E75&lt;-10,"No","Yes")))</f>
        <v>N/A</v>
      </c>
      <c r="G75" s="9">
        <v>0.10702818410000001</v>
      </c>
      <c r="H75" s="27" t="str">
        <f>IF($B75="N/A","N/A",IF(G75&gt;10,"No",IF(G75&lt;-10,"No","Yes")))</f>
        <v>N/A</v>
      </c>
      <c r="I75" s="8">
        <v>6.8239999999999998</v>
      </c>
      <c r="J75" s="8">
        <v>-0.14299999999999999</v>
      </c>
      <c r="K75" s="28" t="s">
        <v>734</v>
      </c>
      <c r="L75" s="105" t="str">
        <f t="shared" si="20"/>
        <v>Yes</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v>23.622047244000001</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v>50</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v>0</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323733</v>
      </c>
      <c r="D82" s="27" t="str">
        <f t="shared" si="34"/>
        <v>N/A</v>
      </c>
      <c r="E82" s="23">
        <v>322493</v>
      </c>
      <c r="F82" s="27" t="str">
        <f t="shared" si="35"/>
        <v>N/A</v>
      </c>
      <c r="G82" s="23">
        <v>488725</v>
      </c>
      <c r="H82" s="27" t="str">
        <f t="shared" si="36"/>
        <v>N/A</v>
      </c>
      <c r="I82" s="8">
        <v>-0.38300000000000001</v>
      </c>
      <c r="J82" s="8">
        <v>51.55</v>
      </c>
      <c r="K82" s="28" t="s">
        <v>734</v>
      </c>
      <c r="L82" s="105" t="str">
        <f t="shared" si="20"/>
        <v>No</v>
      </c>
    </row>
    <row r="83" spans="1:12" x14ac:dyDescent="0.2">
      <c r="A83" s="168" t="s">
        <v>1243</v>
      </c>
      <c r="B83" s="22" t="s">
        <v>213</v>
      </c>
      <c r="C83" s="4">
        <v>53.039696292999999</v>
      </c>
      <c r="D83" s="27" t="str">
        <f t="shared" si="34"/>
        <v>N/A</v>
      </c>
      <c r="E83" s="4">
        <v>53.867525807</v>
      </c>
      <c r="F83" s="27" t="str">
        <f t="shared" si="35"/>
        <v>N/A</v>
      </c>
      <c r="G83" s="4">
        <v>41.811038928000002</v>
      </c>
      <c r="H83" s="27" t="str">
        <f t="shared" si="36"/>
        <v>N/A</v>
      </c>
      <c r="I83" s="8">
        <v>1.5609999999999999</v>
      </c>
      <c r="J83" s="8">
        <v>-22.4</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1.5614719536999999</v>
      </c>
      <c r="D86" s="27" t="str">
        <f t="shared" si="34"/>
        <v>N/A</v>
      </c>
      <c r="E86" s="4">
        <v>1.2741361828</v>
      </c>
      <c r="F86" s="27" t="str">
        <f t="shared" si="35"/>
        <v>N/A</v>
      </c>
      <c r="G86" s="4">
        <v>0.69998465389999998</v>
      </c>
      <c r="H86" s="27" t="str">
        <f t="shared" si="36"/>
        <v>N/A</v>
      </c>
      <c r="I86" s="8">
        <v>-18.399999999999999</v>
      </c>
      <c r="J86" s="8">
        <v>-45.1</v>
      </c>
      <c r="K86" s="28" t="s">
        <v>734</v>
      </c>
      <c r="L86" s="105" t="str">
        <f t="shared" si="20"/>
        <v>No</v>
      </c>
    </row>
    <row r="87" spans="1:12" x14ac:dyDescent="0.2">
      <c r="A87" s="168" t="s">
        <v>1247</v>
      </c>
      <c r="B87" s="22" t="s">
        <v>213</v>
      </c>
      <c r="C87" s="4">
        <v>0</v>
      </c>
      <c r="D87" s="27" t="str">
        <f t="shared" si="34"/>
        <v>N/A</v>
      </c>
      <c r="E87" s="4">
        <v>0</v>
      </c>
      <c r="F87" s="27" t="str">
        <f t="shared" si="35"/>
        <v>N/A</v>
      </c>
      <c r="G87" s="4">
        <v>0</v>
      </c>
      <c r="H87" s="27" t="str">
        <f t="shared" si="36"/>
        <v>N/A</v>
      </c>
      <c r="I87" s="8" t="s">
        <v>1748</v>
      </c>
      <c r="J87" s="8" t="s">
        <v>1748</v>
      </c>
      <c r="K87" s="28" t="s">
        <v>734</v>
      </c>
      <c r="L87" s="105" t="str">
        <f t="shared" si="20"/>
        <v>N/A</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45.398831753000003</v>
      </c>
      <c r="D98" s="27" t="str">
        <f t="shared" si="34"/>
        <v>N/A</v>
      </c>
      <c r="E98" s="4">
        <v>44.858338009999997</v>
      </c>
      <c r="F98" s="27" t="str">
        <f t="shared" si="35"/>
        <v>N/A</v>
      </c>
      <c r="G98" s="4">
        <v>57.488976418</v>
      </c>
      <c r="H98" s="27" t="str">
        <f t="shared" si="36"/>
        <v>N/A</v>
      </c>
      <c r="I98" s="8">
        <v>-1.19</v>
      </c>
      <c r="J98" s="8">
        <v>28.16</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300547660</v>
      </c>
      <c r="D100" s="27" t="str">
        <f>IF($B100="N/A","N/A",IF(C100&gt;10,"No",IF(C100&lt;-10,"No","Yes")))</f>
        <v>N/A</v>
      </c>
      <c r="E100" s="29">
        <v>423161982</v>
      </c>
      <c r="F100" s="27" t="str">
        <f>IF($B100="N/A","N/A",IF(E100&gt;10,"No",IF(E100&lt;-10,"No","Yes")))</f>
        <v>N/A</v>
      </c>
      <c r="G100" s="29">
        <v>576728176</v>
      </c>
      <c r="H100" s="27" t="str">
        <f>IF($B100="N/A","N/A",IF(G100&gt;10,"No",IF(G100&lt;-10,"No","Yes")))</f>
        <v>N/A</v>
      </c>
      <c r="I100" s="8">
        <v>40.799999999999997</v>
      </c>
      <c r="J100" s="8">
        <v>36.29</v>
      </c>
      <c r="K100" s="28" t="s">
        <v>734</v>
      </c>
      <c r="L100" s="105" t="str">
        <f t="shared" ref="L100:L111" si="38">IF(J100="Div by 0", "N/A", IF(K100="N/A","N/A", IF(J100&gt;VALUE(MID(K100,1,2)), "No", IF(J100&lt;-1*VALUE(MID(K100,1,2)), "No", "Yes"))))</f>
        <v>No</v>
      </c>
    </row>
    <row r="101" spans="1:12" x14ac:dyDescent="0.2">
      <c r="A101" s="168" t="s">
        <v>452</v>
      </c>
      <c r="B101" s="22" t="s">
        <v>213</v>
      </c>
      <c r="C101" s="29">
        <v>300370354</v>
      </c>
      <c r="D101" s="27" t="str">
        <f>IF($B101="N/A","N/A",IF(C101&gt;10,"No",IF(C101&lt;-10,"No","Yes")))</f>
        <v>N/A</v>
      </c>
      <c r="E101" s="29">
        <v>423015285</v>
      </c>
      <c r="F101" s="27" t="str">
        <f>IF($B101="N/A","N/A",IF(E101&gt;10,"No",IF(E101&lt;-10,"No","Yes")))</f>
        <v>N/A</v>
      </c>
      <c r="G101" s="29">
        <v>572545913</v>
      </c>
      <c r="H101" s="27" t="str">
        <f>IF($B101="N/A","N/A",IF(G101&gt;10,"No",IF(G101&lt;-10,"No","Yes")))</f>
        <v>N/A</v>
      </c>
      <c r="I101" s="8">
        <v>40.83</v>
      </c>
      <c r="J101" s="8">
        <v>35.35</v>
      </c>
      <c r="K101" s="28" t="s">
        <v>734</v>
      </c>
      <c r="L101" s="105" t="str">
        <f t="shared" si="38"/>
        <v>No</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177306</v>
      </c>
      <c r="D103" s="27" t="str">
        <f>IF($B103="N/A","N/A",IF(C103&gt;10,"No",IF(C103&lt;-10,"No","Yes")))</f>
        <v>N/A</v>
      </c>
      <c r="E103" s="29">
        <v>146697</v>
      </c>
      <c r="F103" s="27" t="str">
        <f>IF($B103="N/A","N/A",IF(E103&gt;10,"No",IF(E103&lt;-10,"No","Yes")))</f>
        <v>N/A</v>
      </c>
      <c r="G103" s="29">
        <v>4182263</v>
      </c>
      <c r="H103" s="27" t="str">
        <f>IF($B103="N/A","N/A",IF(G103&gt;10,"No",IF(G103&lt;-10,"No","Yes")))</f>
        <v>N/A</v>
      </c>
      <c r="I103" s="8">
        <v>-17.3</v>
      </c>
      <c r="J103" s="8">
        <v>2751</v>
      </c>
      <c r="K103" s="28" t="s">
        <v>734</v>
      </c>
      <c r="L103" s="105" t="str">
        <f t="shared" si="38"/>
        <v>No</v>
      </c>
    </row>
    <row r="104" spans="1:12" x14ac:dyDescent="0.2">
      <c r="A104" s="168" t="s">
        <v>108</v>
      </c>
      <c r="B104" s="39" t="s">
        <v>295</v>
      </c>
      <c r="C104" s="4">
        <v>0.991662602</v>
      </c>
      <c r="D104" s="27" t="str">
        <f>IF($B104="N/A","N/A",IF(C104&gt;2,"No",IF(C104&lt;0.9,"No","Yes")))</f>
        <v>Yes</v>
      </c>
      <c r="E104" s="4">
        <v>1.0421834700999999</v>
      </c>
      <c r="F104" s="27" t="str">
        <f>IF($B104="N/A","N/A",IF(E104&gt;2,"No",IF(E104&lt;0.9,"No","Yes")))</f>
        <v>Yes</v>
      </c>
      <c r="G104" s="4">
        <v>1.2965229259</v>
      </c>
      <c r="H104" s="27" t="str">
        <f>IF($B104="N/A","N/A",IF(G104&gt;2,"No",IF(G104&lt;0.9,"No","Yes")))</f>
        <v>Yes</v>
      </c>
      <c r="I104" s="8">
        <v>5.0949999999999998</v>
      </c>
      <c r="J104" s="8">
        <v>24.4</v>
      </c>
      <c r="K104" s="28" t="s">
        <v>734</v>
      </c>
      <c r="L104" s="105" t="str">
        <f t="shared" si="38"/>
        <v>Yes</v>
      </c>
    </row>
    <row r="105" spans="1:12" x14ac:dyDescent="0.2">
      <c r="A105" s="168" t="s">
        <v>455</v>
      </c>
      <c r="B105" s="39" t="s">
        <v>295</v>
      </c>
      <c r="C105" s="4">
        <v>0.99161762139999998</v>
      </c>
      <c r="D105" s="27" t="str">
        <f>IF($B105="N/A","N/A",IF(C105&gt;2,"No",IF(C105&lt;0.9,"No","Yes")))</f>
        <v>Yes</v>
      </c>
      <c r="E105" s="4">
        <v>1.0433885757000001</v>
      </c>
      <c r="F105" s="27" t="str">
        <f>IF($B105="N/A","N/A",IF(E105&gt;2,"No",IF(E105&lt;0.9,"No","Yes")))</f>
        <v>Yes</v>
      </c>
      <c r="G105" s="4">
        <v>1.0239853531000001</v>
      </c>
      <c r="H105" s="27" t="str">
        <f>IF($B105="N/A","N/A",IF(G105&gt;2,"No",IF(G105&lt;0.9,"No","Yes")))</f>
        <v>Yes</v>
      </c>
      <c r="I105" s="8">
        <v>5.2210000000000001</v>
      </c>
      <c r="J105" s="8">
        <v>-1.86</v>
      </c>
      <c r="K105" s="28" t="s">
        <v>734</v>
      </c>
      <c r="L105" s="105" t="str">
        <f t="shared" si="38"/>
        <v>Yes</v>
      </c>
    </row>
    <row r="106" spans="1:12" x14ac:dyDescent="0.2">
      <c r="A106" s="168" t="s">
        <v>456</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734</v>
      </c>
      <c r="L106" s="105" t="str">
        <f t="shared" si="38"/>
        <v>N/A</v>
      </c>
    </row>
    <row r="107" spans="1:12" x14ac:dyDescent="0.2">
      <c r="A107" s="168" t="s">
        <v>457</v>
      </c>
      <c r="B107" s="39" t="s">
        <v>295</v>
      </c>
      <c r="C107" s="4">
        <v>0.99321076870000002</v>
      </c>
      <c r="D107" s="27" t="str">
        <f>IF($B107="N/A","N/A",IF(C107&gt;2,"No",IF(C107&lt;0.9,"No","Yes")))</f>
        <v>Yes</v>
      </c>
      <c r="E107" s="4">
        <v>0.9910218475</v>
      </c>
      <c r="F107" s="27" t="str">
        <f>IF($B107="N/A","N/A",IF(E107&gt;2,"No",IF(E107&lt;0.9,"No","Yes")))</f>
        <v>Yes</v>
      </c>
      <c r="G107" s="4">
        <v>17.326451488</v>
      </c>
      <c r="H107" s="27" t="str">
        <f>IF($B107="N/A","N/A",IF(G107&gt;2,"No",IF(G107&lt;0.9,"No","Yes")))</f>
        <v>No</v>
      </c>
      <c r="I107" s="8">
        <v>-0.22</v>
      </c>
      <c r="J107" s="8">
        <v>1648</v>
      </c>
      <c r="K107" s="28" t="s">
        <v>734</v>
      </c>
      <c r="L107" s="105" t="str">
        <f t="shared" si="38"/>
        <v>No</v>
      </c>
    </row>
    <row r="108" spans="1:12" x14ac:dyDescent="0.2">
      <c r="A108" s="168" t="s">
        <v>1260</v>
      </c>
      <c r="B108" s="22" t="s">
        <v>213</v>
      </c>
      <c r="C108" s="29">
        <v>142.60103852</v>
      </c>
      <c r="D108" s="27" t="str">
        <f>IF($B108="N/A","N/A",IF(C108&gt;10,"No",IF(C108&lt;-10,"No","Yes")))</f>
        <v>N/A</v>
      </c>
      <c r="E108" s="29">
        <v>197.36020167000001</v>
      </c>
      <c r="F108" s="27" t="str">
        <f>IF($B108="N/A","N/A",IF(E108&gt;10,"No",IF(E108&lt;-10,"No","Yes")))</f>
        <v>N/A</v>
      </c>
      <c r="G108" s="29">
        <v>233.63119187000001</v>
      </c>
      <c r="H108" s="27" t="str">
        <f>IF($B108="N/A","N/A",IF(G108&gt;10,"No",IF(G108&lt;-10,"No","Yes")))</f>
        <v>N/A</v>
      </c>
      <c r="I108" s="8">
        <v>38.4</v>
      </c>
      <c r="J108" s="8">
        <v>18.38</v>
      </c>
      <c r="K108" s="28" t="s">
        <v>734</v>
      </c>
      <c r="L108" s="105" t="str">
        <f t="shared" si="38"/>
        <v>Yes</v>
      </c>
    </row>
    <row r="109" spans="1:12" x14ac:dyDescent="0.2">
      <c r="A109" s="168" t="s">
        <v>1261</v>
      </c>
      <c r="B109" s="22" t="s">
        <v>213</v>
      </c>
      <c r="C109" s="29">
        <v>146.65762124</v>
      </c>
      <c r="D109" s="27" t="str">
        <f>IF($B109="N/A","N/A",IF(C109&gt;10,"No",IF(C109&lt;-10,"No","Yes")))</f>
        <v>N/A</v>
      </c>
      <c r="E109" s="29">
        <v>201.93896651</v>
      </c>
      <c r="F109" s="27" t="str">
        <f>IF($B109="N/A","N/A",IF(E109&gt;10,"No",IF(E109&lt;-10,"No","Yes")))</f>
        <v>N/A</v>
      </c>
      <c r="G109" s="29">
        <v>235.88031219000001</v>
      </c>
      <c r="H109" s="27" t="str">
        <f>IF($B109="N/A","N/A",IF(G109&gt;10,"No",IF(G109&lt;-10,"No","Yes")))</f>
        <v>N/A</v>
      </c>
      <c r="I109" s="8">
        <v>37.69</v>
      </c>
      <c r="J109" s="8">
        <v>16.809999999999999</v>
      </c>
      <c r="K109" s="28" t="s">
        <v>734</v>
      </c>
      <c r="L109" s="105" t="str">
        <f t="shared" si="38"/>
        <v>Yes</v>
      </c>
    </row>
    <row r="110" spans="1:12" x14ac:dyDescent="0.2">
      <c r="A110" s="168" t="s">
        <v>1262</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734</v>
      </c>
      <c r="L110" s="105" t="str">
        <f t="shared" si="38"/>
        <v>N/A</v>
      </c>
    </row>
    <row r="111" spans="1:12" x14ac:dyDescent="0.2">
      <c r="A111" s="168" t="s">
        <v>1263</v>
      </c>
      <c r="B111" s="22" t="s">
        <v>213</v>
      </c>
      <c r="C111" s="29">
        <v>2.9796323060000001</v>
      </c>
      <c r="D111" s="27" t="str">
        <f>IF($B111="N/A","N/A",IF(C111&gt;10,"No",IF(C111&lt;-10,"No","Yes")))</f>
        <v>N/A</v>
      </c>
      <c r="E111" s="29">
        <v>2.9730655425000001</v>
      </c>
      <c r="F111" s="27" t="str">
        <f>IF($B111="N/A","N/A",IF(E111&gt;10,"No",IF(E111&lt;-10,"No","Yes")))</f>
        <v>N/A</v>
      </c>
      <c r="G111" s="29">
        <v>101.34397112000001</v>
      </c>
      <c r="H111" s="27" t="str">
        <f>IF($B111="N/A","N/A",IF(G111&gt;10,"No",IF(G111&lt;-10,"No","Yes")))</f>
        <v>N/A</v>
      </c>
      <c r="I111" s="8">
        <v>-0.22</v>
      </c>
      <c r="J111" s="8">
        <v>3309</v>
      </c>
      <c r="K111" s="28" t="s">
        <v>734</v>
      </c>
      <c r="L111" s="105" t="str">
        <f t="shared" si="38"/>
        <v>No</v>
      </c>
    </row>
    <row r="112" spans="1:12" x14ac:dyDescent="0.2">
      <c r="A112" s="168" t="s">
        <v>325</v>
      </c>
      <c r="B112" s="30" t="s">
        <v>296</v>
      </c>
      <c r="C112" s="4">
        <v>99.351536261000007</v>
      </c>
      <c r="D112" s="27" t="str">
        <f>IF(OR($B112="N/A",$C112="N/A"),"N/A",IF(C112&gt;98,"Yes","No"))</f>
        <v>Yes</v>
      </c>
      <c r="E112" s="4">
        <v>99.337156258999997</v>
      </c>
      <c r="F112" s="27" t="str">
        <f>IF(OR($B112="N/A",$E112="N/A"),"N/A",IF(E112&gt;98,"Yes","No"))</f>
        <v>Yes</v>
      </c>
      <c r="G112" s="4">
        <v>99.495732554</v>
      </c>
      <c r="H112" s="27" t="str">
        <f t="shared" ref="H112:H115" si="39">IF($B112="N/A","N/A",IF(G112&gt;98,"Yes","No"))</f>
        <v>Yes</v>
      </c>
      <c r="I112" s="8">
        <v>-1.4E-2</v>
      </c>
      <c r="J112" s="8">
        <v>0.15959999999999999</v>
      </c>
      <c r="K112" s="28" t="s">
        <v>734</v>
      </c>
      <c r="L112" s="105" t="str">
        <f>IF(J112="Div by 0", "N/A", IF(OR(J112="N/A",K112="N/A"),"N/A", IF(J112&gt;VALUE(MID(K112,1,2)), "No", IF(J112&lt;-1*VALUE(MID(K112,1,2)), "No", "Yes"))))</f>
        <v>Yes</v>
      </c>
    </row>
    <row r="113" spans="1:12" x14ac:dyDescent="0.2">
      <c r="A113" s="168" t="s">
        <v>458</v>
      </c>
      <c r="B113" s="30" t="s">
        <v>296</v>
      </c>
      <c r="C113" s="4">
        <v>99.340421008000007</v>
      </c>
      <c r="D113" s="27" t="str">
        <f t="shared" ref="D113:D115" si="40">IF(OR($B113="N/A",$C113="N/A"),"N/A",IF(C113&gt;98,"Yes","No"))</f>
        <v>Yes</v>
      </c>
      <c r="E113" s="4">
        <v>99.332218951000002</v>
      </c>
      <c r="F113" s="27" t="str">
        <f t="shared" ref="F113:F115" si="41">IF(OR($B113="N/A",$E113="N/A"),"N/A",IF(E113&gt;98,"Yes","No"))</f>
        <v>Yes</v>
      </c>
      <c r="G113" s="4">
        <v>99.416271707000007</v>
      </c>
      <c r="H113" s="27" t="str">
        <f t="shared" si="39"/>
        <v>Yes</v>
      </c>
      <c r="I113" s="8">
        <v>-8.0000000000000002E-3</v>
      </c>
      <c r="J113" s="8">
        <v>8.4599999999999995E-2</v>
      </c>
      <c r="K113" s="28" t="s">
        <v>734</v>
      </c>
      <c r="L113" s="105" t="str">
        <f t="shared" ref="L113:L115" si="42">IF(J113="Div by 0", "N/A", IF(OR(J113="N/A",K113="N/A"),"N/A", IF(J113&gt;VALUE(MID(K113,1,2)), "No", IF(J113&lt;-1*VALUE(MID(K113,1,2)), "No", "Yes"))))</f>
        <v>Yes</v>
      </c>
    </row>
    <row r="114" spans="1:12" x14ac:dyDescent="0.2">
      <c r="A114" s="168" t="s">
        <v>459</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734</v>
      </c>
      <c r="L114" s="105" t="str">
        <f t="shared" si="42"/>
        <v>N/A</v>
      </c>
    </row>
    <row r="115" spans="1:12" x14ac:dyDescent="0.2">
      <c r="A115" s="168" t="s">
        <v>460</v>
      </c>
      <c r="B115" s="30" t="s">
        <v>296</v>
      </c>
      <c r="C115" s="4">
        <v>99.785301403999995</v>
      </c>
      <c r="D115" s="27" t="str">
        <f t="shared" si="40"/>
        <v>Yes</v>
      </c>
      <c r="E115" s="4">
        <v>99.566246057000001</v>
      </c>
      <c r="F115" s="27" t="str">
        <f t="shared" si="41"/>
        <v>Yes</v>
      </c>
      <c r="G115" s="4">
        <v>99.977324263</v>
      </c>
      <c r="H115" s="27" t="str">
        <f t="shared" si="39"/>
        <v>Yes</v>
      </c>
      <c r="I115" s="8">
        <v>-0.22</v>
      </c>
      <c r="J115" s="8">
        <v>0.41289999999999999</v>
      </c>
      <c r="K115" s="28" t="s">
        <v>734</v>
      </c>
      <c r="L115" s="105" t="str">
        <f t="shared" si="42"/>
        <v>Yes</v>
      </c>
    </row>
    <row r="116" spans="1:12" x14ac:dyDescent="0.2">
      <c r="A116" s="104" t="s">
        <v>461</v>
      </c>
      <c r="B116" s="30" t="s">
        <v>213</v>
      </c>
      <c r="C116" s="31">
        <v>235150</v>
      </c>
      <c r="D116" s="27" t="str">
        <f>IF($B116="N/A","N/A",IF(C116&gt;10,"No",IF(C116&lt;-10,"No","Yes")))</f>
        <v>N/A</v>
      </c>
      <c r="E116" s="31">
        <v>235706</v>
      </c>
      <c r="F116" s="27" t="str">
        <f>IF($B116="N/A","N/A",IF(E116&gt;10,"No",IF(E116&lt;-10,"No","Yes")))</f>
        <v>N/A</v>
      </c>
      <c r="G116" s="31">
        <v>266905</v>
      </c>
      <c r="H116" s="27" t="str">
        <f>IF($B116="N/A","N/A",IF(G116&gt;10,"No",IF(G116&lt;-10,"No","Yes")))</f>
        <v>N/A</v>
      </c>
      <c r="I116" s="8">
        <v>0.2364</v>
      </c>
      <c r="J116" s="8">
        <v>13.24</v>
      </c>
      <c r="K116" s="30" t="s">
        <v>734</v>
      </c>
      <c r="L116" s="105" t="str">
        <f>IF(J116="Div by 0", "N/A", IF(OR(J116="N/A",K116="N/A"),"N/A", IF(J116&gt;VALUE(MID(K116,1,2)), "No", IF(J116&lt;-1*VALUE(MID(K116,1,2)), "No", "Yes"))))</f>
        <v>Yes</v>
      </c>
    </row>
    <row r="117" spans="1:12" x14ac:dyDescent="0.2">
      <c r="A117" s="104" t="s">
        <v>211</v>
      </c>
      <c r="B117" s="30" t="s">
        <v>213</v>
      </c>
      <c r="C117" s="4">
        <v>0</v>
      </c>
      <c r="D117" s="27" t="str">
        <f>IF($B117="N/A","N/A",IF(C117&gt;10,"No",IF(C117&lt;-10,"No","Yes")))</f>
        <v>N/A</v>
      </c>
      <c r="E117" s="4">
        <v>0</v>
      </c>
      <c r="F117" s="27" t="str">
        <f>IF($B117="N/A","N/A",IF(E117&gt;10,"No",IF(E117&lt;-10,"No","Yes")))</f>
        <v>N/A</v>
      </c>
      <c r="G117" s="4">
        <v>0</v>
      </c>
      <c r="H117" s="27" t="str">
        <f>IF($B117="N/A","N/A",IF(G117&gt;10,"No",IF(G117&lt;-10,"No","Yes")))</f>
        <v>N/A</v>
      </c>
      <c r="I117" s="8" t="s">
        <v>1748</v>
      </c>
      <c r="J117" s="8" t="s">
        <v>1748</v>
      </c>
      <c r="K117" s="30" t="s">
        <v>734</v>
      </c>
      <c r="L117" s="105" t="str">
        <f>IF(J117="Div by 0", "N/A", IF(OR(J117="N/A",K117="N/A"),"N/A", IF(J117&gt;VALUE(MID(K117,1,2)), "No", IF(J117&lt;-1*VALUE(MID(K117,1,2)), "No", "Yes"))))</f>
        <v>N/A</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t="s">
        <v>1748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t="s">
        <v>1748</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t="s">
        <v>1748</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t="s">
        <v>1748</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t="s">
        <v>1748</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t="s">
        <v>1748</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t="s">
        <v>1748</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172539</v>
      </c>
      <c r="D143" s="27" t="str">
        <f>IF($B143="N/A","N/A",IF(C143&gt;10,"No",IF(C143&lt;-10,"No","Yes")))</f>
        <v>N/A</v>
      </c>
      <c r="E143" s="10">
        <v>143870</v>
      </c>
      <c r="F143" s="27" t="str">
        <f>IF($B143="N/A","N/A",IF(E143&gt;10,"No",IF(E143&lt;-10,"No","Yes")))</f>
        <v>N/A</v>
      </c>
      <c r="G143" s="10">
        <v>178853</v>
      </c>
      <c r="H143" s="27" t="str">
        <f>IF($B143="N/A","N/A",IF(G143&gt;10,"No",IF(G143&lt;-10,"No","Yes")))</f>
        <v>N/A</v>
      </c>
      <c r="I143" s="8">
        <v>-16.600000000000001</v>
      </c>
      <c r="J143" s="8">
        <v>24.32</v>
      </c>
      <c r="K143" s="28" t="s">
        <v>734</v>
      </c>
      <c r="L143" s="105" t="str">
        <f>IF(J143="Div by 0", "N/A", IF(K143="N/A","N/A", IF(J143&gt;VALUE(MID(K143,1,2)), "No", IF(J143&lt;-1*VALUE(MID(K143,1,2)), "No", "Yes"))))</f>
        <v>Yes</v>
      </c>
    </row>
    <row r="144" spans="1:12" x14ac:dyDescent="0.2">
      <c r="A144" s="104" t="s">
        <v>732</v>
      </c>
      <c r="B144" s="22" t="s">
        <v>213</v>
      </c>
      <c r="C144" s="1">
        <v>5727</v>
      </c>
      <c r="D144" s="27" t="str">
        <f>IF($B144="N/A","N/A",IF(C144&gt;10,"No",IF(C144&lt;-10,"No","Yes")))</f>
        <v>N/A</v>
      </c>
      <c r="E144" s="1">
        <v>4773</v>
      </c>
      <c r="F144" s="27" t="str">
        <f>IF($B144="N/A","N/A",IF(E144&gt;10,"No",IF(E144&lt;-10,"No","Yes")))</f>
        <v>N/A</v>
      </c>
      <c r="G144" s="1">
        <v>3983</v>
      </c>
      <c r="H144" s="27" t="str">
        <f>IF($B144="N/A","N/A",IF(G144&gt;10,"No",IF(G144&lt;-10,"No","Yes")))</f>
        <v>N/A</v>
      </c>
      <c r="I144" s="8">
        <v>-16.7</v>
      </c>
      <c r="J144" s="8">
        <v>-16.600000000000001</v>
      </c>
      <c r="K144" s="28" t="s">
        <v>734</v>
      </c>
      <c r="L144" s="105" t="str">
        <f>IF(J144="Div by 0", "N/A", IF(K144="N/A","N/A", IF(J144&gt;VALUE(MID(K144,1,2)), "No", IF(J144&lt;-1*VALUE(MID(K144,1,2)), "No", "Yes"))))</f>
        <v>Yes</v>
      </c>
    </row>
    <row r="145" spans="1:12" x14ac:dyDescent="0.2">
      <c r="A145" s="128" t="s">
        <v>504</v>
      </c>
      <c r="B145" s="3" t="s">
        <v>213</v>
      </c>
      <c r="C145" s="40">
        <v>1.4374494872000001</v>
      </c>
      <c r="D145" s="5" t="str">
        <f t="shared" ref="D145:D149" si="52">IF($B145="N/A","N/A",IF(C145&lt;0,"No","Yes"))</f>
        <v>N/A</v>
      </c>
      <c r="E145" s="40">
        <v>1.1848288291</v>
      </c>
      <c r="F145" s="5" t="str">
        <f t="shared" ref="F145:F149" si="53">IF($B145="N/A","N/A",IF(E145&lt;0,"No","Yes"))</f>
        <v>N/A</v>
      </c>
      <c r="G145" s="40">
        <v>0.67412953850000001</v>
      </c>
      <c r="H145" s="5" t="str">
        <f t="shared" ref="H145:H149" si="54">IF($B145="N/A","N/A",IF(G145&lt;0,"No","Yes"))</f>
        <v>N/A</v>
      </c>
      <c r="I145" s="8">
        <v>-17.600000000000001</v>
      </c>
      <c r="J145" s="8">
        <v>-43.1</v>
      </c>
      <c r="K145" s="30" t="s">
        <v>734</v>
      </c>
      <c r="L145" s="105" t="str">
        <f>IF(J145="Div by 0", "N/A", IF(OR(J145="N/A",K145="N/A"),"N/A", IF(J145&gt;VALUE(MID(K145,1,2)), "No", IF(J145&lt;-1*VALUE(MID(K145,1,2)), "No", "Yes"))))</f>
        <v>No</v>
      </c>
    </row>
    <row r="146" spans="1:12" x14ac:dyDescent="0.2">
      <c r="A146" s="128" t="s">
        <v>505</v>
      </c>
      <c r="B146" s="3" t="s">
        <v>213</v>
      </c>
      <c r="C146" s="40">
        <v>3.7474236500000001E-2</v>
      </c>
      <c r="D146" s="5" t="str">
        <f t="shared" si="52"/>
        <v>N/A</v>
      </c>
      <c r="E146" s="40">
        <v>3.0220610500000002E-2</v>
      </c>
      <c r="F146" s="5" t="str">
        <f t="shared" si="53"/>
        <v>N/A</v>
      </c>
      <c r="G146" s="40">
        <v>3.6396724000000002E-3</v>
      </c>
      <c r="H146" s="5" t="str">
        <f t="shared" si="54"/>
        <v>N/A</v>
      </c>
      <c r="I146" s="8">
        <v>-19.399999999999999</v>
      </c>
      <c r="J146" s="8">
        <v>-88</v>
      </c>
      <c r="K146" s="3" t="s">
        <v>734</v>
      </c>
      <c r="L146" s="105" t="str">
        <f t="shared" ref="L146:L149" si="55">IF(J146="Div by 0", "N/A", IF(OR(J146="N/A",K146="N/A"),"N/A", IF(J146&gt;VALUE(MID(K146,1,2)), "No", IF(J146&lt;-1*VALUE(MID(K146,1,2)), "No", "Yes"))))</f>
        <v>No</v>
      </c>
    </row>
    <row r="147" spans="1:12" x14ac:dyDescent="0.2">
      <c r="A147" s="128" t="s">
        <v>506</v>
      </c>
      <c r="B147" s="3" t="s">
        <v>213</v>
      </c>
      <c r="C147" s="40">
        <v>0.60947508019999996</v>
      </c>
      <c r="D147" s="5" t="str">
        <f t="shared" si="52"/>
        <v>N/A</v>
      </c>
      <c r="E147" s="40">
        <v>0.5382368434</v>
      </c>
      <c r="F147" s="5" t="str">
        <f t="shared" si="53"/>
        <v>N/A</v>
      </c>
      <c r="G147" s="40">
        <v>0.28138503970000001</v>
      </c>
      <c r="H147" s="5" t="str">
        <f t="shared" si="54"/>
        <v>N/A</v>
      </c>
      <c r="I147" s="8">
        <v>-11.7</v>
      </c>
      <c r="J147" s="8">
        <v>-47.7</v>
      </c>
      <c r="K147" s="3" t="s">
        <v>734</v>
      </c>
      <c r="L147" s="105" t="str">
        <f t="shared" si="55"/>
        <v>No</v>
      </c>
    </row>
    <row r="148" spans="1:12" x14ac:dyDescent="0.2">
      <c r="A148" s="128" t="s">
        <v>507</v>
      </c>
      <c r="B148" s="3" t="s">
        <v>213</v>
      </c>
      <c r="C148" s="40">
        <v>2.0303644521000002</v>
      </c>
      <c r="D148" s="5" t="str">
        <f t="shared" si="52"/>
        <v>N/A</v>
      </c>
      <c r="E148" s="40">
        <v>1.6643860210999999</v>
      </c>
      <c r="F148" s="5" t="str">
        <f t="shared" si="53"/>
        <v>N/A</v>
      </c>
      <c r="G148" s="40">
        <v>1.3068909609999999</v>
      </c>
      <c r="H148" s="5" t="str">
        <f t="shared" si="54"/>
        <v>N/A</v>
      </c>
      <c r="I148" s="8">
        <v>-18</v>
      </c>
      <c r="J148" s="8">
        <v>-21.5</v>
      </c>
      <c r="K148" s="3" t="s">
        <v>734</v>
      </c>
      <c r="L148" s="105" t="str">
        <f t="shared" si="55"/>
        <v>Yes</v>
      </c>
    </row>
    <row r="149" spans="1:12" x14ac:dyDescent="0.2">
      <c r="A149" s="128" t="s">
        <v>508</v>
      </c>
      <c r="B149" s="3" t="s">
        <v>213</v>
      </c>
      <c r="C149" s="40">
        <v>1.5158341916</v>
      </c>
      <c r="D149" s="5" t="str">
        <f t="shared" si="52"/>
        <v>N/A</v>
      </c>
      <c r="E149" s="40">
        <v>1.1734523483999999</v>
      </c>
      <c r="F149" s="5" t="str">
        <f t="shared" si="53"/>
        <v>N/A</v>
      </c>
      <c r="G149" s="40">
        <v>0.32411805560000001</v>
      </c>
      <c r="H149" s="5" t="str">
        <f t="shared" si="54"/>
        <v>N/A</v>
      </c>
      <c r="I149" s="8">
        <v>-22.6</v>
      </c>
      <c r="J149" s="8">
        <v>-72.400000000000006</v>
      </c>
      <c r="K149" s="3" t="s">
        <v>734</v>
      </c>
      <c r="L149" s="105" t="str">
        <f t="shared" si="55"/>
        <v>No</v>
      </c>
    </row>
    <row r="150" spans="1:12" x14ac:dyDescent="0.2">
      <c r="A150" s="137" t="s">
        <v>733</v>
      </c>
      <c r="B150" s="30" t="s">
        <v>213</v>
      </c>
      <c r="C150" s="1">
        <v>235150</v>
      </c>
      <c r="D150" s="7" t="str">
        <f t="shared" ref="D150:D172" si="56">IF($B150="N/A","N/A",IF(C150&gt;10,"No",IF(C150&lt;-10,"No","Yes")))</f>
        <v>N/A</v>
      </c>
      <c r="E150" s="1">
        <v>235706</v>
      </c>
      <c r="F150" s="7" t="str">
        <f t="shared" ref="F150:F172" si="57">IF($B150="N/A","N/A",IF(E150&gt;10,"No",IF(E150&lt;-10,"No","Yes")))</f>
        <v>N/A</v>
      </c>
      <c r="G150" s="1">
        <v>266905</v>
      </c>
      <c r="H150" s="7" t="str">
        <f t="shared" ref="H150:H172" si="58">IF($B150="N/A","N/A",IF(G150&gt;10,"No",IF(G150&lt;-10,"No","Yes")))</f>
        <v>N/A</v>
      </c>
      <c r="I150" s="8">
        <v>0.2364</v>
      </c>
      <c r="J150" s="8">
        <v>13.24</v>
      </c>
      <c r="K150" s="30" t="s">
        <v>734</v>
      </c>
      <c r="L150" s="105" t="str">
        <f t="shared" ref="L150:L172" si="59">IF(J150="Div by 0", "N/A", IF(K150="N/A","N/A", IF(J150&gt;VALUE(MID(K150,1,2)), "No", IF(J150&lt;-1*VALUE(MID(K150,1,2)), "No", "Yes"))))</f>
        <v>Yes</v>
      </c>
    </row>
    <row r="151" spans="1:12" x14ac:dyDescent="0.2">
      <c r="A151" s="137" t="s">
        <v>531</v>
      </c>
      <c r="B151" s="30" t="s">
        <v>213</v>
      </c>
      <c r="C151" s="1">
        <v>0</v>
      </c>
      <c r="D151" s="7" t="str">
        <f t="shared" si="56"/>
        <v>N/A</v>
      </c>
      <c r="E151" s="1">
        <v>11</v>
      </c>
      <c r="F151" s="7" t="str">
        <f t="shared" si="57"/>
        <v>N/A</v>
      </c>
      <c r="G151" s="1">
        <v>11</v>
      </c>
      <c r="H151" s="7" t="str">
        <f t="shared" si="58"/>
        <v>N/A</v>
      </c>
      <c r="I151" s="8" t="s">
        <v>1748</v>
      </c>
      <c r="J151" s="8">
        <v>0</v>
      </c>
      <c r="K151" s="30" t="s">
        <v>734</v>
      </c>
      <c r="L151" s="105" t="str">
        <f t="shared" si="59"/>
        <v>Yes</v>
      </c>
    </row>
    <row r="152" spans="1:12" x14ac:dyDescent="0.2">
      <c r="A152" s="137" t="s">
        <v>532</v>
      </c>
      <c r="B152" s="30" t="s">
        <v>213</v>
      </c>
      <c r="C152" s="1">
        <v>1806</v>
      </c>
      <c r="D152" s="7" t="str">
        <f t="shared" si="56"/>
        <v>N/A</v>
      </c>
      <c r="E152" s="1">
        <v>1591</v>
      </c>
      <c r="F152" s="7" t="str">
        <f t="shared" si="57"/>
        <v>N/A</v>
      </c>
      <c r="G152" s="1">
        <v>1296</v>
      </c>
      <c r="H152" s="7" t="str">
        <f t="shared" si="58"/>
        <v>N/A</v>
      </c>
      <c r="I152" s="8">
        <v>-11.9</v>
      </c>
      <c r="J152" s="8">
        <v>-18.5</v>
      </c>
      <c r="K152" s="30" t="s">
        <v>734</v>
      </c>
      <c r="L152" s="105" t="str">
        <f t="shared" si="59"/>
        <v>Yes</v>
      </c>
    </row>
    <row r="153" spans="1:12" x14ac:dyDescent="0.2">
      <c r="A153" s="137" t="s">
        <v>533</v>
      </c>
      <c r="B153" s="30" t="s">
        <v>213</v>
      </c>
      <c r="C153" s="1">
        <v>182921</v>
      </c>
      <c r="D153" s="7" t="str">
        <f t="shared" si="56"/>
        <v>N/A</v>
      </c>
      <c r="E153" s="1">
        <v>183634</v>
      </c>
      <c r="F153" s="7" t="str">
        <f t="shared" si="57"/>
        <v>N/A</v>
      </c>
      <c r="G153" s="1">
        <v>198194</v>
      </c>
      <c r="H153" s="7" t="str">
        <f t="shared" si="58"/>
        <v>N/A</v>
      </c>
      <c r="I153" s="8">
        <v>0.38979999999999998</v>
      </c>
      <c r="J153" s="8">
        <v>7.9290000000000003</v>
      </c>
      <c r="K153" s="30" t="s">
        <v>734</v>
      </c>
      <c r="L153" s="105" t="str">
        <f t="shared" si="59"/>
        <v>Yes</v>
      </c>
    </row>
    <row r="154" spans="1:12" x14ac:dyDescent="0.2">
      <c r="A154" s="137" t="s">
        <v>534</v>
      </c>
      <c r="B154" s="30" t="s">
        <v>213</v>
      </c>
      <c r="C154" s="1">
        <v>50423</v>
      </c>
      <c r="D154" s="7" t="str">
        <f t="shared" si="56"/>
        <v>N/A</v>
      </c>
      <c r="E154" s="1">
        <v>50479</v>
      </c>
      <c r="F154" s="7" t="str">
        <f t="shared" si="57"/>
        <v>N/A</v>
      </c>
      <c r="G154" s="1">
        <v>67413</v>
      </c>
      <c r="H154" s="7" t="str">
        <f t="shared" si="58"/>
        <v>N/A</v>
      </c>
      <c r="I154" s="8">
        <v>0.1111</v>
      </c>
      <c r="J154" s="8">
        <v>33.549999999999997</v>
      </c>
      <c r="K154" s="30" t="s">
        <v>734</v>
      </c>
      <c r="L154" s="105" t="str">
        <f t="shared" si="59"/>
        <v>No</v>
      </c>
    </row>
    <row r="155" spans="1:12" x14ac:dyDescent="0.2">
      <c r="A155" s="128" t="s">
        <v>535</v>
      </c>
      <c r="B155" s="3" t="s">
        <v>213</v>
      </c>
      <c r="C155" s="40">
        <v>59.021520328000001</v>
      </c>
      <c r="D155" s="5" t="str">
        <f t="shared" ref="D155:D159" si="60">IF($B155="N/A","N/A",IF(C155&lt;0,"No","Yes"))</f>
        <v>N/A</v>
      </c>
      <c r="E155" s="40">
        <v>58.510635657000002</v>
      </c>
      <c r="F155" s="5" t="str">
        <f t="shared" ref="F155:F159" si="61">IF($B155="N/A","N/A",IF(E155&lt;0,"No","Yes"))</f>
        <v>N/A</v>
      </c>
      <c r="G155" s="40">
        <v>45.174126153000003</v>
      </c>
      <c r="H155" s="5" t="str">
        <f t="shared" ref="H155:H159" si="62">IF($B155="N/A","N/A",IF(G155&lt;0,"No","Yes"))</f>
        <v>N/A</v>
      </c>
      <c r="I155" s="8">
        <v>-0.86599999999999999</v>
      </c>
      <c r="J155" s="8">
        <v>-22.8</v>
      </c>
      <c r="K155" s="30" t="s">
        <v>734</v>
      </c>
      <c r="L155" s="105" t="str">
        <f>IF(J155="Div by 0", "N/A", IF(OR(J155="N/A",K155="N/A"),"N/A", IF(J155&gt;VALUE(MID(K155,1,2)), "No", IF(J155&lt;-1*VALUE(MID(K155,1,2)), "No", "Yes"))))</f>
        <v>Yes</v>
      </c>
    </row>
    <row r="156" spans="1:12" ht="25.5" x14ac:dyDescent="0.2">
      <c r="A156" s="128" t="s">
        <v>536</v>
      </c>
      <c r="B156" s="3" t="s">
        <v>213</v>
      </c>
      <c r="C156" s="40">
        <v>0</v>
      </c>
      <c r="D156" s="5" t="str">
        <f t="shared" si="60"/>
        <v>N/A</v>
      </c>
      <c r="E156" s="40">
        <v>7.5551526000000001E-3</v>
      </c>
      <c r="F156" s="5" t="str">
        <f t="shared" si="61"/>
        <v>N/A</v>
      </c>
      <c r="G156" s="40">
        <v>7.2793449E-3</v>
      </c>
      <c r="H156" s="5" t="str">
        <f t="shared" si="62"/>
        <v>N/A</v>
      </c>
      <c r="I156" s="8" t="s">
        <v>1748</v>
      </c>
      <c r="J156" s="8">
        <v>-3.65</v>
      </c>
      <c r="K156" s="3" t="s">
        <v>734</v>
      </c>
      <c r="L156" s="105" t="str">
        <f t="shared" ref="L156:L159" si="63">IF(J156="Div by 0", "N/A", IF(OR(J156="N/A",K156="N/A"),"N/A", IF(J156&gt;VALUE(MID(K156,1,2)), "No", IF(J156&lt;-1*VALUE(MID(K156,1,2)), "No", "Yes"))))</f>
        <v>Yes</v>
      </c>
    </row>
    <row r="157" spans="1:12" ht="25.5" x14ac:dyDescent="0.2">
      <c r="A157" s="128" t="s">
        <v>537</v>
      </c>
      <c r="B157" s="3" t="s">
        <v>213</v>
      </c>
      <c r="C157" s="40">
        <v>1.6986296216000001</v>
      </c>
      <c r="D157" s="5" t="str">
        <f t="shared" si="60"/>
        <v>N/A</v>
      </c>
      <c r="E157" s="40">
        <v>1.5237274338</v>
      </c>
      <c r="F157" s="5" t="str">
        <f t="shared" si="61"/>
        <v>N/A</v>
      </c>
      <c r="G157" s="40">
        <v>1.4471230612999999</v>
      </c>
      <c r="H157" s="5" t="str">
        <f t="shared" si="62"/>
        <v>N/A</v>
      </c>
      <c r="I157" s="8">
        <v>-10.3</v>
      </c>
      <c r="J157" s="8">
        <v>-5.03</v>
      </c>
      <c r="K157" s="3" t="s">
        <v>734</v>
      </c>
      <c r="L157" s="105" t="str">
        <f t="shared" si="63"/>
        <v>Yes</v>
      </c>
    </row>
    <row r="158" spans="1:12" ht="25.5" x14ac:dyDescent="0.2">
      <c r="A158" s="128" t="s">
        <v>538</v>
      </c>
      <c r="B158" s="3" t="s">
        <v>213</v>
      </c>
      <c r="C158" s="40">
        <v>89.991833280999998</v>
      </c>
      <c r="D158" s="5" t="str">
        <f t="shared" si="60"/>
        <v>N/A</v>
      </c>
      <c r="E158" s="40">
        <v>89.107248571</v>
      </c>
      <c r="F158" s="5" t="str">
        <f t="shared" si="61"/>
        <v>N/A</v>
      </c>
      <c r="G158" s="40">
        <v>88.765574753999999</v>
      </c>
      <c r="H158" s="5" t="str">
        <f t="shared" si="62"/>
        <v>N/A</v>
      </c>
      <c r="I158" s="8">
        <v>-0.98299999999999998</v>
      </c>
      <c r="J158" s="8">
        <v>-0.38300000000000001</v>
      </c>
      <c r="K158" s="3" t="s">
        <v>734</v>
      </c>
      <c r="L158" s="105" t="str">
        <f t="shared" si="63"/>
        <v>Yes</v>
      </c>
    </row>
    <row r="159" spans="1:12" ht="25.5" x14ac:dyDescent="0.2">
      <c r="A159" s="128" t="s">
        <v>539</v>
      </c>
      <c r="B159" s="3" t="s">
        <v>213</v>
      </c>
      <c r="C159" s="40">
        <v>81.138967558999994</v>
      </c>
      <c r="D159" s="5" t="str">
        <f t="shared" si="60"/>
        <v>N/A</v>
      </c>
      <c r="E159" s="40">
        <v>76.629626255999995</v>
      </c>
      <c r="F159" s="5" t="str">
        <f t="shared" si="61"/>
        <v>N/A</v>
      </c>
      <c r="G159" s="40">
        <v>26.908584339000001</v>
      </c>
      <c r="H159" s="5" t="str">
        <f t="shared" si="62"/>
        <v>N/A</v>
      </c>
      <c r="I159" s="8">
        <v>-5.56</v>
      </c>
      <c r="J159" s="8">
        <v>-64.900000000000006</v>
      </c>
      <c r="K159" s="3" t="s">
        <v>734</v>
      </c>
      <c r="L159" s="105" t="str">
        <f t="shared" si="63"/>
        <v>No</v>
      </c>
    </row>
    <row r="160" spans="1:12" ht="25.5" x14ac:dyDescent="0.2">
      <c r="A160" s="137" t="s">
        <v>540</v>
      </c>
      <c r="B160" s="30" t="s">
        <v>213</v>
      </c>
      <c r="C160" s="1">
        <v>170733.56</v>
      </c>
      <c r="D160" s="7" t="str">
        <f t="shared" si="56"/>
        <v>N/A</v>
      </c>
      <c r="E160" s="1">
        <v>174623.08</v>
      </c>
      <c r="F160" s="7" t="str">
        <f t="shared" si="57"/>
        <v>N/A</v>
      </c>
      <c r="G160" s="1">
        <v>202365.5</v>
      </c>
      <c r="H160" s="7" t="str">
        <f t="shared" si="58"/>
        <v>N/A</v>
      </c>
      <c r="I160" s="8">
        <v>2.278</v>
      </c>
      <c r="J160" s="8">
        <v>15.89</v>
      </c>
      <c r="K160" s="30" t="s">
        <v>734</v>
      </c>
      <c r="L160" s="105" t="str">
        <f t="shared" si="59"/>
        <v>Yes</v>
      </c>
    </row>
    <row r="161" spans="1:12" x14ac:dyDescent="0.2">
      <c r="A161" s="137" t="s">
        <v>541</v>
      </c>
      <c r="B161" s="30" t="s">
        <v>213</v>
      </c>
      <c r="C161" s="10">
        <v>300375121</v>
      </c>
      <c r="D161" s="7" t="str">
        <f t="shared" si="56"/>
        <v>N/A</v>
      </c>
      <c r="E161" s="10">
        <v>423018112</v>
      </c>
      <c r="F161" s="7" t="str">
        <f t="shared" si="57"/>
        <v>N/A</v>
      </c>
      <c r="G161" s="10">
        <v>576549323</v>
      </c>
      <c r="H161" s="7" t="str">
        <f t="shared" si="58"/>
        <v>N/A</v>
      </c>
      <c r="I161" s="8">
        <v>40.83</v>
      </c>
      <c r="J161" s="8">
        <v>36.29</v>
      </c>
      <c r="K161" s="30" t="s">
        <v>734</v>
      </c>
      <c r="L161" s="105" t="str">
        <f t="shared" si="59"/>
        <v>No</v>
      </c>
    </row>
    <row r="162" spans="1:12" x14ac:dyDescent="0.2">
      <c r="A162" s="137" t="s">
        <v>1264</v>
      </c>
      <c r="B162" s="30" t="s">
        <v>213</v>
      </c>
      <c r="C162" s="10">
        <v>1277.3766575</v>
      </c>
      <c r="D162" s="7" t="str">
        <f t="shared" si="56"/>
        <v>N/A</v>
      </c>
      <c r="E162" s="10">
        <v>1794.6853791999999</v>
      </c>
      <c r="F162" s="7" t="str">
        <f t="shared" si="57"/>
        <v>N/A</v>
      </c>
      <c r="G162" s="10">
        <v>2160.1293455999999</v>
      </c>
      <c r="H162" s="7" t="str">
        <f t="shared" si="58"/>
        <v>N/A</v>
      </c>
      <c r="I162" s="8">
        <v>40.5</v>
      </c>
      <c r="J162" s="8">
        <v>20.36</v>
      </c>
      <c r="K162" s="30" t="s">
        <v>734</v>
      </c>
      <c r="L162" s="105" t="str">
        <f t="shared" si="59"/>
        <v>Yes</v>
      </c>
    </row>
    <row r="163" spans="1:12" ht="25.5" x14ac:dyDescent="0.2">
      <c r="A163" s="137" t="s">
        <v>1265</v>
      </c>
      <c r="B163" s="30" t="s">
        <v>213</v>
      </c>
      <c r="C163" s="10" t="s">
        <v>1748</v>
      </c>
      <c r="D163" s="7" t="str">
        <f t="shared" si="56"/>
        <v>N/A</v>
      </c>
      <c r="E163" s="10">
        <v>1224</v>
      </c>
      <c r="F163" s="7" t="str">
        <f t="shared" si="57"/>
        <v>N/A</v>
      </c>
      <c r="G163" s="10">
        <v>1449</v>
      </c>
      <c r="H163" s="7" t="str">
        <f t="shared" si="58"/>
        <v>N/A</v>
      </c>
      <c r="I163" s="8" t="s">
        <v>1748</v>
      </c>
      <c r="J163" s="8">
        <v>18.38</v>
      </c>
      <c r="K163" s="30" t="s">
        <v>734</v>
      </c>
      <c r="L163" s="105" t="str">
        <f t="shared" si="59"/>
        <v>Yes</v>
      </c>
    </row>
    <row r="164" spans="1:12" ht="25.5" x14ac:dyDescent="0.2">
      <c r="A164" s="137" t="s">
        <v>1266</v>
      </c>
      <c r="B164" s="30" t="s">
        <v>213</v>
      </c>
      <c r="C164" s="10">
        <v>1188.8471761000001</v>
      </c>
      <c r="D164" s="7" t="str">
        <f t="shared" si="56"/>
        <v>N/A</v>
      </c>
      <c r="E164" s="10">
        <v>1501.5128850000001</v>
      </c>
      <c r="F164" s="7" t="str">
        <f t="shared" si="57"/>
        <v>N/A</v>
      </c>
      <c r="G164" s="10">
        <v>1777.8155864</v>
      </c>
      <c r="H164" s="7" t="str">
        <f t="shared" si="58"/>
        <v>N/A</v>
      </c>
      <c r="I164" s="8">
        <v>26.3</v>
      </c>
      <c r="J164" s="8">
        <v>18.399999999999999</v>
      </c>
      <c r="K164" s="30" t="s">
        <v>734</v>
      </c>
      <c r="L164" s="105" t="str">
        <f t="shared" si="59"/>
        <v>Yes</v>
      </c>
    </row>
    <row r="165" spans="1:12" ht="25.5" x14ac:dyDescent="0.2">
      <c r="A165" s="137" t="s">
        <v>1267</v>
      </c>
      <c r="B165" s="30" t="s">
        <v>213</v>
      </c>
      <c r="C165" s="10">
        <v>1063.4170925999999</v>
      </c>
      <c r="D165" s="7" t="str">
        <f t="shared" si="56"/>
        <v>N/A</v>
      </c>
      <c r="E165" s="10">
        <v>1482.1117658000001</v>
      </c>
      <c r="F165" s="7" t="str">
        <f t="shared" si="57"/>
        <v>N/A</v>
      </c>
      <c r="G165" s="10">
        <v>1807.9974469000001</v>
      </c>
      <c r="H165" s="7" t="str">
        <f t="shared" si="58"/>
        <v>N/A</v>
      </c>
      <c r="I165" s="8">
        <v>39.369999999999997</v>
      </c>
      <c r="J165" s="8">
        <v>21.99</v>
      </c>
      <c r="K165" s="30" t="s">
        <v>734</v>
      </c>
      <c r="L165" s="105" t="str">
        <f t="shared" si="59"/>
        <v>Yes</v>
      </c>
    </row>
    <row r="166" spans="1:12" ht="25.5" x14ac:dyDescent="0.2">
      <c r="A166" s="137" t="s">
        <v>1268</v>
      </c>
      <c r="B166" s="30" t="s">
        <v>213</v>
      </c>
      <c r="C166" s="10">
        <v>2056.7349226000001</v>
      </c>
      <c r="D166" s="7" t="str">
        <f t="shared" si="56"/>
        <v>N/A</v>
      </c>
      <c r="E166" s="10">
        <v>2941.0377583</v>
      </c>
      <c r="F166" s="7" t="str">
        <f t="shared" si="57"/>
        <v>N/A</v>
      </c>
      <c r="G166" s="10">
        <v>3202.7669737000001</v>
      </c>
      <c r="H166" s="7" t="str">
        <f t="shared" si="58"/>
        <v>N/A</v>
      </c>
      <c r="I166" s="8">
        <v>43</v>
      </c>
      <c r="J166" s="8">
        <v>8.8989999999999991</v>
      </c>
      <c r="K166" s="30" t="s">
        <v>734</v>
      </c>
      <c r="L166" s="105" t="str">
        <f t="shared" si="59"/>
        <v>Yes</v>
      </c>
    </row>
    <row r="167" spans="1:12" x14ac:dyDescent="0.2">
      <c r="A167" s="168" t="s">
        <v>542</v>
      </c>
      <c r="B167" s="22" t="s">
        <v>213</v>
      </c>
      <c r="C167" s="29">
        <v>306727694</v>
      </c>
      <c r="D167" s="27" t="str">
        <f t="shared" si="56"/>
        <v>N/A</v>
      </c>
      <c r="E167" s="29">
        <v>245652387</v>
      </c>
      <c r="F167" s="27" t="str">
        <f t="shared" si="57"/>
        <v>N/A</v>
      </c>
      <c r="G167" s="29">
        <v>213418018</v>
      </c>
      <c r="H167" s="27" t="str">
        <f t="shared" si="58"/>
        <v>N/A</v>
      </c>
      <c r="I167" s="8">
        <v>-19.899999999999999</v>
      </c>
      <c r="J167" s="8">
        <v>-13.1</v>
      </c>
      <c r="K167" s="28" t="s">
        <v>734</v>
      </c>
      <c r="L167" s="105" t="str">
        <f t="shared" si="59"/>
        <v>Yes</v>
      </c>
    </row>
    <row r="168" spans="1:12" x14ac:dyDescent="0.2">
      <c r="A168" s="168" t="s">
        <v>1269</v>
      </c>
      <c r="B168" s="22" t="s">
        <v>213</v>
      </c>
      <c r="C168" s="29">
        <v>1304.3916394</v>
      </c>
      <c r="D168" s="27" t="str">
        <f t="shared" si="56"/>
        <v>N/A</v>
      </c>
      <c r="E168" s="29">
        <v>1042.1982767</v>
      </c>
      <c r="F168" s="27" t="str">
        <f t="shared" si="57"/>
        <v>N/A</v>
      </c>
      <c r="G168" s="29">
        <v>799.60292239</v>
      </c>
      <c r="H168" s="27" t="str">
        <f t="shared" si="58"/>
        <v>N/A</v>
      </c>
      <c r="I168" s="8">
        <v>-20.100000000000001</v>
      </c>
      <c r="J168" s="8">
        <v>-23.3</v>
      </c>
      <c r="K168" s="28" t="s">
        <v>734</v>
      </c>
      <c r="L168" s="105" t="str">
        <f t="shared" si="59"/>
        <v>Yes</v>
      </c>
    </row>
    <row r="169" spans="1:12" ht="25.5" x14ac:dyDescent="0.2">
      <c r="A169" s="168" t="s">
        <v>1270</v>
      </c>
      <c r="B169" s="30" t="s">
        <v>213</v>
      </c>
      <c r="C169" s="10" t="s">
        <v>1748</v>
      </c>
      <c r="D169" s="7" t="str">
        <f t="shared" si="56"/>
        <v>N/A</v>
      </c>
      <c r="E169" s="10">
        <v>2446.5</v>
      </c>
      <c r="F169" s="7" t="str">
        <f t="shared" si="57"/>
        <v>N/A</v>
      </c>
      <c r="G169" s="10">
        <v>1799</v>
      </c>
      <c r="H169" s="7" t="str">
        <f t="shared" si="58"/>
        <v>N/A</v>
      </c>
      <c r="I169" s="8" t="s">
        <v>1748</v>
      </c>
      <c r="J169" s="8">
        <v>-26.5</v>
      </c>
      <c r="K169" s="30" t="s">
        <v>734</v>
      </c>
      <c r="L169" s="105" t="str">
        <f t="shared" si="59"/>
        <v>Yes</v>
      </c>
    </row>
    <row r="170" spans="1:12" ht="25.5" x14ac:dyDescent="0.2">
      <c r="A170" s="168" t="s">
        <v>1271</v>
      </c>
      <c r="B170" s="30" t="s">
        <v>213</v>
      </c>
      <c r="C170" s="10">
        <v>9063.6616833000007</v>
      </c>
      <c r="D170" s="7" t="str">
        <f t="shared" si="56"/>
        <v>N/A</v>
      </c>
      <c r="E170" s="10">
        <v>9369.6505343000008</v>
      </c>
      <c r="F170" s="7" t="str">
        <f t="shared" si="57"/>
        <v>N/A</v>
      </c>
      <c r="G170" s="10">
        <v>10568.071759</v>
      </c>
      <c r="H170" s="7" t="str">
        <f t="shared" si="58"/>
        <v>N/A</v>
      </c>
      <c r="I170" s="8">
        <v>3.3759999999999999</v>
      </c>
      <c r="J170" s="8">
        <v>12.79</v>
      </c>
      <c r="K170" s="30" t="s">
        <v>734</v>
      </c>
      <c r="L170" s="105" t="str">
        <f t="shared" si="59"/>
        <v>Yes</v>
      </c>
    </row>
    <row r="171" spans="1:12" ht="25.5" x14ac:dyDescent="0.2">
      <c r="A171" s="168" t="s">
        <v>1272</v>
      </c>
      <c r="B171" s="30" t="s">
        <v>213</v>
      </c>
      <c r="C171" s="10">
        <v>935.40592387000004</v>
      </c>
      <c r="D171" s="7" t="str">
        <f t="shared" si="56"/>
        <v>N/A</v>
      </c>
      <c r="E171" s="10">
        <v>751.40484332999995</v>
      </c>
      <c r="F171" s="7" t="str">
        <f t="shared" si="57"/>
        <v>N/A</v>
      </c>
      <c r="G171" s="10">
        <v>463.50367317000001</v>
      </c>
      <c r="H171" s="7" t="str">
        <f t="shared" si="58"/>
        <v>N/A</v>
      </c>
      <c r="I171" s="8">
        <v>-19.7</v>
      </c>
      <c r="J171" s="8">
        <v>-38.299999999999997</v>
      </c>
      <c r="K171" s="30" t="s">
        <v>734</v>
      </c>
      <c r="L171" s="105" t="str">
        <f t="shared" si="59"/>
        <v>No</v>
      </c>
    </row>
    <row r="172" spans="1:12" ht="25.5" x14ac:dyDescent="0.2">
      <c r="A172" s="168" t="s">
        <v>1273</v>
      </c>
      <c r="B172" s="30" t="s">
        <v>213</v>
      </c>
      <c r="C172" s="10">
        <v>2365.0582869</v>
      </c>
      <c r="D172" s="7" t="str">
        <f t="shared" si="56"/>
        <v>N/A</v>
      </c>
      <c r="E172" s="10">
        <v>1837.5344797</v>
      </c>
      <c r="F172" s="7" t="str">
        <f t="shared" si="57"/>
        <v>N/A</v>
      </c>
      <c r="G172" s="10">
        <v>1599.9073175999999</v>
      </c>
      <c r="H172" s="7" t="str">
        <f t="shared" si="58"/>
        <v>N/A</v>
      </c>
      <c r="I172" s="8">
        <v>-22.3</v>
      </c>
      <c r="J172" s="8">
        <v>-12.9</v>
      </c>
      <c r="K172" s="30" t="s">
        <v>734</v>
      </c>
      <c r="L172" s="105" t="str">
        <f t="shared" si="59"/>
        <v>Yes</v>
      </c>
    </row>
    <row r="173" spans="1:12" ht="25.5" x14ac:dyDescent="0.2">
      <c r="A173" s="128" t="s">
        <v>543</v>
      </c>
      <c r="B173" s="92" t="s">
        <v>213</v>
      </c>
      <c r="C173" s="93">
        <v>18127748</v>
      </c>
      <c r="D173" s="94" t="str">
        <f>IF($B173="N/A","N/A",IF(C173&gt;10,"No",IF(C173&lt;-10,"No","Yes")))</f>
        <v>N/A</v>
      </c>
      <c r="E173" s="93">
        <v>19239228</v>
      </c>
      <c r="F173" s="94" t="str">
        <f>IF($B173="N/A","N/A",IF(E173&gt;10,"No",IF(E173&lt;-10,"No","Yes")))</f>
        <v>N/A</v>
      </c>
      <c r="G173" s="93">
        <v>25249951</v>
      </c>
      <c r="H173" s="94" t="str">
        <f>IF($B173="N/A","N/A",IF(G173&gt;10,"No",IF(G173&lt;-10,"No","Yes")))</f>
        <v>N/A</v>
      </c>
      <c r="I173" s="89">
        <v>6.1310000000000002</v>
      </c>
      <c r="J173" s="89">
        <v>31.24</v>
      </c>
      <c r="K173" s="90" t="s">
        <v>734</v>
      </c>
      <c r="L173" s="107" t="str">
        <f>IF(J173="Div by 0", "N/A", IF(K173="N/A","N/A", IF(J173&gt;VALUE(MID(K173,1,2)), "No", IF(J173&lt;-1*VALUE(MID(K173,1,2)), "No", "Yes"))))</f>
        <v>No</v>
      </c>
    </row>
    <row r="174" spans="1:12" ht="25.5" x14ac:dyDescent="0.2">
      <c r="A174" s="128" t="s">
        <v>1274</v>
      </c>
      <c r="B174" s="30" t="s">
        <v>213</v>
      </c>
      <c r="C174" s="10">
        <v>14812943</v>
      </c>
      <c r="D174" s="7" t="str">
        <f t="shared" ref="D174:D181" si="64">IF($B174="N/A","N/A",IF(C174&gt;10,"No",IF(C174&lt;-10,"No","Yes")))</f>
        <v>N/A</v>
      </c>
      <c r="E174" s="10">
        <v>17029991</v>
      </c>
      <c r="F174" s="7" t="str">
        <f t="shared" ref="F174:F181" si="65">IF($B174="N/A","N/A",IF(E174&gt;10,"No",IF(E174&lt;-10,"No","Yes")))</f>
        <v>N/A</v>
      </c>
      <c r="G174" s="10">
        <v>19789877</v>
      </c>
      <c r="H174" s="7" t="str">
        <f t="shared" ref="H174:H181" si="66">IF($B174="N/A","N/A",IF(G174&gt;10,"No",IF(G174&lt;-10,"No","Yes")))</f>
        <v>N/A</v>
      </c>
      <c r="I174" s="8">
        <v>14.97</v>
      </c>
      <c r="J174" s="8">
        <v>16.21</v>
      </c>
      <c r="K174" s="30" t="s">
        <v>734</v>
      </c>
      <c r="L174" s="105" t="str">
        <f t="shared" ref="L174:L181" si="67">IF(J174="Div by 0", "N/A", IF(K174="N/A","N/A", IF(J174&gt;VALUE(MID(K174,1,2)), "No", IF(J174&lt;-1*VALUE(MID(K174,1,2)), "No", "Yes"))))</f>
        <v>Yes</v>
      </c>
    </row>
    <row r="175" spans="1:12" ht="25.5" x14ac:dyDescent="0.2">
      <c r="A175" s="128" t="s">
        <v>544</v>
      </c>
      <c r="B175" s="30" t="s">
        <v>213</v>
      </c>
      <c r="C175" s="10">
        <v>93763212</v>
      </c>
      <c r="D175" s="7" t="str">
        <f t="shared" si="64"/>
        <v>N/A</v>
      </c>
      <c r="E175" s="10">
        <v>29469669</v>
      </c>
      <c r="F175" s="7" t="str">
        <f t="shared" si="65"/>
        <v>N/A</v>
      </c>
      <c r="G175" s="10">
        <v>14430264</v>
      </c>
      <c r="H175" s="7" t="str">
        <f t="shared" si="66"/>
        <v>N/A</v>
      </c>
      <c r="I175" s="8">
        <v>-68.599999999999994</v>
      </c>
      <c r="J175" s="8">
        <v>-51</v>
      </c>
      <c r="K175" s="30" t="s">
        <v>734</v>
      </c>
      <c r="L175" s="105" t="str">
        <f t="shared" si="67"/>
        <v>No</v>
      </c>
    </row>
    <row r="176" spans="1:12" ht="25.5" x14ac:dyDescent="0.2">
      <c r="A176" s="128" t="s">
        <v>509</v>
      </c>
      <c r="B176" s="30" t="s">
        <v>213</v>
      </c>
      <c r="C176" s="10">
        <v>180023791</v>
      </c>
      <c r="D176" s="7" t="str">
        <f t="shared" si="64"/>
        <v>N/A</v>
      </c>
      <c r="E176" s="10">
        <v>179913499</v>
      </c>
      <c r="F176" s="7" t="str">
        <f t="shared" si="65"/>
        <v>N/A</v>
      </c>
      <c r="G176" s="10">
        <v>153947926</v>
      </c>
      <c r="H176" s="7" t="str">
        <f t="shared" si="66"/>
        <v>N/A</v>
      </c>
      <c r="I176" s="8">
        <v>-6.0999999999999999E-2</v>
      </c>
      <c r="J176" s="8">
        <v>-14.4</v>
      </c>
      <c r="K176" s="30" t="s">
        <v>734</v>
      </c>
      <c r="L176" s="105" t="str">
        <f t="shared" si="67"/>
        <v>Yes</v>
      </c>
    </row>
    <row r="177" spans="1:12" ht="25.5" x14ac:dyDescent="0.2">
      <c r="A177" s="128" t="s">
        <v>510</v>
      </c>
      <c r="B177" s="30" t="s">
        <v>213</v>
      </c>
      <c r="C177" s="10">
        <v>77.090146715000003</v>
      </c>
      <c r="D177" s="7" t="str">
        <f t="shared" si="64"/>
        <v>N/A</v>
      </c>
      <c r="E177" s="10">
        <v>81.623836474000001</v>
      </c>
      <c r="F177" s="7" t="str">
        <f t="shared" si="65"/>
        <v>N/A</v>
      </c>
      <c r="G177" s="10">
        <v>94.602765028999997</v>
      </c>
      <c r="H177" s="7" t="str">
        <f t="shared" si="66"/>
        <v>N/A</v>
      </c>
      <c r="I177" s="8">
        <v>5.8810000000000002</v>
      </c>
      <c r="J177" s="8">
        <v>15.9</v>
      </c>
      <c r="K177" s="30" t="s">
        <v>734</v>
      </c>
      <c r="L177" s="105" t="str">
        <f t="shared" si="67"/>
        <v>Yes</v>
      </c>
    </row>
    <row r="178" spans="1:12" ht="25.5" x14ac:dyDescent="0.2">
      <c r="A178" s="128" t="s">
        <v>1275</v>
      </c>
      <c r="B178" s="22" t="s">
        <v>213</v>
      </c>
      <c r="C178" s="29">
        <v>62.993591324999997</v>
      </c>
      <c r="D178" s="27" t="str">
        <f t="shared" si="64"/>
        <v>N/A</v>
      </c>
      <c r="E178" s="29">
        <v>72.250986397999995</v>
      </c>
      <c r="F178" s="27" t="str">
        <f t="shared" si="65"/>
        <v>N/A</v>
      </c>
      <c r="G178" s="29">
        <v>74.145770967000004</v>
      </c>
      <c r="H178" s="27" t="str">
        <f t="shared" si="66"/>
        <v>N/A</v>
      </c>
      <c r="I178" s="8">
        <v>14.7</v>
      </c>
      <c r="J178" s="8">
        <v>2.6230000000000002</v>
      </c>
      <c r="K178" s="28" t="s">
        <v>734</v>
      </c>
      <c r="L178" s="105" t="str">
        <f t="shared" si="67"/>
        <v>Yes</v>
      </c>
    </row>
    <row r="179" spans="1:12" ht="25.5" x14ac:dyDescent="0.2">
      <c r="A179" s="128" t="s">
        <v>511</v>
      </c>
      <c r="B179" s="22" t="s">
        <v>213</v>
      </c>
      <c r="C179" s="29">
        <v>398.73787794999998</v>
      </c>
      <c r="D179" s="27" t="str">
        <f t="shared" si="64"/>
        <v>N/A</v>
      </c>
      <c r="E179" s="29">
        <v>125.02723308</v>
      </c>
      <c r="F179" s="27" t="str">
        <f t="shared" si="65"/>
        <v>N/A</v>
      </c>
      <c r="G179" s="29">
        <v>54.065169255000001</v>
      </c>
      <c r="H179" s="27" t="str">
        <f t="shared" si="66"/>
        <v>N/A</v>
      </c>
      <c r="I179" s="8">
        <v>-68.599999999999994</v>
      </c>
      <c r="J179" s="8">
        <v>-56.8</v>
      </c>
      <c r="K179" s="28" t="s">
        <v>734</v>
      </c>
      <c r="L179" s="105" t="str">
        <f t="shared" si="67"/>
        <v>No</v>
      </c>
    </row>
    <row r="180" spans="1:12" ht="25.5" x14ac:dyDescent="0.2">
      <c r="A180" s="128" t="s">
        <v>512</v>
      </c>
      <c r="B180" s="22" t="s">
        <v>213</v>
      </c>
      <c r="C180" s="29">
        <v>765.57002338999996</v>
      </c>
      <c r="D180" s="27" t="str">
        <f t="shared" si="64"/>
        <v>N/A</v>
      </c>
      <c r="E180" s="29">
        <v>763.29622071999995</v>
      </c>
      <c r="F180" s="27" t="str">
        <f t="shared" si="65"/>
        <v>N/A</v>
      </c>
      <c r="G180" s="29">
        <v>576.78921714000001</v>
      </c>
      <c r="H180" s="27" t="str">
        <f t="shared" si="66"/>
        <v>N/A</v>
      </c>
      <c r="I180" s="8">
        <v>-0.29699999999999999</v>
      </c>
      <c r="J180" s="8">
        <v>-24.4</v>
      </c>
      <c r="K180" s="28" t="s">
        <v>734</v>
      </c>
      <c r="L180" s="105" t="str">
        <f t="shared" si="67"/>
        <v>Yes</v>
      </c>
    </row>
    <row r="181" spans="1:12" ht="25.5" x14ac:dyDescent="0.2">
      <c r="A181" s="128" t="s">
        <v>1625</v>
      </c>
      <c r="B181" s="30" t="s">
        <v>213</v>
      </c>
      <c r="C181" s="9">
        <v>0</v>
      </c>
      <c r="D181" s="7" t="str">
        <f t="shared" si="64"/>
        <v>N/A</v>
      </c>
      <c r="E181" s="9">
        <v>0</v>
      </c>
      <c r="F181" s="7" t="str">
        <f t="shared" si="65"/>
        <v>N/A</v>
      </c>
      <c r="G181" s="9">
        <v>0</v>
      </c>
      <c r="H181" s="7" t="str">
        <f t="shared" si="66"/>
        <v>N/A</v>
      </c>
      <c r="I181" s="36" t="s">
        <v>1748</v>
      </c>
      <c r="J181" s="36" t="s">
        <v>1748</v>
      </c>
      <c r="K181" s="30" t="s">
        <v>734</v>
      </c>
      <c r="L181" s="105" t="str">
        <f t="shared" si="67"/>
        <v>N/A</v>
      </c>
    </row>
    <row r="182" spans="1:12" ht="25.5" x14ac:dyDescent="0.2">
      <c r="A182" s="128" t="s">
        <v>1626</v>
      </c>
      <c r="B182" s="95" t="s">
        <v>213</v>
      </c>
      <c r="C182" s="96" t="s">
        <v>1748</v>
      </c>
      <c r="D182" s="91" t="str">
        <f t="shared" ref="D182" si="68">IF($B182="N/A","N/A",IF(C182&lt;0,"No","Yes"))</f>
        <v>N/A</v>
      </c>
      <c r="E182" s="96">
        <v>0</v>
      </c>
      <c r="F182" s="91" t="str">
        <f t="shared" ref="F182" si="69">IF($B182="N/A","N/A",IF(E182&lt;0,"No","Yes"))</f>
        <v>N/A</v>
      </c>
      <c r="G182" s="96">
        <v>0</v>
      </c>
      <c r="H182" s="91" t="str">
        <f t="shared" ref="H182" si="70">IF($B182="N/A","N/A",IF(G182&lt;0,"No","Yes"))</f>
        <v>N/A</v>
      </c>
      <c r="I182" s="97" t="s">
        <v>1748</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v>0</v>
      </c>
      <c r="D183" s="5" t="str">
        <f t="shared" ref="D183:D185" si="72">IF($B183="N/A","N/A",IF(C183&lt;0,"No","Yes"))</f>
        <v>N/A</v>
      </c>
      <c r="E183" s="9">
        <v>0</v>
      </c>
      <c r="F183" s="5" t="str">
        <f t="shared" ref="F183:F185" si="73">IF($B183="N/A","N/A",IF(E183&lt;0,"No","Yes"))</f>
        <v>N/A</v>
      </c>
      <c r="G183" s="9">
        <v>0</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v>0</v>
      </c>
      <c r="D184" s="5" t="str">
        <f t="shared" si="72"/>
        <v>N/A</v>
      </c>
      <c r="E184" s="9">
        <v>0</v>
      </c>
      <c r="F184" s="5" t="str">
        <f t="shared" si="73"/>
        <v>N/A</v>
      </c>
      <c r="G184" s="9">
        <v>0</v>
      </c>
      <c r="H184" s="5" t="str">
        <f t="shared" si="74"/>
        <v>N/A</v>
      </c>
      <c r="I184" s="36" t="s">
        <v>1748</v>
      </c>
      <c r="J184" s="36" t="s">
        <v>1748</v>
      </c>
      <c r="K184" s="3" t="s">
        <v>734</v>
      </c>
      <c r="L184" s="105" t="str">
        <f t="shared" si="75"/>
        <v>N/A</v>
      </c>
    </row>
    <row r="185" spans="1:12" ht="25.5" x14ac:dyDescent="0.2">
      <c r="A185" s="128" t="s">
        <v>1629</v>
      </c>
      <c r="B185" s="3" t="s">
        <v>213</v>
      </c>
      <c r="C185" s="9">
        <v>0</v>
      </c>
      <c r="D185" s="5" t="str">
        <f t="shared" si="72"/>
        <v>N/A</v>
      </c>
      <c r="E185" s="9">
        <v>0</v>
      </c>
      <c r="F185" s="5" t="str">
        <f t="shared" si="73"/>
        <v>N/A</v>
      </c>
      <c r="G185" s="9">
        <v>0</v>
      </c>
      <c r="H185" s="5" t="str">
        <f t="shared" si="74"/>
        <v>N/A</v>
      </c>
      <c r="I185" s="36" t="s">
        <v>1748</v>
      </c>
      <c r="J185" s="36" t="s">
        <v>1748</v>
      </c>
      <c r="K185" s="3" t="s">
        <v>734</v>
      </c>
      <c r="L185" s="105" t="str">
        <f t="shared" si="75"/>
        <v>N/A</v>
      </c>
    </row>
    <row r="186" spans="1:12" ht="25.5" x14ac:dyDescent="0.2">
      <c r="A186" s="128" t="s">
        <v>1631</v>
      </c>
      <c r="B186" s="98" t="s">
        <v>213</v>
      </c>
      <c r="C186" s="96">
        <v>0</v>
      </c>
      <c r="D186" s="88" t="str">
        <f>IF($B186="N/A","N/A",IF(C186&gt;10,"No",IF(C186&lt;-10,"No","Yes")))</f>
        <v>N/A</v>
      </c>
      <c r="E186" s="96">
        <v>0</v>
      </c>
      <c r="F186" s="88" t="str">
        <f>IF($B186="N/A","N/A",IF(E186&gt;10,"No",IF(E186&lt;-10,"No","Yes")))</f>
        <v>N/A</v>
      </c>
      <c r="G186" s="96">
        <v>0</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1748</v>
      </c>
      <c r="J190" s="36" t="s">
        <v>1748</v>
      </c>
      <c r="K190" s="28" t="s">
        <v>734</v>
      </c>
      <c r="L190" s="105" t="str">
        <f t="shared" si="75"/>
        <v>N/A</v>
      </c>
    </row>
    <row r="191" spans="1:12" ht="25.5" x14ac:dyDescent="0.2">
      <c r="A191" s="128" t="s">
        <v>1636</v>
      </c>
      <c r="B191" s="22" t="s">
        <v>213</v>
      </c>
      <c r="C191" s="9">
        <v>0</v>
      </c>
      <c r="D191" s="27" t="str">
        <f t="shared" si="76"/>
        <v>N/A</v>
      </c>
      <c r="E191" s="9">
        <v>0</v>
      </c>
      <c r="F191" s="27" t="str">
        <f t="shared" si="77"/>
        <v>N/A</v>
      </c>
      <c r="G191" s="9">
        <v>0</v>
      </c>
      <c r="H191" s="27" t="str">
        <f t="shared" si="78"/>
        <v>N/A</v>
      </c>
      <c r="I191" s="36" t="s">
        <v>1748</v>
      </c>
      <c r="J191" s="36" t="s">
        <v>1748</v>
      </c>
      <c r="K191" s="28" t="s">
        <v>734</v>
      </c>
      <c r="L191" s="105" t="str">
        <f t="shared" si="75"/>
        <v>N/A</v>
      </c>
    </row>
    <row r="192" spans="1:12" ht="25.5" x14ac:dyDescent="0.2">
      <c r="A192" s="128" t="s">
        <v>1637</v>
      </c>
      <c r="B192" s="22" t="s">
        <v>213</v>
      </c>
      <c r="C192" s="9">
        <v>0</v>
      </c>
      <c r="D192" s="27" t="str">
        <f t="shared" si="76"/>
        <v>N/A</v>
      </c>
      <c r="E192" s="9">
        <v>0</v>
      </c>
      <c r="F192" s="27" t="str">
        <f t="shared" si="77"/>
        <v>N/A</v>
      </c>
      <c r="G192" s="9">
        <v>0</v>
      </c>
      <c r="H192" s="27" t="str">
        <f t="shared" si="78"/>
        <v>N/A</v>
      </c>
      <c r="I192" s="36" t="s">
        <v>1748</v>
      </c>
      <c r="J192" s="36" t="s">
        <v>1748</v>
      </c>
      <c r="K192" s="28" t="s">
        <v>734</v>
      </c>
      <c r="L192" s="105" t="str">
        <f t="shared" si="75"/>
        <v>N/A</v>
      </c>
    </row>
    <row r="193" spans="1:12" ht="25.5" x14ac:dyDescent="0.2">
      <c r="A193" s="128" t="s">
        <v>1638</v>
      </c>
      <c r="B193" s="22" t="s">
        <v>213</v>
      </c>
      <c r="C193" s="9">
        <v>0</v>
      </c>
      <c r="D193" s="27" t="str">
        <f t="shared" si="76"/>
        <v>N/A</v>
      </c>
      <c r="E193" s="9">
        <v>0</v>
      </c>
      <c r="F193" s="27" t="str">
        <f t="shared" si="77"/>
        <v>N/A</v>
      </c>
      <c r="G193" s="9">
        <v>0</v>
      </c>
      <c r="H193" s="27" t="str">
        <f t="shared" si="78"/>
        <v>N/A</v>
      </c>
      <c r="I193" s="36" t="s">
        <v>1748</v>
      </c>
      <c r="J193" s="36" t="s">
        <v>1748</v>
      </c>
      <c r="K193" s="28" t="s">
        <v>734</v>
      </c>
      <c r="L193" s="105" t="str">
        <f t="shared" si="75"/>
        <v>N/A</v>
      </c>
    </row>
    <row r="194" spans="1:12" ht="25.5" x14ac:dyDescent="0.2">
      <c r="A194" s="128" t="s">
        <v>1639</v>
      </c>
      <c r="B194" s="22" t="s">
        <v>213</v>
      </c>
      <c r="C194" s="9">
        <v>0</v>
      </c>
      <c r="D194" s="27" t="str">
        <f t="shared" si="76"/>
        <v>N/A</v>
      </c>
      <c r="E194" s="9">
        <v>0</v>
      </c>
      <c r="F194" s="27" t="str">
        <f t="shared" si="77"/>
        <v>N/A</v>
      </c>
      <c r="G194" s="9">
        <v>0</v>
      </c>
      <c r="H194" s="27" t="str">
        <f t="shared" si="78"/>
        <v>N/A</v>
      </c>
      <c r="I194" s="36" t="s">
        <v>1748</v>
      </c>
      <c r="J194" s="36" t="s">
        <v>1748</v>
      </c>
      <c r="K194" s="28" t="s">
        <v>734</v>
      </c>
      <c r="L194" s="105" t="str">
        <f t="shared" si="75"/>
        <v>N/A</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1748</v>
      </c>
      <c r="J195" s="36" t="s">
        <v>1748</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v>
      </c>
      <c r="H196" s="27" t="str">
        <f t="shared" si="78"/>
        <v>N/A</v>
      </c>
      <c r="I196" s="36" t="s">
        <v>1748</v>
      </c>
      <c r="J196" s="36" t="s">
        <v>1748</v>
      </c>
      <c r="K196" s="28" t="s">
        <v>734</v>
      </c>
      <c r="L196" s="105" t="str">
        <f t="shared" si="75"/>
        <v>N/A</v>
      </c>
    </row>
    <row r="197" spans="1:12" ht="25.5" x14ac:dyDescent="0.2">
      <c r="A197" s="128" t="s">
        <v>1642</v>
      </c>
      <c r="B197" s="22" t="s">
        <v>213</v>
      </c>
      <c r="C197" s="9">
        <v>0</v>
      </c>
      <c r="D197" s="27" t="str">
        <f t="shared" si="76"/>
        <v>N/A</v>
      </c>
      <c r="E197" s="9">
        <v>0</v>
      </c>
      <c r="F197" s="27" t="str">
        <f t="shared" si="77"/>
        <v>N/A</v>
      </c>
      <c r="G197" s="9">
        <v>0</v>
      </c>
      <c r="H197" s="27" t="str">
        <f t="shared" si="78"/>
        <v>N/A</v>
      </c>
      <c r="I197" s="36" t="s">
        <v>1748</v>
      </c>
      <c r="J197" s="36" t="s">
        <v>1748</v>
      </c>
      <c r="K197" s="28" t="s">
        <v>734</v>
      </c>
      <c r="L197" s="105" t="str">
        <f t="shared" si="75"/>
        <v>N/A</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v>0</v>
      </c>
      <c r="D199" s="27" t="str">
        <f t="shared" si="76"/>
        <v>N/A</v>
      </c>
      <c r="E199" s="9">
        <v>0</v>
      </c>
      <c r="F199" s="27" t="str">
        <f t="shared" si="77"/>
        <v>N/A</v>
      </c>
      <c r="G199" s="9">
        <v>0</v>
      </c>
      <c r="H199" s="27" t="str">
        <f t="shared" si="78"/>
        <v>N/A</v>
      </c>
      <c r="I199" s="36" t="s">
        <v>1748</v>
      </c>
      <c r="J199" s="36" t="s">
        <v>1748</v>
      </c>
      <c r="K199" s="28" t="s">
        <v>734</v>
      </c>
      <c r="L199" s="105" t="str">
        <f t="shared" si="75"/>
        <v>N/A</v>
      </c>
    </row>
    <row r="200" spans="1:12" ht="25.5" x14ac:dyDescent="0.2">
      <c r="A200" s="128" t="s">
        <v>1645</v>
      </c>
      <c r="B200" s="22" t="s">
        <v>213</v>
      </c>
      <c r="C200" s="9">
        <v>0</v>
      </c>
      <c r="D200" s="27" t="str">
        <f t="shared" si="76"/>
        <v>N/A</v>
      </c>
      <c r="E200" s="9">
        <v>0</v>
      </c>
      <c r="F200" s="27" t="str">
        <f t="shared" si="77"/>
        <v>N/A</v>
      </c>
      <c r="G200" s="9">
        <v>0</v>
      </c>
      <c r="H200" s="27" t="str">
        <f t="shared" si="78"/>
        <v>N/A</v>
      </c>
      <c r="I200" s="36" t="s">
        <v>1748</v>
      </c>
      <c r="J200" s="36" t="s">
        <v>1748</v>
      </c>
      <c r="K200" s="28" t="s">
        <v>734</v>
      </c>
      <c r="L200" s="105" t="str">
        <f t="shared" si="75"/>
        <v>N/A</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v>
      </c>
      <c r="H204" s="27" t="str">
        <f t="shared" si="78"/>
        <v>N/A</v>
      </c>
      <c r="I204" s="36" t="s">
        <v>1748</v>
      </c>
      <c r="J204" s="36" t="s">
        <v>1748</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1748</v>
      </c>
      <c r="J206" s="36" t="s">
        <v>1748</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0</v>
      </c>
      <c r="D208" s="27" t="str">
        <f t="shared" si="76"/>
        <v>N/A</v>
      </c>
      <c r="E208" s="9">
        <v>0</v>
      </c>
      <c r="F208" s="27" t="str">
        <f t="shared" si="77"/>
        <v>N/A</v>
      </c>
      <c r="G208" s="9">
        <v>0</v>
      </c>
      <c r="H208" s="27" t="str">
        <f t="shared" si="78"/>
        <v>N/A</v>
      </c>
      <c r="I208" s="36" t="s">
        <v>1748</v>
      </c>
      <c r="J208" s="36" t="s">
        <v>1748</v>
      </c>
      <c r="K208" s="28" t="s">
        <v>734</v>
      </c>
      <c r="L208" s="105" t="str">
        <f t="shared" si="75"/>
        <v>N/A</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0</v>
      </c>
      <c r="D210" s="27" t="str">
        <f t="shared" si="76"/>
        <v>N/A</v>
      </c>
      <c r="E210" s="9">
        <v>0</v>
      </c>
      <c r="F210" s="27" t="str">
        <f t="shared" si="77"/>
        <v>N/A</v>
      </c>
      <c r="G210" s="9">
        <v>0</v>
      </c>
      <c r="H210" s="27" t="str">
        <f t="shared" si="78"/>
        <v>N/A</v>
      </c>
      <c r="I210" s="36" t="s">
        <v>1748</v>
      </c>
      <c r="J210" s="36" t="s">
        <v>1748</v>
      </c>
      <c r="K210" s="28" t="s">
        <v>734</v>
      </c>
      <c r="L210" s="105" t="str">
        <f t="shared" si="75"/>
        <v>N/A</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110093</v>
      </c>
      <c r="D6" s="7" t="str">
        <f t="shared" ref="D6:D39" si="0">IF($B6="N/A","N/A",IF(C6&gt;10,"No",IF(C6&lt;-10,"No","Yes")))</f>
        <v>N/A</v>
      </c>
      <c r="E6" s="1">
        <v>114427</v>
      </c>
      <c r="F6" s="7" t="str">
        <f t="shared" ref="F6:F39" si="1">IF($B6="N/A","N/A",IF(E6&gt;10,"No",IF(E6&lt;-10,"No","Yes")))</f>
        <v>N/A</v>
      </c>
      <c r="G6" s="1">
        <v>266765</v>
      </c>
      <c r="H6" s="7" t="str">
        <f t="shared" ref="H6:H39" si="2">IF($B6="N/A","N/A",IF(G6&gt;10,"No",IF(G6&lt;-10,"No","Yes")))</f>
        <v>N/A</v>
      </c>
      <c r="I6" s="36">
        <v>3.9369999999999998</v>
      </c>
      <c r="J6" s="36">
        <v>133.1</v>
      </c>
      <c r="K6" s="30" t="s">
        <v>734</v>
      </c>
      <c r="L6" s="105" t="str">
        <f t="shared" ref="L6:L39" si="3">IF(J6="Div by 0", "N/A", IF(K6="N/A","N/A", IF(J6&gt;VALUE(MID(K6,1,2)), "No", IF(J6&lt;-1*VALUE(MID(K6,1,2)), "No", "Yes"))))</f>
        <v>No</v>
      </c>
    </row>
    <row r="7" spans="1:12" x14ac:dyDescent="0.2">
      <c r="A7" s="138" t="s">
        <v>4</v>
      </c>
      <c r="B7" s="22" t="s">
        <v>213</v>
      </c>
      <c r="C7" s="23">
        <v>97089</v>
      </c>
      <c r="D7" s="27" t="str">
        <f t="shared" si="0"/>
        <v>N/A</v>
      </c>
      <c r="E7" s="23">
        <v>98465</v>
      </c>
      <c r="F7" s="27" t="str">
        <f t="shared" si="1"/>
        <v>N/A</v>
      </c>
      <c r="G7" s="23">
        <v>217684</v>
      </c>
      <c r="H7" s="27" t="str">
        <f t="shared" si="2"/>
        <v>N/A</v>
      </c>
      <c r="I7" s="8">
        <v>1.417</v>
      </c>
      <c r="J7" s="8">
        <v>121.1</v>
      </c>
      <c r="K7" s="28" t="s">
        <v>734</v>
      </c>
      <c r="L7" s="105" t="str">
        <f t="shared" si="3"/>
        <v>No</v>
      </c>
    </row>
    <row r="8" spans="1:12" x14ac:dyDescent="0.2">
      <c r="A8" s="138" t="s">
        <v>359</v>
      </c>
      <c r="B8" s="22" t="s">
        <v>213</v>
      </c>
      <c r="C8" s="4">
        <v>88.188168184999995</v>
      </c>
      <c r="D8" s="27" t="str">
        <f>IF($B8="N/A","N/A",IF(C8&gt;10,"No",IF(C8&lt;-10,"No","Yes")))</f>
        <v>N/A</v>
      </c>
      <c r="E8" s="4">
        <v>86.050495075000001</v>
      </c>
      <c r="F8" s="27" t="str">
        <f t="shared" si="1"/>
        <v>N/A</v>
      </c>
      <c r="G8" s="4">
        <v>81.601409480000001</v>
      </c>
      <c r="H8" s="27" t="str">
        <f t="shared" si="2"/>
        <v>N/A</v>
      </c>
      <c r="I8" s="8">
        <v>-2.42</v>
      </c>
      <c r="J8" s="8">
        <v>-5.17</v>
      </c>
      <c r="K8" s="28" t="s">
        <v>734</v>
      </c>
      <c r="L8" s="105" t="str">
        <f t="shared" si="3"/>
        <v>Yes</v>
      </c>
    </row>
    <row r="9" spans="1:12" x14ac:dyDescent="0.2">
      <c r="A9" s="138" t="s">
        <v>83</v>
      </c>
      <c r="B9" s="22" t="s">
        <v>213</v>
      </c>
      <c r="C9" s="23">
        <v>86854.79</v>
      </c>
      <c r="D9" s="27" t="str">
        <f t="shared" si="0"/>
        <v>N/A</v>
      </c>
      <c r="E9" s="23">
        <v>87730.12</v>
      </c>
      <c r="F9" s="27" t="str">
        <f t="shared" si="1"/>
        <v>N/A</v>
      </c>
      <c r="G9" s="23">
        <v>205788.62</v>
      </c>
      <c r="H9" s="27" t="str">
        <f t="shared" si="2"/>
        <v>N/A</v>
      </c>
      <c r="I9" s="8">
        <v>1.008</v>
      </c>
      <c r="J9" s="8">
        <v>134.6</v>
      </c>
      <c r="K9" s="28" t="s">
        <v>734</v>
      </c>
      <c r="L9" s="105" t="str">
        <f t="shared" si="3"/>
        <v>No</v>
      </c>
    </row>
    <row r="10" spans="1:12" x14ac:dyDescent="0.2">
      <c r="A10" s="138" t="s">
        <v>100</v>
      </c>
      <c r="B10" s="22" t="s">
        <v>213</v>
      </c>
      <c r="C10" s="23">
        <v>561</v>
      </c>
      <c r="D10" s="27" t="str">
        <f t="shared" si="0"/>
        <v>N/A</v>
      </c>
      <c r="E10" s="23">
        <v>568</v>
      </c>
      <c r="F10" s="27" t="str">
        <f t="shared" si="1"/>
        <v>N/A</v>
      </c>
      <c r="G10" s="23">
        <v>643</v>
      </c>
      <c r="H10" s="27" t="str">
        <f t="shared" si="2"/>
        <v>N/A</v>
      </c>
      <c r="I10" s="8">
        <v>1.248</v>
      </c>
      <c r="J10" s="8">
        <v>13.2</v>
      </c>
      <c r="K10" s="28" t="s">
        <v>734</v>
      </c>
      <c r="L10" s="105" t="str">
        <f t="shared" si="3"/>
        <v>Yes</v>
      </c>
    </row>
    <row r="11" spans="1:12" x14ac:dyDescent="0.2">
      <c r="A11" s="138" t="s">
        <v>975</v>
      </c>
      <c r="B11" s="22" t="s">
        <v>213</v>
      </c>
      <c r="C11" s="23">
        <v>364</v>
      </c>
      <c r="D11" s="27" t="str">
        <f t="shared" si="0"/>
        <v>N/A</v>
      </c>
      <c r="E11" s="23">
        <v>348</v>
      </c>
      <c r="F11" s="27" t="str">
        <f t="shared" si="1"/>
        <v>N/A</v>
      </c>
      <c r="G11" s="23">
        <v>321</v>
      </c>
      <c r="H11" s="27" t="str">
        <f t="shared" si="2"/>
        <v>N/A</v>
      </c>
      <c r="I11" s="8">
        <v>-4.4000000000000004</v>
      </c>
      <c r="J11" s="8">
        <v>-7.76</v>
      </c>
      <c r="K11" s="28" t="s">
        <v>734</v>
      </c>
      <c r="L11" s="105" t="str">
        <f t="shared" si="3"/>
        <v>Yes</v>
      </c>
    </row>
    <row r="12" spans="1:12" x14ac:dyDescent="0.2">
      <c r="A12" s="138" t="s">
        <v>976</v>
      </c>
      <c r="B12" s="22" t="s">
        <v>213</v>
      </c>
      <c r="C12" s="23">
        <v>85</v>
      </c>
      <c r="D12" s="27" t="str">
        <f t="shared" si="0"/>
        <v>N/A</v>
      </c>
      <c r="E12" s="23">
        <v>120</v>
      </c>
      <c r="F12" s="27" t="str">
        <f t="shared" si="1"/>
        <v>N/A</v>
      </c>
      <c r="G12" s="23">
        <v>222</v>
      </c>
      <c r="H12" s="27" t="str">
        <f t="shared" si="2"/>
        <v>N/A</v>
      </c>
      <c r="I12" s="8">
        <v>41.18</v>
      </c>
      <c r="J12" s="8">
        <v>85</v>
      </c>
      <c r="K12" s="28" t="s">
        <v>734</v>
      </c>
      <c r="L12" s="105" t="str">
        <f t="shared" si="3"/>
        <v>No</v>
      </c>
    </row>
    <row r="13" spans="1:12" x14ac:dyDescent="0.2">
      <c r="A13" s="138" t="s">
        <v>977</v>
      </c>
      <c r="B13" s="22" t="s">
        <v>213</v>
      </c>
      <c r="C13" s="23">
        <v>11</v>
      </c>
      <c r="D13" s="27" t="str">
        <f t="shared" si="0"/>
        <v>N/A</v>
      </c>
      <c r="E13" s="23">
        <v>11</v>
      </c>
      <c r="F13" s="27" t="str">
        <f t="shared" si="1"/>
        <v>N/A</v>
      </c>
      <c r="G13" s="23">
        <v>11</v>
      </c>
      <c r="H13" s="27" t="str">
        <f t="shared" si="2"/>
        <v>N/A</v>
      </c>
      <c r="I13" s="8">
        <v>-75</v>
      </c>
      <c r="J13" s="8">
        <v>300</v>
      </c>
      <c r="K13" s="28" t="s">
        <v>734</v>
      </c>
      <c r="L13" s="105" t="str">
        <f t="shared" si="3"/>
        <v>No</v>
      </c>
    </row>
    <row r="14" spans="1:12" x14ac:dyDescent="0.2">
      <c r="A14" s="138" t="s">
        <v>978</v>
      </c>
      <c r="B14" s="22" t="s">
        <v>213</v>
      </c>
      <c r="C14" s="23">
        <v>108</v>
      </c>
      <c r="D14" s="27" t="str">
        <f t="shared" si="0"/>
        <v>N/A</v>
      </c>
      <c r="E14" s="23">
        <v>99</v>
      </c>
      <c r="F14" s="27" t="str">
        <f t="shared" si="1"/>
        <v>N/A</v>
      </c>
      <c r="G14" s="23">
        <v>96</v>
      </c>
      <c r="H14" s="27" t="str">
        <f t="shared" si="2"/>
        <v>N/A</v>
      </c>
      <c r="I14" s="8">
        <v>-8.33</v>
      </c>
      <c r="J14" s="8">
        <v>-3.03</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77707</v>
      </c>
      <c r="D16" s="27" t="str">
        <f t="shared" si="0"/>
        <v>N/A</v>
      </c>
      <c r="E16" s="23">
        <v>76274</v>
      </c>
      <c r="F16" s="27" t="str">
        <f t="shared" si="1"/>
        <v>N/A</v>
      </c>
      <c r="G16" s="23">
        <v>61153</v>
      </c>
      <c r="H16" s="27" t="str">
        <f t="shared" si="2"/>
        <v>N/A</v>
      </c>
      <c r="I16" s="8">
        <v>-1.84</v>
      </c>
      <c r="J16" s="8">
        <v>-19.8</v>
      </c>
      <c r="K16" s="28" t="s">
        <v>734</v>
      </c>
      <c r="L16" s="105" t="str">
        <f t="shared" si="3"/>
        <v>Yes</v>
      </c>
    </row>
    <row r="17" spans="1:12" x14ac:dyDescent="0.2">
      <c r="A17" s="137" t="s">
        <v>980</v>
      </c>
      <c r="B17" s="22" t="s">
        <v>213</v>
      </c>
      <c r="C17" s="23">
        <v>57013</v>
      </c>
      <c r="D17" s="27" t="str">
        <f t="shared" si="0"/>
        <v>N/A</v>
      </c>
      <c r="E17" s="23">
        <v>55898</v>
      </c>
      <c r="F17" s="27" t="str">
        <f t="shared" si="1"/>
        <v>N/A</v>
      </c>
      <c r="G17" s="23">
        <v>54363</v>
      </c>
      <c r="H17" s="27" t="str">
        <f t="shared" si="2"/>
        <v>N/A</v>
      </c>
      <c r="I17" s="8">
        <v>-1.96</v>
      </c>
      <c r="J17" s="8">
        <v>-2.75</v>
      </c>
      <c r="K17" s="28" t="s">
        <v>734</v>
      </c>
      <c r="L17" s="105" t="str">
        <f t="shared" si="3"/>
        <v>Yes</v>
      </c>
    </row>
    <row r="18" spans="1:12" x14ac:dyDescent="0.2">
      <c r="A18" s="137" t="s">
        <v>981</v>
      </c>
      <c r="B18" s="22" t="s">
        <v>213</v>
      </c>
      <c r="C18" s="23">
        <v>16028</v>
      </c>
      <c r="D18" s="27" t="str">
        <f t="shared" si="0"/>
        <v>N/A</v>
      </c>
      <c r="E18" s="23">
        <v>16211</v>
      </c>
      <c r="F18" s="27" t="str">
        <f t="shared" si="1"/>
        <v>N/A</v>
      </c>
      <c r="G18" s="23">
        <v>3655</v>
      </c>
      <c r="H18" s="27" t="str">
        <f t="shared" si="2"/>
        <v>N/A</v>
      </c>
      <c r="I18" s="8">
        <v>1.1419999999999999</v>
      </c>
      <c r="J18" s="8">
        <v>-77.5</v>
      </c>
      <c r="K18" s="28" t="s">
        <v>734</v>
      </c>
      <c r="L18" s="105" t="str">
        <f t="shared" si="3"/>
        <v>No</v>
      </c>
    </row>
    <row r="19" spans="1:12" x14ac:dyDescent="0.2">
      <c r="A19" s="137" t="s">
        <v>982</v>
      </c>
      <c r="B19" s="22" t="s">
        <v>213</v>
      </c>
      <c r="C19" s="23">
        <v>709</v>
      </c>
      <c r="D19" s="27" t="str">
        <f t="shared" si="0"/>
        <v>N/A</v>
      </c>
      <c r="E19" s="23">
        <v>656</v>
      </c>
      <c r="F19" s="27" t="str">
        <f t="shared" si="1"/>
        <v>N/A</v>
      </c>
      <c r="G19" s="23">
        <v>487</v>
      </c>
      <c r="H19" s="27" t="str">
        <f t="shared" si="2"/>
        <v>N/A</v>
      </c>
      <c r="I19" s="8">
        <v>-7.48</v>
      </c>
      <c r="J19" s="8">
        <v>-25.8</v>
      </c>
      <c r="K19" s="28" t="s">
        <v>734</v>
      </c>
      <c r="L19" s="105" t="str">
        <f t="shared" si="3"/>
        <v>Yes</v>
      </c>
    </row>
    <row r="20" spans="1:12" x14ac:dyDescent="0.2">
      <c r="A20" s="137" t="s">
        <v>983</v>
      </c>
      <c r="B20" s="22" t="s">
        <v>213</v>
      </c>
      <c r="C20" s="23">
        <v>3957</v>
      </c>
      <c r="D20" s="27" t="str">
        <f t="shared" si="0"/>
        <v>N/A</v>
      </c>
      <c r="E20" s="23">
        <v>3509</v>
      </c>
      <c r="F20" s="27" t="str">
        <f t="shared" si="1"/>
        <v>N/A</v>
      </c>
      <c r="G20" s="23">
        <v>2648</v>
      </c>
      <c r="H20" s="27" t="str">
        <f t="shared" si="2"/>
        <v>N/A</v>
      </c>
      <c r="I20" s="8">
        <v>-11.3</v>
      </c>
      <c r="J20" s="8">
        <v>-24.5</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20335</v>
      </c>
      <c r="D22" s="27" t="str">
        <f t="shared" si="0"/>
        <v>N/A</v>
      </c>
      <c r="E22" s="23">
        <v>22438</v>
      </c>
      <c r="F22" s="27" t="str">
        <f t="shared" si="1"/>
        <v>N/A</v>
      </c>
      <c r="G22" s="23">
        <v>25075</v>
      </c>
      <c r="H22" s="27" t="str">
        <f t="shared" si="2"/>
        <v>N/A</v>
      </c>
      <c r="I22" s="8">
        <v>10.34</v>
      </c>
      <c r="J22" s="8">
        <v>11.75</v>
      </c>
      <c r="K22" s="28" t="s">
        <v>734</v>
      </c>
      <c r="L22" s="105" t="str">
        <f t="shared" si="3"/>
        <v>Yes</v>
      </c>
    </row>
    <row r="23" spans="1:12" x14ac:dyDescent="0.2">
      <c r="A23" s="137" t="s">
        <v>985</v>
      </c>
      <c r="B23" s="22" t="s">
        <v>213</v>
      </c>
      <c r="C23" s="23">
        <v>11</v>
      </c>
      <c r="D23" s="27" t="str">
        <f t="shared" si="0"/>
        <v>N/A</v>
      </c>
      <c r="E23" s="23">
        <v>11</v>
      </c>
      <c r="F23" s="27" t="str">
        <f t="shared" si="1"/>
        <v>N/A</v>
      </c>
      <c r="G23" s="23">
        <v>11</v>
      </c>
      <c r="H23" s="27" t="str">
        <f t="shared" si="2"/>
        <v>N/A</v>
      </c>
      <c r="I23" s="8">
        <v>200</v>
      </c>
      <c r="J23" s="8">
        <v>0</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11</v>
      </c>
      <c r="D25" s="27" t="str">
        <f t="shared" si="0"/>
        <v>N/A</v>
      </c>
      <c r="E25" s="23">
        <v>11</v>
      </c>
      <c r="F25" s="27" t="str">
        <f t="shared" si="1"/>
        <v>N/A</v>
      </c>
      <c r="G25" s="23">
        <v>11</v>
      </c>
      <c r="H25" s="27" t="str">
        <f t="shared" si="2"/>
        <v>N/A</v>
      </c>
      <c r="I25" s="8">
        <v>28.57</v>
      </c>
      <c r="J25" s="8">
        <v>-88.9</v>
      </c>
      <c r="K25" s="28" t="s">
        <v>734</v>
      </c>
      <c r="L25" s="105" t="str">
        <f t="shared" si="3"/>
        <v>No</v>
      </c>
    </row>
    <row r="26" spans="1:12" x14ac:dyDescent="0.2">
      <c r="A26" s="137" t="s">
        <v>988</v>
      </c>
      <c r="B26" s="22" t="s">
        <v>213</v>
      </c>
      <c r="C26" s="23">
        <v>475</v>
      </c>
      <c r="D26" s="27" t="str">
        <f t="shared" si="0"/>
        <v>N/A</v>
      </c>
      <c r="E26" s="23">
        <v>1955</v>
      </c>
      <c r="F26" s="27" t="str">
        <f t="shared" si="1"/>
        <v>N/A</v>
      </c>
      <c r="G26" s="23">
        <v>3448</v>
      </c>
      <c r="H26" s="27" t="str">
        <f t="shared" si="2"/>
        <v>N/A</v>
      </c>
      <c r="I26" s="8">
        <v>311.60000000000002</v>
      </c>
      <c r="J26" s="8">
        <v>76.37</v>
      </c>
      <c r="K26" s="28" t="s">
        <v>734</v>
      </c>
      <c r="L26" s="105" t="str">
        <f t="shared" si="3"/>
        <v>No</v>
      </c>
    </row>
    <row r="27" spans="1:12" x14ac:dyDescent="0.2">
      <c r="A27" s="137" t="s">
        <v>989</v>
      </c>
      <c r="B27" s="22" t="s">
        <v>213</v>
      </c>
      <c r="C27" s="23">
        <v>11579</v>
      </c>
      <c r="D27" s="27" t="str">
        <f t="shared" si="0"/>
        <v>N/A</v>
      </c>
      <c r="E27" s="23">
        <v>11315</v>
      </c>
      <c r="F27" s="27" t="str">
        <f t="shared" si="1"/>
        <v>N/A</v>
      </c>
      <c r="G27" s="23">
        <v>12197</v>
      </c>
      <c r="H27" s="27" t="str">
        <f t="shared" si="2"/>
        <v>N/A</v>
      </c>
      <c r="I27" s="8">
        <v>-2.2799999999999998</v>
      </c>
      <c r="J27" s="8">
        <v>7.7949999999999999</v>
      </c>
      <c r="K27" s="28" t="s">
        <v>734</v>
      </c>
      <c r="L27" s="105" t="str">
        <f t="shared" si="3"/>
        <v>Yes</v>
      </c>
    </row>
    <row r="28" spans="1:12" x14ac:dyDescent="0.2">
      <c r="A28" s="156" t="s">
        <v>990</v>
      </c>
      <c r="B28" s="22" t="s">
        <v>213</v>
      </c>
      <c r="C28" s="23">
        <v>8273</v>
      </c>
      <c r="D28" s="27" t="str">
        <f t="shared" si="0"/>
        <v>N/A</v>
      </c>
      <c r="E28" s="23">
        <v>9156</v>
      </c>
      <c r="F28" s="27" t="str">
        <f t="shared" si="1"/>
        <v>N/A</v>
      </c>
      <c r="G28" s="23">
        <v>9426</v>
      </c>
      <c r="H28" s="27" t="str">
        <f t="shared" si="2"/>
        <v>N/A</v>
      </c>
      <c r="I28" s="8">
        <v>10.67</v>
      </c>
      <c r="J28" s="8">
        <v>2.9489999999999998</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11490</v>
      </c>
      <c r="D30" s="27" t="str">
        <f t="shared" si="0"/>
        <v>N/A</v>
      </c>
      <c r="E30" s="23">
        <v>15147</v>
      </c>
      <c r="F30" s="27" t="str">
        <f t="shared" si="1"/>
        <v>N/A</v>
      </c>
      <c r="G30" s="23">
        <v>179894</v>
      </c>
      <c r="H30" s="27" t="str">
        <f t="shared" si="2"/>
        <v>N/A</v>
      </c>
      <c r="I30" s="8">
        <v>31.83</v>
      </c>
      <c r="J30" s="8">
        <v>1088</v>
      </c>
      <c r="K30" s="28" t="s">
        <v>734</v>
      </c>
      <c r="L30" s="105" t="str">
        <f t="shared" si="3"/>
        <v>No</v>
      </c>
    </row>
    <row r="31" spans="1:12" x14ac:dyDescent="0.2">
      <c r="A31" s="168" t="s">
        <v>992</v>
      </c>
      <c r="B31" s="22" t="s">
        <v>213</v>
      </c>
      <c r="C31" s="23">
        <v>2686</v>
      </c>
      <c r="D31" s="27" t="str">
        <f t="shared" si="0"/>
        <v>N/A</v>
      </c>
      <c r="E31" s="23">
        <v>6968</v>
      </c>
      <c r="F31" s="27" t="str">
        <f t="shared" si="1"/>
        <v>N/A</v>
      </c>
      <c r="G31" s="23">
        <v>7941</v>
      </c>
      <c r="H31" s="27" t="str">
        <f t="shared" si="2"/>
        <v>N/A</v>
      </c>
      <c r="I31" s="8">
        <v>159.4</v>
      </c>
      <c r="J31" s="8">
        <v>13.96</v>
      </c>
      <c r="K31" s="28" t="s">
        <v>734</v>
      </c>
      <c r="L31" s="105" t="str">
        <f t="shared" si="3"/>
        <v>Yes</v>
      </c>
    </row>
    <row r="32" spans="1:12" x14ac:dyDescent="0.2">
      <c r="A32" s="168" t="s">
        <v>993</v>
      </c>
      <c r="B32" s="22" t="s">
        <v>213</v>
      </c>
      <c r="C32" s="23">
        <v>1314</v>
      </c>
      <c r="D32" s="27" t="str">
        <f t="shared" si="0"/>
        <v>N/A</v>
      </c>
      <c r="E32" s="23">
        <v>868</v>
      </c>
      <c r="F32" s="27" t="str">
        <f t="shared" si="1"/>
        <v>N/A</v>
      </c>
      <c r="G32" s="23">
        <v>117</v>
      </c>
      <c r="H32" s="27" t="str">
        <f t="shared" si="2"/>
        <v>N/A</v>
      </c>
      <c r="I32" s="8">
        <v>-33.9</v>
      </c>
      <c r="J32" s="8">
        <v>-86.5</v>
      </c>
      <c r="K32" s="28" t="s">
        <v>734</v>
      </c>
      <c r="L32" s="105" t="str">
        <f t="shared" si="3"/>
        <v>No</v>
      </c>
    </row>
    <row r="33" spans="1:12" x14ac:dyDescent="0.2">
      <c r="A33" s="168" t="s">
        <v>994</v>
      </c>
      <c r="B33" s="22" t="s">
        <v>213</v>
      </c>
      <c r="C33" s="23">
        <v>3792</v>
      </c>
      <c r="D33" s="27" t="str">
        <f t="shared" si="0"/>
        <v>N/A</v>
      </c>
      <c r="E33" s="23">
        <v>2769</v>
      </c>
      <c r="F33" s="27" t="str">
        <f t="shared" si="1"/>
        <v>N/A</v>
      </c>
      <c r="G33" s="23">
        <v>104</v>
      </c>
      <c r="H33" s="27" t="str">
        <f t="shared" si="2"/>
        <v>N/A</v>
      </c>
      <c r="I33" s="8">
        <v>-27</v>
      </c>
      <c r="J33" s="8">
        <v>-96.2</v>
      </c>
      <c r="K33" s="28" t="s">
        <v>734</v>
      </c>
      <c r="L33" s="105" t="str">
        <f t="shared" si="3"/>
        <v>No</v>
      </c>
    </row>
    <row r="34" spans="1:12" x14ac:dyDescent="0.2">
      <c r="A34" s="168" t="s">
        <v>995</v>
      </c>
      <c r="B34" s="22" t="s">
        <v>213</v>
      </c>
      <c r="C34" s="23">
        <v>3379</v>
      </c>
      <c r="D34" s="27" t="str">
        <f t="shared" si="0"/>
        <v>N/A</v>
      </c>
      <c r="E34" s="23">
        <v>4221</v>
      </c>
      <c r="F34" s="27" t="str">
        <f t="shared" si="1"/>
        <v>N/A</v>
      </c>
      <c r="G34" s="23">
        <v>169457</v>
      </c>
      <c r="H34" s="27" t="str">
        <f t="shared" si="2"/>
        <v>N/A</v>
      </c>
      <c r="I34" s="8">
        <v>24.92</v>
      </c>
      <c r="J34" s="8">
        <v>3915</v>
      </c>
      <c r="K34" s="28" t="s">
        <v>734</v>
      </c>
      <c r="L34" s="105" t="str">
        <f t="shared" si="3"/>
        <v>No</v>
      </c>
    </row>
    <row r="35" spans="1:12" x14ac:dyDescent="0.2">
      <c r="A35" s="168" t="s">
        <v>996</v>
      </c>
      <c r="B35" s="22" t="s">
        <v>213</v>
      </c>
      <c r="C35" s="23">
        <v>319</v>
      </c>
      <c r="D35" s="27" t="str">
        <f t="shared" si="0"/>
        <v>N/A</v>
      </c>
      <c r="E35" s="23">
        <v>321</v>
      </c>
      <c r="F35" s="27" t="str">
        <f t="shared" si="1"/>
        <v>N/A</v>
      </c>
      <c r="G35" s="23">
        <v>2275</v>
      </c>
      <c r="H35" s="27" t="str">
        <f t="shared" si="2"/>
        <v>N/A</v>
      </c>
      <c r="I35" s="8">
        <v>0.627</v>
      </c>
      <c r="J35" s="8">
        <v>608.70000000000005</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457</v>
      </c>
      <c r="D37" s="27" t="str">
        <f t="shared" si="0"/>
        <v>N/A</v>
      </c>
      <c r="E37" s="23">
        <v>442</v>
      </c>
      <c r="F37" s="27" t="str">
        <f t="shared" si="1"/>
        <v>N/A</v>
      </c>
      <c r="G37" s="23">
        <v>693</v>
      </c>
      <c r="H37" s="27" t="str">
        <f t="shared" si="2"/>
        <v>N/A</v>
      </c>
      <c r="I37" s="8">
        <v>-3.28</v>
      </c>
      <c r="J37" s="8">
        <v>56.79</v>
      </c>
      <c r="K37" s="28" t="s">
        <v>734</v>
      </c>
      <c r="L37" s="105" t="str">
        <f t="shared" si="3"/>
        <v>No</v>
      </c>
    </row>
    <row r="38" spans="1:12" x14ac:dyDescent="0.2">
      <c r="A38" s="168" t="s">
        <v>84</v>
      </c>
      <c r="B38" s="22" t="s">
        <v>213</v>
      </c>
      <c r="C38" s="29">
        <v>1145030380</v>
      </c>
      <c r="D38" s="27" t="str">
        <f t="shared" si="0"/>
        <v>N/A</v>
      </c>
      <c r="E38" s="29">
        <v>1152670818</v>
      </c>
      <c r="F38" s="27" t="str">
        <f t="shared" si="1"/>
        <v>N/A</v>
      </c>
      <c r="G38" s="29">
        <v>1565309903</v>
      </c>
      <c r="H38" s="27" t="str">
        <f t="shared" si="2"/>
        <v>N/A</v>
      </c>
      <c r="I38" s="8">
        <v>0.6673</v>
      </c>
      <c r="J38" s="8">
        <v>35.799999999999997</v>
      </c>
      <c r="K38" s="28" t="s">
        <v>734</v>
      </c>
      <c r="L38" s="105" t="str">
        <f t="shared" si="3"/>
        <v>No</v>
      </c>
    </row>
    <row r="39" spans="1:12" x14ac:dyDescent="0.2">
      <c r="A39" s="168" t="s">
        <v>1276</v>
      </c>
      <c r="B39" s="22" t="s">
        <v>213</v>
      </c>
      <c r="C39" s="29">
        <v>10400.573877999999</v>
      </c>
      <c r="D39" s="27" t="str">
        <f t="shared" si="0"/>
        <v>N/A</v>
      </c>
      <c r="E39" s="29">
        <v>10073.416396000001</v>
      </c>
      <c r="F39" s="27" t="str">
        <f t="shared" si="1"/>
        <v>N/A</v>
      </c>
      <c r="G39" s="29">
        <v>5867.7484039999999</v>
      </c>
      <c r="H39" s="27" t="str">
        <f t="shared" si="2"/>
        <v>N/A</v>
      </c>
      <c r="I39" s="8">
        <v>-3.15</v>
      </c>
      <c r="J39" s="8">
        <v>-41.8</v>
      </c>
      <c r="K39" s="28" t="s">
        <v>734</v>
      </c>
      <c r="L39" s="105" t="str">
        <f t="shared" si="3"/>
        <v>No</v>
      </c>
    </row>
    <row r="40" spans="1:12" x14ac:dyDescent="0.2">
      <c r="A40" s="168" t="s">
        <v>1277</v>
      </c>
      <c r="B40" s="22" t="s">
        <v>213</v>
      </c>
      <c r="C40" s="29">
        <v>11793.615961</v>
      </c>
      <c r="D40" s="27" t="str">
        <f>IF($B40="N/A","N/A",IF(C40&gt;10,"No",IF(C40&lt;-10,"No","Yes")))</f>
        <v>N/A</v>
      </c>
      <c r="E40" s="29">
        <v>11706.401442</v>
      </c>
      <c r="F40" s="27" t="str">
        <f>IF($B40="N/A","N/A",IF(E40&gt;10,"No",IF(E40&lt;-10,"No","Yes")))</f>
        <v>N/A</v>
      </c>
      <c r="G40" s="29">
        <v>7190.7439361999996</v>
      </c>
      <c r="H40" s="27" t="str">
        <f>IF($B40="N/A","N/A",IF(G40&gt;10,"No",IF(G40&lt;-10,"No","Yes")))</f>
        <v>N/A</v>
      </c>
      <c r="I40" s="8">
        <v>-0.74</v>
      </c>
      <c r="J40" s="8">
        <v>-38.6</v>
      </c>
      <c r="K40" s="28" t="s">
        <v>734</v>
      </c>
      <c r="L40" s="105" t="str">
        <f>IF(J40="Div by 0", "N/A", IF(K40="N/A","N/A", IF(J40&gt;VALUE(MID(K40,1,2)), "No", IF(J40&lt;-1*VALUE(MID(K40,1,2)), "No", "Yes"))))</f>
        <v>No</v>
      </c>
    </row>
    <row r="41" spans="1:12" x14ac:dyDescent="0.2">
      <c r="A41" s="168" t="s">
        <v>107</v>
      </c>
      <c r="B41" s="22" t="s">
        <v>213</v>
      </c>
      <c r="C41" s="29">
        <v>213965</v>
      </c>
      <c r="D41" s="27" t="str">
        <f t="shared" ref="D41:D44" si="4">IF($B41="N/A","N/A",IF(C41&gt;10,"No",IF(C41&lt;-10,"No","Yes")))</f>
        <v>N/A</v>
      </c>
      <c r="E41" s="29">
        <v>246530</v>
      </c>
      <c r="F41" s="27" t="str">
        <f t="shared" ref="F41:F44" si="5">IF($B41="N/A","N/A",IF(E41&gt;10,"No",IF(E41&lt;-10,"No","Yes")))</f>
        <v>N/A</v>
      </c>
      <c r="G41" s="29">
        <v>4050655</v>
      </c>
      <c r="H41" s="27" t="str">
        <f t="shared" ref="H41:H44" si="6">IF($B41="N/A","N/A",IF(G41&gt;10,"No",IF(G41&lt;-10,"No","Yes")))</f>
        <v>N/A</v>
      </c>
      <c r="I41" s="8">
        <v>15.22</v>
      </c>
      <c r="J41" s="8">
        <v>1543</v>
      </c>
      <c r="K41" s="28" t="s">
        <v>734</v>
      </c>
      <c r="L41" s="105" t="str">
        <f t="shared" ref="L41:L43" si="7">IF(J41="Div by 0", "N/A", IF(K41="N/A","N/A", IF(J41&gt;VALUE(MID(K41,1,2)), "No", IF(J41&lt;-1*VALUE(MID(K41,1,2)), "No", "Yes"))))</f>
        <v>No</v>
      </c>
    </row>
    <row r="42" spans="1:12" x14ac:dyDescent="0.2">
      <c r="A42" s="168" t="s">
        <v>158</v>
      </c>
      <c r="B42" s="30" t="s">
        <v>217</v>
      </c>
      <c r="C42" s="1">
        <v>93</v>
      </c>
      <c r="D42" s="27" t="str">
        <f>IF($B42="N/A","N/A",IF(C42&gt;0,"No",IF(C42&lt;0,"No","Yes")))</f>
        <v>No</v>
      </c>
      <c r="E42" s="1">
        <v>2591</v>
      </c>
      <c r="F42" s="27" t="str">
        <f>IF($B42="N/A","N/A",IF(E42&gt;0,"No",IF(E42&lt;0,"No","Yes")))</f>
        <v>No</v>
      </c>
      <c r="G42" s="1">
        <v>250</v>
      </c>
      <c r="H42" s="27" t="str">
        <f>IF($B42="N/A","N/A",IF(G42&gt;0,"No",IF(G42&lt;0,"No","Yes")))</f>
        <v>No</v>
      </c>
      <c r="I42" s="8">
        <v>2686</v>
      </c>
      <c r="J42" s="8">
        <v>-90.4</v>
      </c>
      <c r="K42" s="28" t="s">
        <v>734</v>
      </c>
      <c r="L42" s="105" t="str">
        <f t="shared" si="7"/>
        <v>No</v>
      </c>
    </row>
    <row r="43" spans="1:12" x14ac:dyDescent="0.2">
      <c r="A43" s="168" t="s">
        <v>156</v>
      </c>
      <c r="B43" s="22" t="s">
        <v>213</v>
      </c>
      <c r="C43" s="29">
        <v>41609</v>
      </c>
      <c r="D43" s="27" t="str">
        <f t="shared" si="4"/>
        <v>N/A</v>
      </c>
      <c r="E43" s="29">
        <v>104105</v>
      </c>
      <c r="F43" s="27" t="str">
        <f t="shared" si="5"/>
        <v>N/A</v>
      </c>
      <c r="G43" s="29">
        <v>144608</v>
      </c>
      <c r="H43" s="27" t="str">
        <f t="shared" si="6"/>
        <v>N/A</v>
      </c>
      <c r="I43" s="8">
        <v>150.19999999999999</v>
      </c>
      <c r="J43" s="8">
        <v>38.909999999999997</v>
      </c>
      <c r="K43" s="28" t="s">
        <v>734</v>
      </c>
      <c r="L43" s="105" t="str">
        <f t="shared" si="7"/>
        <v>No</v>
      </c>
    </row>
    <row r="44" spans="1:12" x14ac:dyDescent="0.2">
      <c r="A44" s="168" t="s">
        <v>1278</v>
      </c>
      <c r="B44" s="22" t="s">
        <v>213</v>
      </c>
      <c r="C44" s="29">
        <v>447.40860214999998</v>
      </c>
      <c r="D44" s="27" t="str">
        <f t="shared" si="4"/>
        <v>N/A</v>
      </c>
      <c r="E44" s="29">
        <v>40.179467387000003</v>
      </c>
      <c r="F44" s="27" t="str">
        <f t="shared" si="5"/>
        <v>N/A</v>
      </c>
      <c r="G44" s="29">
        <v>578.43200000000002</v>
      </c>
      <c r="H44" s="27" t="str">
        <f t="shared" si="6"/>
        <v>N/A</v>
      </c>
      <c r="I44" s="8">
        <v>-91</v>
      </c>
      <c r="J44" s="8">
        <v>1340</v>
      </c>
      <c r="K44" s="28" t="s">
        <v>734</v>
      </c>
      <c r="L44" s="105" t="str">
        <f>IF(J44="Div by 0", "N/A", IF(OR(J44="N/A",K44="N/A"),"N/A", IF(J44&gt;VALUE(MID(K44,1,2)), "No", IF(J44&lt;-1*VALUE(MID(K44,1,2)), "No", "Yes"))))</f>
        <v>No</v>
      </c>
    </row>
    <row r="45" spans="1:12" x14ac:dyDescent="0.2">
      <c r="A45" s="168" t="s">
        <v>1279</v>
      </c>
      <c r="B45" s="22" t="s">
        <v>213</v>
      </c>
      <c r="C45" s="29">
        <v>18895.778966000002</v>
      </c>
      <c r="D45" s="27" t="str">
        <f t="shared" ref="D45:D71" si="8">IF($B45="N/A","N/A",IF(C45&gt;10,"No",IF(C45&lt;-10,"No","Yes")))</f>
        <v>N/A</v>
      </c>
      <c r="E45" s="29">
        <v>18602.653169000001</v>
      </c>
      <c r="F45" s="27" t="str">
        <f t="shared" ref="F45:F71" si="9">IF($B45="N/A","N/A",IF(E45&gt;10,"No",IF(E45&lt;-10,"No","Yes")))</f>
        <v>N/A</v>
      </c>
      <c r="G45" s="29">
        <v>18547.920684000001</v>
      </c>
      <c r="H45" s="27" t="str">
        <f t="shared" ref="H45:H71" si="10">IF($B45="N/A","N/A",IF(G45&gt;10,"No",IF(G45&lt;-10,"No","Yes")))</f>
        <v>N/A</v>
      </c>
      <c r="I45" s="8">
        <v>-1.55</v>
      </c>
      <c r="J45" s="8">
        <v>-0.29399999999999998</v>
      </c>
      <c r="K45" s="28" t="s">
        <v>734</v>
      </c>
      <c r="L45" s="105" t="str">
        <f t="shared" ref="L45:L71" si="11">IF(J45="Div by 0", "N/A", IF(K45="N/A","N/A", IF(J45&gt;VALUE(MID(K45,1,2)), "No", IF(J45&lt;-1*VALUE(MID(K45,1,2)), "No", "Yes"))))</f>
        <v>Yes</v>
      </c>
    </row>
    <row r="46" spans="1:12" x14ac:dyDescent="0.2">
      <c r="A46" s="168" t="s">
        <v>1280</v>
      </c>
      <c r="B46" s="22" t="s">
        <v>213</v>
      </c>
      <c r="C46" s="29">
        <v>16114.826923000001</v>
      </c>
      <c r="D46" s="27" t="str">
        <f t="shared" si="8"/>
        <v>N/A</v>
      </c>
      <c r="E46" s="29">
        <v>15844.459769999999</v>
      </c>
      <c r="F46" s="27" t="str">
        <f t="shared" si="9"/>
        <v>N/A</v>
      </c>
      <c r="G46" s="29">
        <v>16569.140187000001</v>
      </c>
      <c r="H46" s="27" t="str">
        <f t="shared" si="10"/>
        <v>N/A</v>
      </c>
      <c r="I46" s="8">
        <v>-1.68</v>
      </c>
      <c r="J46" s="8">
        <v>4.5739999999999998</v>
      </c>
      <c r="K46" s="28" t="s">
        <v>734</v>
      </c>
      <c r="L46" s="105" t="str">
        <f t="shared" si="11"/>
        <v>Yes</v>
      </c>
    </row>
    <row r="47" spans="1:12" x14ac:dyDescent="0.2">
      <c r="A47" s="168" t="s">
        <v>1281</v>
      </c>
      <c r="B47" s="22" t="s">
        <v>213</v>
      </c>
      <c r="C47" s="29">
        <v>8663.8705881999995</v>
      </c>
      <c r="D47" s="27" t="str">
        <f t="shared" si="8"/>
        <v>N/A</v>
      </c>
      <c r="E47" s="29">
        <v>10559.441666999999</v>
      </c>
      <c r="F47" s="27" t="str">
        <f t="shared" si="9"/>
        <v>N/A</v>
      </c>
      <c r="G47" s="29">
        <v>11541.945946</v>
      </c>
      <c r="H47" s="27" t="str">
        <f t="shared" si="10"/>
        <v>N/A</v>
      </c>
      <c r="I47" s="8">
        <v>21.88</v>
      </c>
      <c r="J47" s="8">
        <v>9.3049999999999997</v>
      </c>
      <c r="K47" s="28" t="s">
        <v>734</v>
      </c>
      <c r="L47" s="105" t="str">
        <f t="shared" si="11"/>
        <v>Yes</v>
      </c>
    </row>
    <row r="48" spans="1:12" x14ac:dyDescent="0.2">
      <c r="A48" s="168" t="s">
        <v>1282</v>
      </c>
      <c r="B48" s="22" t="s">
        <v>213</v>
      </c>
      <c r="C48" s="29">
        <v>4582.25</v>
      </c>
      <c r="D48" s="27" t="str">
        <f t="shared" si="8"/>
        <v>N/A</v>
      </c>
      <c r="E48" s="29">
        <v>0</v>
      </c>
      <c r="F48" s="27" t="str">
        <f t="shared" si="9"/>
        <v>N/A</v>
      </c>
      <c r="G48" s="29">
        <v>7680</v>
      </c>
      <c r="H48" s="27" t="str">
        <f t="shared" si="10"/>
        <v>N/A</v>
      </c>
      <c r="I48" s="8">
        <v>-100</v>
      </c>
      <c r="J48" s="8" t="s">
        <v>1748</v>
      </c>
      <c r="K48" s="28" t="s">
        <v>734</v>
      </c>
      <c r="L48" s="105" t="str">
        <f t="shared" si="11"/>
        <v>N/A</v>
      </c>
    </row>
    <row r="49" spans="1:12" x14ac:dyDescent="0.2">
      <c r="A49" s="168" t="s">
        <v>1283</v>
      </c>
      <c r="B49" s="22" t="s">
        <v>213</v>
      </c>
      <c r="C49" s="29">
        <v>36851.638889000002</v>
      </c>
      <c r="D49" s="27" t="str">
        <f t="shared" si="8"/>
        <v>N/A</v>
      </c>
      <c r="E49" s="29">
        <v>38235.373737000002</v>
      </c>
      <c r="F49" s="27" t="str">
        <f t="shared" si="9"/>
        <v>N/A</v>
      </c>
      <c r="G49" s="29">
        <v>41818.614583000002</v>
      </c>
      <c r="H49" s="27" t="str">
        <f t="shared" si="10"/>
        <v>N/A</v>
      </c>
      <c r="I49" s="8">
        <v>3.7549999999999999</v>
      </c>
      <c r="J49" s="8">
        <v>9.3719999999999999</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13098.576048000001</v>
      </c>
      <c r="D51" s="27" t="str">
        <f t="shared" si="8"/>
        <v>N/A</v>
      </c>
      <c r="E51" s="29">
        <v>13324.300010000001</v>
      </c>
      <c r="F51" s="27" t="str">
        <f t="shared" si="9"/>
        <v>N/A</v>
      </c>
      <c r="G51" s="29">
        <v>14696.036989</v>
      </c>
      <c r="H51" s="27" t="str">
        <f t="shared" si="10"/>
        <v>N/A</v>
      </c>
      <c r="I51" s="8">
        <v>1.7230000000000001</v>
      </c>
      <c r="J51" s="8">
        <v>10.3</v>
      </c>
      <c r="K51" s="28" t="s">
        <v>734</v>
      </c>
      <c r="L51" s="105" t="str">
        <f t="shared" si="11"/>
        <v>Yes</v>
      </c>
    </row>
    <row r="52" spans="1:12" x14ac:dyDescent="0.2">
      <c r="A52" s="168" t="s">
        <v>1286</v>
      </c>
      <c r="B52" s="22" t="s">
        <v>213</v>
      </c>
      <c r="C52" s="29">
        <v>13472.806167000001</v>
      </c>
      <c r="D52" s="27" t="str">
        <f t="shared" si="8"/>
        <v>N/A</v>
      </c>
      <c r="E52" s="29">
        <v>13535.502791000001</v>
      </c>
      <c r="F52" s="27" t="str">
        <f t="shared" si="9"/>
        <v>N/A</v>
      </c>
      <c r="G52" s="29">
        <v>14244.097841999999</v>
      </c>
      <c r="H52" s="27" t="str">
        <f t="shared" si="10"/>
        <v>N/A</v>
      </c>
      <c r="I52" s="8">
        <v>0.46539999999999998</v>
      </c>
      <c r="J52" s="8">
        <v>5.2350000000000003</v>
      </c>
      <c r="K52" s="28" t="s">
        <v>734</v>
      </c>
      <c r="L52" s="105" t="str">
        <f t="shared" si="11"/>
        <v>Yes</v>
      </c>
    </row>
    <row r="53" spans="1:12" x14ac:dyDescent="0.2">
      <c r="A53" s="168" t="s">
        <v>1287</v>
      </c>
      <c r="B53" s="22" t="s">
        <v>213</v>
      </c>
      <c r="C53" s="29">
        <v>9995.6557274999996</v>
      </c>
      <c r="D53" s="27" t="str">
        <f t="shared" si="8"/>
        <v>N/A</v>
      </c>
      <c r="E53" s="29">
        <v>10709.493492</v>
      </c>
      <c r="F53" s="27" t="str">
        <f t="shared" si="9"/>
        <v>N/A</v>
      </c>
      <c r="G53" s="29">
        <v>11662.508071</v>
      </c>
      <c r="H53" s="27" t="str">
        <f t="shared" si="10"/>
        <v>N/A</v>
      </c>
      <c r="I53" s="8">
        <v>7.141</v>
      </c>
      <c r="J53" s="8">
        <v>8.8989999999999991</v>
      </c>
      <c r="K53" s="28" t="s">
        <v>734</v>
      </c>
      <c r="L53" s="105" t="str">
        <f t="shared" si="11"/>
        <v>Yes</v>
      </c>
    </row>
    <row r="54" spans="1:12" x14ac:dyDescent="0.2">
      <c r="A54" s="168" t="s">
        <v>1288</v>
      </c>
      <c r="B54" s="22" t="s">
        <v>213</v>
      </c>
      <c r="C54" s="29">
        <v>14741.610719</v>
      </c>
      <c r="D54" s="27" t="str">
        <f t="shared" si="8"/>
        <v>N/A</v>
      </c>
      <c r="E54" s="29">
        <v>14820.330792999999</v>
      </c>
      <c r="F54" s="27" t="str">
        <f t="shared" si="9"/>
        <v>N/A</v>
      </c>
      <c r="G54" s="29">
        <v>15917.295688</v>
      </c>
      <c r="H54" s="27" t="str">
        <f t="shared" si="10"/>
        <v>N/A</v>
      </c>
      <c r="I54" s="8">
        <v>0.53400000000000003</v>
      </c>
      <c r="J54" s="8">
        <v>7.4020000000000001</v>
      </c>
      <c r="K54" s="28" t="s">
        <v>734</v>
      </c>
      <c r="L54" s="105" t="str">
        <f t="shared" si="11"/>
        <v>Yes</v>
      </c>
    </row>
    <row r="55" spans="1:12" x14ac:dyDescent="0.2">
      <c r="A55" s="168" t="s">
        <v>1663</v>
      </c>
      <c r="B55" s="22" t="s">
        <v>213</v>
      </c>
      <c r="C55" s="29">
        <v>19980.737679999998</v>
      </c>
      <c r="D55" s="27" t="str">
        <f t="shared" si="8"/>
        <v>N/A</v>
      </c>
      <c r="E55" s="29">
        <v>21760.156169999998</v>
      </c>
      <c r="F55" s="27" t="str">
        <f t="shared" si="9"/>
        <v>N/A</v>
      </c>
      <c r="G55" s="29">
        <v>27936.808535</v>
      </c>
      <c r="H55" s="27" t="str">
        <f t="shared" si="10"/>
        <v>N/A</v>
      </c>
      <c r="I55" s="8">
        <v>8.9060000000000006</v>
      </c>
      <c r="J55" s="8">
        <v>28.39</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4528.7209737000003</v>
      </c>
      <c r="D57" s="27" t="str">
        <f t="shared" si="8"/>
        <v>N/A</v>
      </c>
      <c r="E57" s="29">
        <v>4278.3678135</v>
      </c>
      <c r="F57" s="27" t="str">
        <f t="shared" si="9"/>
        <v>N/A</v>
      </c>
      <c r="G57" s="29">
        <v>3757.6906481000001</v>
      </c>
      <c r="H57" s="27" t="str">
        <f t="shared" si="10"/>
        <v>N/A</v>
      </c>
      <c r="I57" s="8">
        <v>-5.53</v>
      </c>
      <c r="J57" s="8">
        <v>-12.2</v>
      </c>
      <c r="K57" s="28" t="s">
        <v>734</v>
      </c>
      <c r="L57" s="105" t="str">
        <f t="shared" si="11"/>
        <v>Yes</v>
      </c>
    </row>
    <row r="58" spans="1:12" x14ac:dyDescent="0.2">
      <c r="A58" s="168" t="s">
        <v>1290</v>
      </c>
      <c r="B58" s="22" t="s">
        <v>213</v>
      </c>
      <c r="C58" s="29">
        <v>8289</v>
      </c>
      <c r="D58" s="27" t="str">
        <f t="shared" si="8"/>
        <v>N/A</v>
      </c>
      <c r="E58" s="29">
        <v>3150</v>
      </c>
      <c r="F58" s="27" t="str">
        <f t="shared" si="9"/>
        <v>N/A</v>
      </c>
      <c r="G58" s="29">
        <v>457.33333333000002</v>
      </c>
      <c r="H58" s="27" t="str">
        <f t="shared" si="10"/>
        <v>N/A</v>
      </c>
      <c r="I58" s="8">
        <v>-62</v>
      </c>
      <c r="J58" s="8">
        <v>-85.5</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19363.428571</v>
      </c>
      <c r="D60" s="27" t="str">
        <f t="shared" si="8"/>
        <v>N/A</v>
      </c>
      <c r="E60" s="29">
        <v>114.44444444</v>
      </c>
      <c r="F60" s="27" t="str">
        <f t="shared" si="9"/>
        <v>N/A</v>
      </c>
      <c r="G60" s="29">
        <v>316</v>
      </c>
      <c r="H60" s="27" t="str">
        <f t="shared" si="10"/>
        <v>N/A</v>
      </c>
      <c r="I60" s="8">
        <v>-99.4</v>
      </c>
      <c r="J60" s="8">
        <v>176.1</v>
      </c>
      <c r="K60" s="28" t="s">
        <v>734</v>
      </c>
      <c r="L60" s="105" t="str">
        <f t="shared" si="11"/>
        <v>No</v>
      </c>
    </row>
    <row r="61" spans="1:12" x14ac:dyDescent="0.2">
      <c r="A61" s="104" t="s">
        <v>1667</v>
      </c>
      <c r="B61" s="22" t="s">
        <v>213</v>
      </c>
      <c r="C61" s="29">
        <v>512.57052632</v>
      </c>
      <c r="D61" s="27" t="str">
        <f t="shared" si="8"/>
        <v>N/A</v>
      </c>
      <c r="E61" s="29">
        <v>381.69820972000002</v>
      </c>
      <c r="F61" s="27" t="str">
        <f t="shared" si="9"/>
        <v>N/A</v>
      </c>
      <c r="G61" s="29">
        <v>647.33642691</v>
      </c>
      <c r="H61" s="27" t="str">
        <f t="shared" si="10"/>
        <v>N/A</v>
      </c>
      <c r="I61" s="8">
        <v>-25.5</v>
      </c>
      <c r="J61" s="8">
        <v>69.59</v>
      </c>
      <c r="K61" s="28" t="s">
        <v>734</v>
      </c>
      <c r="L61" s="105" t="str">
        <f t="shared" si="11"/>
        <v>No</v>
      </c>
    </row>
    <row r="62" spans="1:12" x14ac:dyDescent="0.2">
      <c r="A62" s="104" t="s">
        <v>1668</v>
      </c>
      <c r="B62" s="22" t="s">
        <v>213</v>
      </c>
      <c r="C62" s="29">
        <v>1932.9433457</v>
      </c>
      <c r="D62" s="27" t="str">
        <f t="shared" si="8"/>
        <v>N/A</v>
      </c>
      <c r="E62" s="29">
        <v>2097.2001768</v>
      </c>
      <c r="F62" s="27" t="str">
        <f t="shared" si="9"/>
        <v>N/A</v>
      </c>
      <c r="G62" s="29">
        <v>2007.0741986</v>
      </c>
      <c r="H62" s="27" t="str">
        <f t="shared" si="10"/>
        <v>N/A</v>
      </c>
      <c r="I62" s="8">
        <v>8.4979999999999993</v>
      </c>
      <c r="J62" s="8">
        <v>-4.3</v>
      </c>
      <c r="K62" s="28" t="s">
        <v>734</v>
      </c>
      <c r="L62" s="105" t="str">
        <f t="shared" si="11"/>
        <v>Yes</v>
      </c>
    </row>
    <row r="63" spans="1:12" x14ac:dyDescent="0.2">
      <c r="A63" s="104" t="s">
        <v>1669</v>
      </c>
      <c r="B63" s="22" t="s">
        <v>213</v>
      </c>
      <c r="C63" s="29">
        <v>8379.3890971000001</v>
      </c>
      <c r="D63" s="27" t="str">
        <f t="shared" si="8"/>
        <v>N/A</v>
      </c>
      <c r="E63" s="29">
        <v>7810.3426169000004</v>
      </c>
      <c r="F63" s="27" t="str">
        <f t="shared" si="9"/>
        <v>N/A</v>
      </c>
      <c r="G63" s="29">
        <v>7162.1159558999998</v>
      </c>
      <c r="H63" s="27" t="str">
        <f t="shared" si="10"/>
        <v>N/A</v>
      </c>
      <c r="I63" s="8">
        <v>-6.79</v>
      </c>
      <c r="J63" s="8">
        <v>-8.3000000000000007</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2131.1799826000001</v>
      </c>
      <c r="D65" s="27" t="str">
        <f t="shared" si="8"/>
        <v>N/A</v>
      </c>
      <c r="E65" s="29">
        <v>1967.9695649</v>
      </c>
      <c r="F65" s="27" t="str">
        <f t="shared" si="9"/>
        <v>N/A</v>
      </c>
      <c r="G65" s="29">
        <v>3115.4610326000002</v>
      </c>
      <c r="H65" s="27" t="str">
        <f t="shared" si="10"/>
        <v>N/A</v>
      </c>
      <c r="I65" s="8">
        <v>-7.66</v>
      </c>
      <c r="J65" s="8">
        <v>58.31</v>
      </c>
      <c r="K65" s="28" t="s">
        <v>734</v>
      </c>
      <c r="L65" s="105" t="str">
        <f t="shared" si="11"/>
        <v>No</v>
      </c>
    </row>
    <row r="66" spans="1:12" x14ac:dyDescent="0.2">
      <c r="A66" s="104" t="s">
        <v>1672</v>
      </c>
      <c r="B66" s="22" t="s">
        <v>213</v>
      </c>
      <c r="C66" s="29">
        <v>1709.725242</v>
      </c>
      <c r="D66" s="27" t="str">
        <f t="shared" si="8"/>
        <v>N/A</v>
      </c>
      <c r="E66" s="29">
        <v>976.57821469999999</v>
      </c>
      <c r="F66" s="27" t="str">
        <f t="shared" si="9"/>
        <v>N/A</v>
      </c>
      <c r="G66" s="29">
        <v>2175.5369601000002</v>
      </c>
      <c r="H66" s="27" t="str">
        <f t="shared" si="10"/>
        <v>N/A</v>
      </c>
      <c r="I66" s="8">
        <v>-42.9</v>
      </c>
      <c r="J66" s="8">
        <v>122.8</v>
      </c>
      <c r="K66" s="28" t="s">
        <v>734</v>
      </c>
      <c r="L66" s="105" t="str">
        <f t="shared" si="11"/>
        <v>No</v>
      </c>
    </row>
    <row r="67" spans="1:12" x14ac:dyDescent="0.2">
      <c r="A67" s="104" t="s">
        <v>1673</v>
      </c>
      <c r="B67" s="22" t="s">
        <v>213</v>
      </c>
      <c r="C67" s="29">
        <v>1103.7161338999999</v>
      </c>
      <c r="D67" s="27" t="str">
        <f t="shared" si="8"/>
        <v>N/A</v>
      </c>
      <c r="E67" s="29">
        <v>1687.7903226000001</v>
      </c>
      <c r="F67" s="27" t="str">
        <f t="shared" si="9"/>
        <v>N/A</v>
      </c>
      <c r="G67" s="29">
        <v>2468.7606838000002</v>
      </c>
      <c r="H67" s="27" t="str">
        <f t="shared" si="10"/>
        <v>N/A</v>
      </c>
      <c r="I67" s="8">
        <v>52.92</v>
      </c>
      <c r="J67" s="8">
        <v>46.27</v>
      </c>
      <c r="K67" s="28" t="s">
        <v>734</v>
      </c>
      <c r="L67" s="105" t="str">
        <f t="shared" si="11"/>
        <v>No</v>
      </c>
    </row>
    <row r="68" spans="1:12" x14ac:dyDescent="0.2">
      <c r="A68" s="128" t="s">
        <v>1674</v>
      </c>
      <c r="B68" s="22" t="s">
        <v>213</v>
      </c>
      <c r="C68" s="29">
        <v>3367.6758966000002</v>
      </c>
      <c r="D68" s="27" t="str">
        <f t="shared" si="8"/>
        <v>N/A</v>
      </c>
      <c r="E68" s="29">
        <v>3632.5619357</v>
      </c>
      <c r="F68" s="27" t="str">
        <f t="shared" si="9"/>
        <v>N/A</v>
      </c>
      <c r="G68" s="29">
        <v>2626.1730769000001</v>
      </c>
      <c r="H68" s="27" t="str">
        <f t="shared" si="10"/>
        <v>N/A</v>
      </c>
      <c r="I68" s="8">
        <v>7.8659999999999997</v>
      </c>
      <c r="J68" s="8">
        <v>-27.7</v>
      </c>
      <c r="K68" s="28" t="s">
        <v>734</v>
      </c>
      <c r="L68" s="105" t="str">
        <f t="shared" si="11"/>
        <v>Yes</v>
      </c>
    </row>
    <row r="69" spans="1:12" x14ac:dyDescent="0.2">
      <c r="A69" s="128" t="s">
        <v>1675</v>
      </c>
      <c r="B69" s="22" t="s">
        <v>213</v>
      </c>
      <c r="C69" s="29">
        <v>1502.6931044999999</v>
      </c>
      <c r="D69" s="27" t="str">
        <f t="shared" si="8"/>
        <v>N/A</v>
      </c>
      <c r="E69" s="29">
        <v>2572.9857854000002</v>
      </c>
      <c r="F69" s="27" t="str">
        <f t="shared" si="9"/>
        <v>N/A</v>
      </c>
      <c r="G69" s="29">
        <v>3173.2783479</v>
      </c>
      <c r="H69" s="27" t="str">
        <f t="shared" si="10"/>
        <v>N/A</v>
      </c>
      <c r="I69" s="8">
        <v>71.22</v>
      </c>
      <c r="J69" s="8">
        <v>23.33</v>
      </c>
      <c r="K69" s="28" t="s">
        <v>734</v>
      </c>
      <c r="L69" s="105" t="str">
        <f t="shared" si="11"/>
        <v>Yes</v>
      </c>
    </row>
    <row r="70" spans="1:12" x14ac:dyDescent="0.2">
      <c r="A70" s="168" t="s">
        <v>1676</v>
      </c>
      <c r="B70" s="22" t="s">
        <v>213</v>
      </c>
      <c r="C70" s="29">
        <v>1870.9278996999999</v>
      </c>
      <c r="D70" s="27" t="str">
        <f t="shared" si="8"/>
        <v>N/A</v>
      </c>
      <c r="E70" s="29">
        <v>1931.1495327</v>
      </c>
      <c r="F70" s="27" t="str">
        <f t="shared" si="9"/>
        <v>N/A</v>
      </c>
      <c r="G70" s="29">
        <v>2145.3239560000002</v>
      </c>
      <c r="H70" s="27" t="str">
        <f t="shared" si="10"/>
        <v>N/A</v>
      </c>
      <c r="I70" s="8">
        <v>3.2189999999999999</v>
      </c>
      <c r="J70" s="8">
        <v>11.09</v>
      </c>
      <c r="K70" s="28" t="s">
        <v>734</v>
      </c>
      <c r="L70" s="105" t="str">
        <f t="shared" si="11"/>
        <v>Yes</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171610506</v>
      </c>
      <c r="D72" s="27" t="str">
        <f t="shared" ref="D72:D135" si="12">IF($B72="N/A","N/A",IF(C72&gt;10,"No",IF(C72&lt;-10,"No","Yes")))</f>
        <v>N/A</v>
      </c>
      <c r="E72" s="29">
        <v>177968053</v>
      </c>
      <c r="F72" s="27" t="str">
        <f t="shared" ref="F72:F135" si="13">IF($B72="N/A","N/A",IF(E72&gt;10,"No",IF(E72&lt;-10,"No","Yes")))</f>
        <v>N/A</v>
      </c>
      <c r="G72" s="29">
        <v>239553257</v>
      </c>
      <c r="H72" s="27" t="str">
        <f t="shared" ref="H72:H135" si="14">IF($B72="N/A","N/A",IF(G72&gt;10,"No",IF(G72&lt;-10,"No","Yes")))</f>
        <v>N/A</v>
      </c>
      <c r="I72" s="8">
        <v>3.7050000000000001</v>
      </c>
      <c r="J72" s="8">
        <v>34.6</v>
      </c>
      <c r="K72" s="28" t="s">
        <v>734</v>
      </c>
      <c r="L72" s="105" t="str">
        <f t="shared" ref="L72:L132" si="15">IF(J72="Div by 0", "N/A", IF(K72="N/A","N/A", IF(J72&gt;VALUE(MID(K72,1,2)), "No", IF(J72&lt;-1*VALUE(MID(K72,1,2)), "No", "Yes"))))</f>
        <v>No</v>
      </c>
    </row>
    <row r="73" spans="1:12" x14ac:dyDescent="0.2">
      <c r="A73" s="168" t="s">
        <v>1598</v>
      </c>
      <c r="B73" s="22" t="s">
        <v>213</v>
      </c>
      <c r="C73" s="23">
        <v>15130</v>
      </c>
      <c r="D73" s="27" t="str">
        <f t="shared" si="12"/>
        <v>N/A</v>
      </c>
      <c r="E73" s="23">
        <v>14884</v>
      </c>
      <c r="F73" s="27" t="str">
        <f t="shared" si="13"/>
        <v>N/A</v>
      </c>
      <c r="G73" s="23">
        <v>22411</v>
      </c>
      <c r="H73" s="27" t="str">
        <f t="shared" si="14"/>
        <v>N/A</v>
      </c>
      <c r="I73" s="8">
        <v>-1.63</v>
      </c>
      <c r="J73" s="8">
        <v>50.57</v>
      </c>
      <c r="K73" s="28" t="s">
        <v>734</v>
      </c>
      <c r="L73" s="105" t="str">
        <f t="shared" si="15"/>
        <v>No</v>
      </c>
    </row>
    <row r="74" spans="1:12" x14ac:dyDescent="0.2">
      <c r="A74" s="168" t="s">
        <v>1291</v>
      </c>
      <c r="B74" s="22" t="s">
        <v>213</v>
      </c>
      <c r="C74" s="29">
        <v>11342.399603</v>
      </c>
      <c r="D74" s="27" t="str">
        <f t="shared" si="12"/>
        <v>N/A</v>
      </c>
      <c r="E74" s="29">
        <v>11957.004367</v>
      </c>
      <c r="F74" s="27" t="str">
        <f t="shared" si="13"/>
        <v>N/A</v>
      </c>
      <c r="G74" s="29">
        <v>10689.092721999999</v>
      </c>
      <c r="H74" s="27" t="str">
        <f t="shared" si="14"/>
        <v>N/A</v>
      </c>
      <c r="I74" s="8">
        <v>5.4189999999999996</v>
      </c>
      <c r="J74" s="8">
        <v>-10.6</v>
      </c>
      <c r="K74" s="28" t="s">
        <v>734</v>
      </c>
      <c r="L74" s="105" t="str">
        <f t="shared" si="15"/>
        <v>Yes</v>
      </c>
    </row>
    <row r="75" spans="1:12" ht="25.5" x14ac:dyDescent="0.2">
      <c r="A75" s="168" t="s">
        <v>1292</v>
      </c>
      <c r="B75" s="22" t="s">
        <v>213</v>
      </c>
      <c r="C75" s="23">
        <v>10.647191011</v>
      </c>
      <c r="D75" s="27" t="str">
        <f t="shared" si="12"/>
        <v>N/A</v>
      </c>
      <c r="E75" s="23">
        <v>10.592784198</v>
      </c>
      <c r="F75" s="27" t="str">
        <f t="shared" si="13"/>
        <v>N/A</v>
      </c>
      <c r="G75" s="23">
        <v>8.4364374637000008</v>
      </c>
      <c r="H75" s="27" t="str">
        <f t="shared" si="14"/>
        <v>N/A</v>
      </c>
      <c r="I75" s="8">
        <v>-0.51100000000000001</v>
      </c>
      <c r="J75" s="8">
        <v>-20.399999999999999</v>
      </c>
      <c r="K75" s="28" t="s">
        <v>734</v>
      </c>
      <c r="L75" s="105" t="str">
        <f t="shared" si="15"/>
        <v>Yes</v>
      </c>
    </row>
    <row r="76" spans="1:12" ht="25.5" x14ac:dyDescent="0.2">
      <c r="A76" s="168" t="s">
        <v>545</v>
      </c>
      <c r="B76" s="22" t="s">
        <v>213</v>
      </c>
      <c r="C76" s="29">
        <v>3611136</v>
      </c>
      <c r="D76" s="27" t="str">
        <f t="shared" si="12"/>
        <v>N/A</v>
      </c>
      <c r="E76" s="29">
        <v>3380911</v>
      </c>
      <c r="F76" s="27" t="str">
        <f t="shared" si="13"/>
        <v>N/A</v>
      </c>
      <c r="G76" s="29">
        <v>4862005</v>
      </c>
      <c r="H76" s="27" t="str">
        <f t="shared" si="14"/>
        <v>N/A</v>
      </c>
      <c r="I76" s="8">
        <v>-6.38</v>
      </c>
      <c r="J76" s="8">
        <v>43.81</v>
      </c>
      <c r="K76" s="28" t="s">
        <v>734</v>
      </c>
      <c r="L76" s="105" t="str">
        <f t="shared" si="15"/>
        <v>No</v>
      </c>
    </row>
    <row r="77" spans="1:12" x14ac:dyDescent="0.2">
      <c r="A77" s="168" t="s">
        <v>546</v>
      </c>
      <c r="B77" s="22" t="s">
        <v>213</v>
      </c>
      <c r="C77" s="23">
        <v>434</v>
      </c>
      <c r="D77" s="27" t="str">
        <f t="shared" si="12"/>
        <v>N/A</v>
      </c>
      <c r="E77" s="23">
        <v>397</v>
      </c>
      <c r="F77" s="27" t="str">
        <f t="shared" si="13"/>
        <v>N/A</v>
      </c>
      <c r="G77" s="23">
        <v>724</v>
      </c>
      <c r="H77" s="27" t="str">
        <f t="shared" si="14"/>
        <v>N/A</v>
      </c>
      <c r="I77" s="8">
        <v>-8.5299999999999994</v>
      </c>
      <c r="J77" s="8">
        <v>82.37</v>
      </c>
      <c r="K77" s="28" t="s">
        <v>734</v>
      </c>
      <c r="L77" s="105" t="str">
        <f t="shared" si="15"/>
        <v>No</v>
      </c>
    </row>
    <row r="78" spans="1:12" x14ac:dyDescent="0.2">
      <c r="A78" s="168" t="s">
        <v>1293</v>
      </c>
      <c r="B78" s="22" t="s">
        <v>213</v>
      </c>
      <c r="C78" s="29">
        <v>8320.5898617999992</v>
      </c>
      <c r="D78" s="27" t="str">
        <f t="shared" si="12"/>
        <v>N/A</v>
      </c>
      <c r="E78" s="29">
        <v>8516.1486146000007</v>
      </c>
      <c r="F78" s="27" t="str">
        <f t="shared" si="13"/>
        <v>N/A</v>
      </c>
      <c r="G78" s="29">
        <v>6715.4765193000003</v>
      </c>
      <c r="H78" s="27" t="str">
        <f t="shared" si="14"/>
        <v>N/A</v>
      </c>
      <c r="I78" s="8">
        <v>2.35</v>
      </c>
      <c r="J78" s="8">
        <v>-21.1</v>
      </c>
      <c r="K78" s="28" t="s">
        <v>734</v>
      </c>
      <c r="L78" s="105" t="str">
        <f t="shared" si="15"/>
        <v>Yes</v>
      </c>
    </row>
    <row r="79" spans="1:12" ht="25.5" x14ac:dyDescent="0.2">
      <c r="A79" s="168" t="s">
        <v>547</v>
      </c>
      <c r="B79" s="22" t="s">
        <v>213</v>
      </c>
      <c r="C79" s="29">
        <v>41073661</v>
      </c>
      <c r="D79" s="27" t="str">
        <f t="shared" si="12"/>
        <v>N/A</v>
      </c>
      <c r="E79" s="29">
        <v>40460689</v>
      </c>
      <c r="F79" s="27" t="str">
        <f t="shared" si="13"/>
        <v>N/A</v>
      </c>
      <c r="G79" s="29">
        <v>39003337</v>
      </c>
      <c r="H79" s="27" t="str">
        <f t="shared" si="14"/>
        <v>N/A</v>
      </c>
      <c r="I79" s="8">
        <v>-1.49</v>
      </c>
      <c r="J79" s="8">
        <v>-3.6</v>
      </c>
      <c r="K79" s="28" t="s">
        <v>734</v>
      </c>
      <c r="L79" s="105" t="str">
        <f t="shared" si="15"/>
        <v>Yes</v>
      </c>
    </row>
    <row r="80" spans="1:12" x14ac:dyDescent="0.2">
      <c r="A80" s="168" t="s">
        <v>548</v>
      </c>
      <c r="B80" s="22" t="s">
        <v>213</v>
      </c>
      <c r="C80" s="23">
        <v>1107</v>
      </c>
      <c r="D80" s="27" t="str">
        <f t="shared" si="12"/>
        <v>N/A</v>
      </c>
      <c r="E80" s="23">
        <v>1379</v>
      </c>
      <c r="F80" s="27" t="str">
        <f t="shared" si="13"/>
        <v>N/A</v>
      </c>
      <c r="G80" s="23">
        <v>1884</v>
      </c>
      <c r="H80" s="27" t="str">
        <f t="shared" si="14"/>
        <v>N/A</v>
      </c>
      <c r="I80" s="8">
        <v>24.57</v>
      </c>
      <c r="J80" s="8">
        <v>36.619999999999997</v>
      </c>
      <c r="K80" s="28" t="s">
        <v>734</v>
      </c>
      <c r="L80" s="105" t="str">
        <f t="shared" si="15"/>
        <v>No</v>
      </c>
    </row>
    <row r="81" spans="1:12" ht="25.5" x14ac:dyDescent="0.2">
      <c r="A81" s="168" t="s">
        <v>1294</v>
      </c>
      <c r="B81" s="22" t="s">
        <v>213</v>
      </c>
      <c r="C81" s="29">
        <v>37103.578138999997</v>
      </c>
      <c r="D81" s="27" t="str">
        <f t="shared" si="12"/>
        <v>N/A</v>
      </c>
      <c r="E81" s="29">
        <v>29340.601159999998</v>
      </c>
      <c r="F81" s="27" t="str">
        <f t="shared" si="13"/>
        <v>N/A</v>
      </c>
      <c r="G81" s="29">
        <v>20702.408174</v>
      </c>
      <c r="H81" s="27" t="str">
        <f t="shared" si="14"/>
        <v>N/A</v>
      </c>
      <c r="I81" s="8">
        <v>-20.9</v>
      </c>
      <c r="J81" s="8">
        <v>-29.4</v>
      </c>
      <c r="K81" s="28" t="s">
        <v>734</v>
      </c>
      <c r="L81" s="105" t="str">
        <f t="shared" si="15"/>
        <v>Yes</v>
      </c>
    </row>
    <row r="82" spans="1:12" ht="25.5" x14ac:dyDescent="0.2">
      <c r="A82" s="168" t="s">
        <v>549</v>
      </c>
      <c r="B82" s="22" t="s">
        <v>213</v>
      </c>
      <c r="C82" s="29">
        <v>23811149</v>
      </c>
      <c r="D82" s="27" t="str">
        <f t="shared" si="12"/>
        <v>N/A</v>
      </c>
      <c r="E82" s="29">
        <v>23628019</v>
      </c>
      <c r="F82" s="27" t="str">
        <f t="shared" si="13"/>
        <v>N/A</v>
      </c>
      <c r="G82" s="29">
        <v>20996716</v>
      </c>
      <c r="H82" s="27" t="str">
        <f t="shared" si="14"/>
        <v>N/A</v>
      </c>
      <c r="I82" s="8">
        <v>-0.76900000000000002</v>
      </c>
      <c r="J82" s="8">
        <v>-11.1</v>
      </c>
      <c r="K82" s="28" t="s">
        <v>734</v>
      </c>
      <c r="L82" s="105" t="str">
        <f t="shared" si="15"/>
        <v>Yes</v>
      </c>
    </row>
    <row r="83" spans="1:12" x14ac:dyDescent="0.2">
      <c r="A83" s="168" t="s">
        <v>550</v>
      </c>
      <c r="B83" s="22" t="s">
        <v>213</v>
      </c>
      <c r="C83" s="23">
        <v>197</v>
      </c>
      <c r="D83" s="27" t="str">
        <f t="shared" si="12"/>
        <v>N/A</v>
      </c>
      <c r="E83" s="23">
        <v>203</v>
      </c>
      <c r="F83" s="27" t="str">
        <f t="shared" si="13"/>
        <v>N/A</v>
      </c>
      <c r="G83" s="23">
        <v>184</v>
      </c>
      <c r="H83" s="27" t="str">
        <f t="shared" si="14"/>
        <v>N/A</v>
      </c>
      <c r="I83" s="8">
        <v>3.0459999999999998</v>
      </c>
      <c r="J83" s="8">
        <v>-9.36</v>
      </c>
      <c r="K83" s="28" t="s">
        <v>734</v>
      </c>
      <c r="L83" s="105" t="str">
        <f t="shared" si="15"/>
        <v>Yes</v>
      </c>
    </row>
    <row r="84" spans="1:12" x14ac:dyDescent="0.2">
      <c r="A84" s="168" t="s">
        <v>1295</v>
      </c>
      <c r="B84" s="22" t="s">
        <v>213</v>
      </c>
      <c r="C84" s="29">
        <v>120868.77665</v>
      </c>
      <c r="D84" s="27" t="str">
        <f t="shared" si="12"/>
        <v>N/A</v>
      </c>
      <c r="E84" s="29">
        <v>116394.18227</v>
      </c>
      <c r="F84" s="27" t="str">
        <f t="shared" si="13"/>
        <v>N/A</v>
      </c>
      <c r="G84" s="29">
        <v>114112.58696</v>
      </c>
      <c r="H84" s="27" t="str">
        <f t="shared" si="14"/>
        <v>N/A</v>
      </c>
      <c r="I84" s="8">
        <v>-3.7</v>
      </c>
      <c r="J84" s="8">
        <v>-1.96</v>
      </c>
      <c r="K84" s="28" t="s">
        <v>734</v>
      </c>
      <c r="L84" s="105" t="str">
        <f t="shared" si="15"/>
        <v>Yes</v>
      </c>
    </row>
    <row r="85" spans="1:12" x14ac:dyDescent="0.2">
      <c r="A85" s="168" t="s">
        <v>551</v>
      </c>
      <c r="B85" s="22" t="s">
        <v>213</v>
      </c>
      <c r="C85" s="29">
        <v>48481469</v>
      </c>
      <c r="D85" s="27" t="str">
        <f t="shared" si="12"/>
        <v>N/A</v>
      </c>
      <c r="E85" s="29">
        <v>50987874</v>
      </c>
      <c r="F85" s="27" t="str">
        <f t="shared" si="13"/>
        <v>N/A</v>
      </c>
      <c r="G85" s="29">
        <v>58571639</v>
      </c>
      <c r="H85" s="27" t="str">
        <f t="shared" si="14"/>
        <v>N/A</v>
      </c>
      <c r="I85" s="8">
        <v>5.17</v>
      </c>
      <c r="J85" s="8">
        <v>14.87</v>
      </c>
      <c r="K85" s="28" t="s">
        <v>734</v>
      </c>
      <c r="L85" s="105" t="str">
        <f t="shared" si="15"/>
        <v>Yes</v>
      </c>
    </row>
    <row r="86" spans="1:12" x14ac:dyDescent="0.2">
      <c r="A86" s="168" t="s">
        <v>552</v>
      </c>
      <c r="B86" s="22" t="s">
        <v>213</v>
      </c>
      <c r="C86" s="23">
        <v>1335</v>
      </c>
      <c r="D86" s="27" t="str">
        <f t="shared" si="12"/>
        <v>N/A</v>
      </c>
      <c r="E86" s="23">
        <v>1402</v>
      </c>
      <c r="F86" s="27" t="str">
        <f t="shared" si="13"/>
        <v>N/A</v>
      </c>
      <c r="G86" s="23">
        <v>1554</v>
      </c>
      <c r="H86" s="27" t="str">
        <f t="shared" si="14"/>
        <v>N/A</v>
      </c>
      <c r="I86" s="8">
        <v>5.0190000000000001</v>
      </c>
      <c r="J86" s="8">
        <v>10.84</v>
      </c>
      <c r="K86" s="28" t="s">
        <v>734</v>
      </c>
      <c r="L86" s="105" t="str">
        <f t="shared" si="15"/>
        <v>Yes</v>
      </c>
    </row>
    <row r="87" spans="1:12" x14ac:dyDescent="0.2">
      <c r="A87" s="168" t="s">
        <v>1296</v>
      </c>
      <c r="B87" s="22" t="s">
        <v>213</v>
      </c>
      <c r="C87" s="29">
        <v>36315.707115999998</v>
      </c>
      <c r="D87" s="27" t="str">
        <f t="shared" si="12"/>
        <v>N/A</v>
      </c>
      <c r="E87" s="29">
        <v>36367.955777000003</v>
      </c>
      <c r="F87" s="27" t="str">
        <f t="shared" si="13"/>
        <v>N/A</v>
      </c>
      <c r="G87" s="29">
        <v>37690.887387000002</v>
      </c>
      <c r="H87" s="27" t="str">
        <f t="shared" si="14"/>
        <v>N/A</v>
      </c>
      <c r="I87" s="8">
        <v>0.1439</v>
      </c>
      <c r="J87" s="8">
        <v>3.6379999999999999</v>
      </c>
      <c r="K87" s="28" t="s">
        <v>734</v>
      </c>
      <c r="L87" s="105" t="str">
        <f t="shared" si="15"/>
        <v>Yes</v>
      </c>
    </row>
    <row r="88" spans="1:12" ht="25.5" x14ac:dyDescent="0.2">
      <c r="A88" s="168" t="s">
        <v>553</v>
      </c>
      <c r="B88" s="22" t="s">
        <v>213</v>
      </c>
      <c r="C88" s="29">
        <v>84545327</v>
      </c>
      <c r="D88" s="27" t="str">
        <f t="shared" si="12"/>
        <v>N/A</v>
      </c>
      <c r="E88" s="29">
        <v>93146370</v>
      </c>
      <c r="F88" s="27" t="str">
        <f t="shared" si="13"/>
        <v>N/A</v>
      </c>
      <c r="G88" s="29">
        <v>151788144</v>
      </c>
      <c r="H88" s="27" t="str">
        <f t="shared" si="14"/>
        <v>N/A</v>
      </c>
      <c r="I88" s="8">
        <v>10.17</v>
      </c>
      <c r="J88" s="8">
        <v>62.96</v>
      </c>
      <c r="K88" s="28" t="s">
        <v>734</v>
      </c>
      <c r="L88" s="105" t="str">
        <f t="shared" si="15"/>
        <v>No</v>
      </c>
    </row>
    <row r="89" spans="1:12" x14ac:dyDescent="0.2">
      <c r="A89" s="168" t="s">
        <v>554</v>
      </c>
      <c r="B89" s="22" t="s">
        <v>213</v>
      </c>
      <c r="C89" s="23">
        <v>80365</v>
      </c>
      <c r="D89" s="27" t="str">
        <f t="shared" si="12"/>
        <v>N/A</v>
      </c>
      <c r="E89" s="23">
        <v>81773</v>
      </c>
      <c r="F89" s="27" t="str">
        <f t="shared" si="13"/>
        <v>N/A</v>
      </c>
      <c r="G89" s="23">
        <v>177025</v>
      </c>
      <c r="H89" s="27" t="str">
        <f t="shared" si="14"/>
        <v>N/A</v>
      </c>
      <c r="I89" s="8">
        <v>1.752</v>
      </c>
      <c r="J89" s="8">
        <v>116.5</v>
      </c>
      <c r="K89" s="28" t="s">
        <v>734</v>
      </c>
      <c r="L89" s="105" t="str">
        <f t="shared" si="15"/>
        <v>No</v>
      </c>
    </row>
    <row r="90" spans="1:12" x14ac:dyDescent="0.2">
      <c r="A90" s="168" t="s">
        <v>1297</v>
      </c>
      <c r="B90" s="22" t="s">
        <v>213</v>
      </c>
      <c r="C90" s="29">
        <v>1052.0167610000001</v>
      </c>
      <c r="D90" s="27" t="str">
        <f t="shared" si="12"/>
        <v>N/A</v>
      </c>
      <c r="E90" s="29">
        <v>1139.0846612</v>
      </c>
      <c r="F90" s="27" t="str">
        <f t="shared" si="13"/>
        <v>N/A</v>
      </c>
      <c r="G90" s="29">
        <v>857.43902838999998</v>
      </c>
      <c r="H90" s="27" t="str">
        <f t="shared" si="14"/>
        <v>N/A</v>
      </c>
      <c r="I90" s="8">
        <v>8.2759999999999998</v>
      </c>
      <c r="J90" s="8">
        <v>-24.7</v>
      </c>
      <c r="K90" s="28" t="s">
        <v>734</v>
      </c>
      <c r="L90" s="105" t="str">
        <f t="shared" si="15"/>
        <v>Yes</v>
      </c>
    </row>
    <row r="91" spans="1:12" x14ac:dyDescent="0.2">
      <c r="A91" s="168" t="s">
        <v>555</v>
      </c>
      <c r="B91" s="22" t="s">
        <v>213</v>
      </c>
      <c r="C91" s="29">
        <v>11704876</v>
      </c>
      <c r="D91" s="27" t="str">
        <f t="shared" si="12"/>
        <v>N/A</v>
      </c>
      <c r="E91" s="29">
        <v>11830149</v>
      </c>
      <c r="F91" s="27" t="str">
        <f t="shared" si="13"/>
        <v>N/A</v>
      </c>
      <c r="G91" s="29">
        <v>23151518</v>
      </c>
      <c r="H91" s="27" t="str">
        <f t="shared" si="14"/>
        <v>N/A</v>
      </c>
      <c r="I91" s="8">
        <v>1.07</v>
      </c>
      <c r="J91" s="8">
        <v>95.7</v>
      </c>
      <c r="K91" s="28" t="s">
        <v>734</v>
      </c>
      <c r="L91" s="105" t="str">
        <f t="shared" si="15"/>
        <v>No</v>
      </c>
    </row>
    <row r="92" spans="1:12" x14ac:dyDescent="0.2">
      <c r="A92" s="168" t="s">
        <v>556</v>
      </c>
      <c r="B92" s="22" t="s">
        <v>213</v>
      </c>
      <c r="C92" s="23">
        <v>23339</v>
      </c>
      <c r="D92" s="27" t="str">
        <f t="shared" si="12"/>
        <v>N/A</v>
      </c>
      <c r="E92" s="23">
        <v>23254</v>
      </c>
      <c r="F92" s="27" t="str">
        <f t="shared" si="13"/>
        <v>N/A</v>
      </c>
      <c r="G92" s="23">
        <v>43824</v>
      </c>
      <c r="H92" s="27" t="str">
        <f t="shared" si="14"/>
        <v>N/A</v>
      </c>
      <c r="I92" s="8">
        <v>-0.36399999999999999</v>
      </c>
      <c r="J92" s="8">
        <v>88.46</v>
      </c>
      <c r="K92" s="28" t="s">
        <v>734</v>
      </c>
      <c r="L92" s="105" t="str">
        <f t="shared" si="15"/>
        <v>No</v>
      </c>
    </row>
    <row r="93" spans="1:12" x14ac:dyDescent="0.2">
      <c r="A93" s="168" t="s">
        <v>1298</v>
      </c>
      <c r="B93" s="22" t="s">
        <v>213</v>
      </c>
      <c r="C93" s="29">
        <v>501.51574618000001</v>
      </c>
      <c r="D93" s="27" t="str">
        <f t="shared" si="12"/>
        <v>N/A</v>
      </c>
      <c r="E93" s="29">
        <v>508.73608840999998</v>
      </c>
      <c r="F93" s="27" t="str">
        <f t="shared" si="13"/>
        <v>N/A</v>
      </c>
      <c r="G93" s="29">
        <v>528.28399963000004</v>
      </c>
      <c r="H93" s="27" t="str">
        <f t="shared" si="14"/>
        <v>N/A</v>
      </c>
      <c r="I93" s="8">
        <v>1.44</v>
      </c>
      <c r="J93" s="8">
        <v>3.8420000000000001</v>
      </c>
      <c r="K93" s="28" t="s">
        <v>734</v>
      </c>
      <c r="L93" s="105" t="str">
        <f t="shared" si="15"/>
        <v>Yes</v>
      </c>
    </row>
    <row r="94" spans="1:12" ht="25.5" x14ac:dyDescent="0.2">
      <c r="A94" s="168" t="s">
        <v>557</v>
      </c>
      <c r="B94" s="22" t="s">
        <v>213</v>
      </c>
      <c r="C94" s="29">
        <v>3904274</v>
      </c>
      <c r="D94" s="27" t="str">
        <f t="shared" si="12"/>
        <v>N/A</v>
      </c>
      <c r="E94" s="29">
        <v>3532100</v>
      </c>
      <c r="F94" s="27" t="str">
        <f t="shared" si="13"/>
        <v>N/A</v>
      </c>
      <c r="G94" s="29">
        <v>6042376</v>
      </c>
      <c r="H94" s="27" t="str">
        <f t="shared" si="14"/>
        <v>N/A</v>
      </c>
      <c r="I94" s="8">
        <v>-9.5299999999999994</v>
      </c>
      <c r="J94" s="8">
        <v>71.069999999999993</v>
      </c>
      <c r="K94" s="28" t="s">
        <v>734</v>
      </c>
      <c r="L94" s="105" t="str">
        <f t="shared" si="15"/>
        <v>No</v>
      </c>
    </row>
    <row r="95" spans="1:12" x14ac:dyDescent="0.2">
      <c r="A95" s="168" t="s">
        <v>558</v>
      </c>
      <c r="B95" s="22" t="s">
        <v>213</v>
      </c>
      <c r="C95" s="23">
        <v>19751</v>
      </c>
      <c r="D95" s="27" t="str">
        <f t="shared" si="12"/>
        <v>N/A</v>
      </c>
      <c r="E95" s="23">
        <v>18348</v>
      </c>
      <c r="F95" s="27" t="str">
        <f t="shared" si="13"/>
        <v>N/A</v>
      </c>
      <c r="G95" s="23">
        <v>32184</v>
      </c>
      <c r="H95" s="27" t="str">
        <f t="shared" si="14"/>
        <v>N/A</v>
      </c>
      <c r="I95" s="8">
        <v>-7.1</v>
      </c>
      <c r="J95" s="8">
        <v>75.41</v>
      </c>
      <c r="K95" s="28" t="s">
        <v>734</v>
      </c>
      <c r="L95" s="105" t="str">
        <f t="shared" si="15"/>
        <v>No</v>
      </c>
    </row>
    <row r="96" spans="1:12" ht="25.5" x14ac:dyDescent="0.2">
      <c r="A96" s="168" t="s">
        <v>1299</v>
      </c>
      <c r="B96" s="22" t="s">
        <v>213</v>
      </c>
      <c r="C96" s="29">
        <v>197.67475064999999</v>
      </c>
      <c r="D96" s="27" t="str">
        <f t="shared" si="12"/>
        <v>N/A</v>
      </c>
      <c r="E96" s="29">
        <v>192.5059952</v>
      </c>
      <c r="F96" s="27" t="str">
        <f t="shared" si="13"/>
        <v>N/A</v>
      </c>
      <c r="G96" s="29">
        <v>187.74471786999999</v>
      </c>
      <c r="H96" s="27" t="str">
        <f t="shared" si="14"/>
        <v>N/A</v>
      </c>
      <c r="I96" s="8">
        <v>-2.61</v>
      </c>
      <c r="J96" s="8">
        <v>-2.4700000000000002</v>
      </c>
      <c r="K96" s="28" t="s">
        <v>734</v>
      </c>
      <c r="L96" s="105" t="str">
        <f t="shared" si="15"/>
        <v>Yes</v>
      </c>
    </row>
    <row r="97" spans="1:12" ht="25.5" x14ac:dyDescent="0.2">
      <c r="A97" s="168" t="s">
        <v>559</v>
      </c>
      <c r="B97" s="22" t="s">
        <v>213</v>
      </c>
      <c r="C97" s="29">
        <v>66213204</v>
      </c>
      <c r="D97" s="27" t="str">
        <f t="shared" si="12"/>
        <v>N/A</v>
      </c>
      <c r="E97" s="29">
        <v>68600771</v>
      </c>
      <c r="F97" s="27" t="str">
        <f t="shared" si="13"/>
        <v>N/A</v>
      </c>
      <c r="G97" s="29">
        <v>123664003</v>
      </c>
      <c r="H97" s="27" t="str">
        <f t="shared" si="14"/>
        <v>N/A</v>
      </c>
      <c r="I97" s="8">
        <v>3.6059999999999999</v>
      </c>
      <c r="J97" s="8">
        <v>80.27</v>
      </c>
      <c r="K97" s="28" t="s">
        <v>734</v>
      </c>
      <c r="L97" s="105" t="str">
        <f t="shared" si="15"/>
        <v>No</v>
      </c>
    </row>
    <row r="98" spans="1:12" x14ac:dyDescent="0.2">
      <c r="A98" s="168" t="s">
        <v>560</v>
      </c>
      <c r="B98" s="22" t="s">
        <v>213</v>
      </c>
      <c r="C98" s="23">
        <v>61028</v>
      </c>
      <c r="D98" s="27" t="str">
        <f t="shared" si="12"/>
        <v>N/A</v>
      </c>
      <c r="E98" s="23">
        <v>61224</v>
      </c>
      <c r="F98" s="27" t="str">
        <f t="shared" si="13"/>
        <v>N/A</v>
      </c>
      <c r="G98" s="23">
        <v>133362</v>
      </c>
      <c r="H98" s="27" t="str">
        <f t="shared" si="14"/>
        <v>N/A</v>
      </c>
      <c r="I98" s="8">
        <v>0.32119999999999999</v>
      </c>
      <c r="J98" s="8">
        <v>117.8</v>
      </c>
      <c r="K98" s="28" t="s">
        <v>734</v>
      </c>
      <c r="L98" s="105" t="str">
        <f t="shared" si="15"/>
        <v>No</v>
      </c>
    </row>
    <row r="99" spans="1:12" x14ac:dyDescent="0.2">
      <c r="A99" s="168" t="s">
        <v>1300</v>
      </c>
      <c r="B99" s="22" t="s">
        <v>213</v>
      </c>
      <c r="C99" s="29">
        <v>1084.9643441999999</v>
      </c>
      <c r="D99" s="27" t="str">
        <f t="shared" si="12"/>
        <v>N/A</v>
      </c>
      <c r="E99" s="29">
        <v>1120.4882236000001</v>
      </c>
      <c r="F99" s="27" t="str">
        <f t="shared" si="13"/>
        <v>N/A</v>
      </c>
      <c r="G99" s="29">
        <v>927.28065716000003</v>
      </c>
      <c r="H99" s="27" t="str">
        <f t="shared" si="14"/>
        <v>N/A</v>
      </c>
      <c r="I99" s="8">
        <v>3.274</v>
      </c>
      <c r="J99" s="8">
        <v>-17.2</v>
      </c>
      <c r="K99" s="28" t="s">
        <v>734</v>
      </c>
      <c r="L99" s="105" t="str">
        <f t="shared" si="15"/>
        <v>Yes</v>
      </c>
    </row>
    <row r="100" spans="1:12" x14ac:dyDescent="0.2">
      <c r="A100" s="168" t="s">
        <v>561</v>
      </c>
      <c r="B100" s="22" t="s">
        <v>213</v>
      </c>
      <c r="C100" s="29">
        <v>23300637</v>
      </c>
      <c r="D100" s="27" t="str">
        <f t="shared" si="12"/>
        <v>N/A</v>
      </c>
      <c r="E100" s="29">
        <v>24774243</v>
      </c>
      <c r="F100" s="27" t="str">
        <f t="shared" si="13"/>
        <v>N/A</v>
      </c>
      <c r="G100" s="29">
        <v>45220381</v>
      </c>
      <c r="H100" s="27" t="str">
        <f t="shared" si="14"/>
        <v>N/A</v>
      </c>
      <c r="I100" s="8">
        <v>6.3239999999999998</v>
      </c>
      <c r="J100" s="8">
        <v>82.53</v>
      </c>
      <c r="K100" s="28" t="s">
        <v>734</v>
      </c>
      <c r="L100" s="105" t="str">
        <f t="shared" si="15"/>
        <v>No</v>
      </c>
    </row>
    <row r="101" spans="1:12" x14ac:dyDescent="0.2">
      <c r="A101" s="168" t="s">
        <v>562</v>
      </c>
      <c r="B101" s="22" t="s">
        <v>213</v>
      </c>
      <c r="C101" s="23">
        <v>38114</v>
      </c>
      <c r="D101" s="27" t="str">
        <f t="shared" si="12"/>
        <v>N/A</v>
      </c>
      <c r="E101" s="23">
        <v>39890</v>
      </c>
      <c r="F101" s="27" t="str">
        <f t="shared" si="13"/>
        <v>N/A</v>
      </c>
      <c r="G101" s="23">
        <v>85600</v>
      </c>
      <c r="H101" s="27" t="str">
        <f t="shared" si="14"/>
        <v>N/A</v>
      </c>
      <c r="I101" s="8">
        <v>4.66</v>
      </c>
      <c r="J101" s="8">
        <v>114.6</v>
      </c>
      <c r="K101" s="28" t="s">
        <v>734</v>
      </c>
      <c r="L101" s="105" t="str">
        <f t="shared" si="15"/>
        <v>No</v>
      </c>
    </row>
    <row r="102" spans="1:12" x14ac:dyDescent="0.2">
      <c r="A102" s="168" t="s">
        <v>1301</v>
      </c>
      <c r="B102" s="22" t="s">
        <v>213</v>
      </c>
      <c r="C102" s="29">
        <v>611.34063599000001</v>
      </c>
      <c r="D102" s="27" t="str">
        <f t="shared" si="12"/>
        <v>N/A</v>
      </c>
      <c r="E102" s="29">
        <v>621.06400099999996</v>
      </c>
      <c r="F102" s="27" t="str">
        <f t="shared" si="13"/>
        <v>N/A</v>
      </c>
      <c r="G102" s="29">
        <v>528.27547896999999</v>
      </c>
      <c r="H102" s="27" t="str">
        <f t="shared" si="14"/>
        <v>N/A</v>
      </c>
      <c r="I102" s="8">
        <v>1.59</v>
      </c>
      <c r="J102" s="8">
        <v>-14.9</v>
      </c>
      <c r="K102" s="28" t="s">
        <v>734</v>
      </c>
      <c r="L102" s="105" t="str">
        <f t="shared" si="15"/>
        <v>Yes</v>
      </c>
    </row>
    <row r="103" spans="1:12" ht="25.5" x14ac:dyDescent="0.2">
      <c r="A103" s="168" t="s">
        <v>563</v>
      </c>
      <c r="B103" s="22" t="s">
        <v>213</v>
      </c>
      <c r="C103" s="29">
        <v>4475323</v>
      </c>
      <c r="D103" s="27" t="str">
        <f t="shared" si="12"/>
        <v>N/A</v>
      </c>
      <c r="E103" s="29">
        <v>4669593</v>
      </c>
      <c r="F103" s="27" t="str">
        <f t="shared" si="13"/>
        <v>N/A</v>
      </c>
      <c r="G103" s="29">
        <v>5977298</v>
      </c>
      <c r="H103" s="27" t="str">
        <f t="shared" si="14"/>
        <v>N/A</v>
      </c>
      <c r="I103" s="8">
        <v>4.3410000000000002</v>
      </c>
      <c r="J103" s="8">
        <v>28</v>
      </c>
      <c r="K103" s="28" t="s">
        <v>734</v>
      </c>
      <c r="L103" s="105" t="str">
        <f t="shared" si="15"/>
        <v>Yes</v>
      </c>
    </row>
    <row r="104" spans="1:12" x14ac:dyDescent="0.2">
      <c r="A104" s="168" t="s">
        <v>564</v>
      </c>
      <c r="B104" s="22" t="s">
        <v>213</v>
      </c>
      <c r="C104" s="23">
        <v>2567</v>
      </c>
      <c r="D104" s="27" t="str">
        <f t="shared" si="12"/>
        <v>N/A</v>
      </c>
      <c r="E104" s="23">
        <v>2742</v>
      </c>
      <c r="F104" s="27" t="str">
        <f t="shared" si="13"/>
        <v>N/A</v>
      </c>
      <c r="G104" s="23">
        <v>3291</v>
      </c>
      <c r="H104" s="27" t="str">
        <f t="shared" si="14"/>
        <v>N/A</v>
      </c>
      <c r="I104" s="8">
        <v>6.8170000000000002</v>
      </c>
      <c r="J104" s="8">
        <v>20.02</v>
      </c>
      <c r="K104" s="28" t="s">
        <v>734</v>
      </c>
      <c r="L104" s="105" t="str">
        <f t="shared" si="15"/>
        <v>Yes</v>
      </c>
    </row>
    <row r="105" spans="1:12" ht="25.5" x14ac:dyDescent="0.2">
      <c r="A105" s="168" t="s">
        <v>1302</v>
      </c>
      <c r="B105" s="22" t="s">
        <v>213</v>
      </c>
      <c r="C105" s="29">
        <v>1743.4059213</v>
      </c>
      <c r="D105" s="27" t="str">
        <f t="shared" si="12"/>
        <v>N/A</v>
      </c>
      <c r="E105" s="29">
        <v>1702.987965</v>
      </c>
      <c r="F105" s="27" t="str">
        <f t="shared" si="13"/>
        <v>N/A</v>
      </c>
      <c r="G105" s="29">
        <v>1816.2558492999999</v>
      </c>
      <c r="H105" s="27" t="str">
        <f t="shared" si="14"/>
        <v>N/A</v>
      </c>
      <c r="I105" s="8">
        <v>-2.3199999999999998</v>
      </c>
      <c r="J105" s="8">
        <v>6.6509999999999998</v>
      </c>
      <c r="K105" s="28" t="s">
        <v>734</v>
      </c>
      <c r="L105" s="105" t="str">
        <f t="shared" si="15"/>
        <v>Yes</v>
      </c>
    </row>
    <row r="106" spans="1:12" ht="25.5" x14ac:dyDescent="0.2">
      <c r="A106" s="168" t="s">
        <v>565</v>
      </c>
      <c r="B106" s="22" t="s">
        <v>213</v>
      </c>
      <c r="C106" s="29">
        <v>59727046</v>
      </c>
      <c r="D106" s="27" t="str">
        <f t="shared" si="12"/>
        <v>N/A</v>
      </c>
      <c r="E106" s="29">
        <v>60640536</v>
      </c>
      <c r="F106" s="27" t="str">
        <f t="shared" si="13"/>
        <v>N/A</v>
      </c>
      <c r="G106" s="29">
        <v>107639878</v>
      </c>
      <c r="H106" s="27" t="str">
        <f t="shared" si="14"/>
        <v>N/A</v>
      </c>
      <c r="I106" s="8">
        <v>1.5289999999999999</v>
      </c>
      <c r="J106" s="8">
        <v>77.5</v>
      </c>
      <c r="K106" s="28" t="s">
        <v>734</v>
      </c>
      <c r="L106" s="105" t="str">
        <f t="shared" si="15"/>
        <v>No</v>
      </c>
    </row>
    <row r="107" spans="1:12" x14ac:dyDescent="0.2">
      <c r="A107" s="168" t="s">
        <v>566</v>
      </c>
      <c r="B107" s="22" t="s">
        <v>213</v>
      </c>
      <c r="C107" s="23">
        <v>76017</v>
      </c>
      <c r="D107" s="27" t="str">
        <f t="shared" si="12"/>
        <v>N/A</v>
      </c>
      <c r="E107" s="23">
        <v>76893</v>
      </c>
      <c r="F107" s="27" t="str">
        <f t="shared" si="13"/>
        <v>N/A</v>
      </c>
      <c r="G107" s="23">
        <v>170048</v>
      </c>
      <c r="H107" s="27" t="str">
        <f t="shared" si="14"/>
        <v>N/A</v>
      </c>
      <c r="I107" s="8">
        <v>1.1519999999999999</v>
      </c>
      <c r="J107" s="8">
        <v>121.1</v>
      </c>
      <c r="K107" s="28" t="s">
        <v>734</v>
      </c>
      <c r="L107" s="105" t="str">
        <f t="shared" si="15"/>
        <v>No</v>
      </c>
    </row>
    <row r="108" spans="1:12" x14ac:dyDescent="0.2">
      <c r="A108" s="168" t="s">
        <v>1303</v>
      </c>
      <c r="B108" s="22" t="s">
        <v>213</v>
      </c>
      <c r="C108" s="29">
        <v>785.70643409000002</v>
      </c>
      <c r="D108" s="27" t="str">
        <f t="shared" si="12"/>
        <v>N/A</v>
      </c>
      <c r="E108" s="29">
        <v>788.63532440999995</v>
      </c>
      <c r="F108" s="27" t="str">
        <f t="shared" si="13"/>
        <v>N/A</v>
      </c>
      <c r="G108" s="29">
        <v>632.99702436999996</v>
      </c>
      <c r="H108" s="27" t="str">
        <f t="shared" si="14"/>
        <v>N/A</v>
      </c>
      <c r="I108" s="8">
        <v>0.37280000000000002</v>
      </c>
      <c r="J108" s="8">
        <v>-19.7</v>
      </c>
      <c r="K108" s="28" t="s">
        <v>734</v>
      </c>
      <c r="L108" s="105" t="str">
        <f t="shared" si="15"/>
        <v>Yes</v>
      </c>
    </row>
    <row r="109" spans="1:12" x14ac:dyDescent="0.2">
      <c r="A109" s="168" t="s">
        <v>567</v>
      </c>
      <c r="B109" s="22" t="s">
        <v>213</v>
      </c>
      <c r="C109" s="29">
        <v>253202702</v>
      </c>
      <c r="D109" s="27" t="str">
        <f t="shared" si="12"/>
        <v>N/A</v>
      </c>
      <c r="E109" s="29">
        <v>239716274</v>
      </c>
      <c r="F109" s="27" t="str">
        <f t="shared" si="13"/>
        <v>N/A</v>
      </c>
      <c r="G109" s="29">
        <v>357997349</v>
      </c>
      <c r="H109" s="27" t="str">
        <f t="shared" si="14"/>
        <v>N/A</v>
      </c>
      <c r="I109" s="8">
        <v>-5.33</v>
      </c>
      <c r="J109" s="8">
        <v>49.34</v>
      </c>
      <c r="K109" s="28" t="s">
        <v>734</v>
      </c>
      <c r="L109" s="105" t="str">
        <f t="shared" si="15"/>
        <v>No</v>
      </c>
    </row>
    <row r="110" spans="1:12" x14ac:dyDescent="0.2">
      <c r="A110" s="168" t="s">
        <v>568</v>
      </c>
      <c r="B110" s="22" t="s">
        <v>213</v>
      </c>
      <c r="C110" s="23">
        <v>86671</v>
      </c>
      <c r="D110" s="27" t="str">
        <f t="shared" si="12"/>
        <v>N/A</v>
      </c>
      <c r="E110" s="23">
        <v>87266</v>
      </c>
      <c r="F110" s="27" t="str">
        <f t="shared" si="13"/>
        <v>N/A</v>
      </c>
      <c r="G110" s="23">
        <v>191778</v>
      </c>
      <c r="H110" s="27" t="str">
        <f t="shared" si="14"/>
        <v>N/A</v>
      </c>
      <c r="I110" s="8">
        <v>0.6865</v>
      </c>
      <c r="J110" s="8">
        <v>119.8</v>
      </c>
      <c r="K110" s="28" t="s">
        <v>734</v>
      </c>
      <c r="L110" s="105" t="str">
        <f t="shared" si="15"/>
        <v>No</v>
      </c>
    </row>
    <row r="111" spans="1:12" x14ac:dyDescent="0.2">
      <c r="A111" s="168" t="s">
        <v>1304</v>
      </c>
      <c r="B111" s="22" t="s">
        <v>213</v>
      </c>
      <c r="C111" s="29">
        <v>2921.4235672999998</v>
      </c>
      <c r="D111" s="27" t="str">
        <f t="shared" si="12"/>
        <v>N/A</v>
      </c>
      <c r="E111" s="29">
        <v>2746.9607178000001</v>
      </c>
      <c r="F111" s="27" t="str">
        <f t="shared" si="13"/>
        <v>N/A</v>
      </c>
      <c r="G111" s="29">
        <v>1866.7279301999999</v>
      </c>
      <c r="H111" s="27" t="str">
        <f t="shared" si="14"/>
        <v>N/A</v>
      </c>
      <c r="I111" s="8">
        <v>-5.97</v>
      </c>
      <c r="J111" s="8">
        <v>-32</v>
      </c>
      <c r="K111" s="28" t="s">
        <v>734</v>
      </c>
      <c r="L111" s="105" t="str">
        <f t="shared" si="15"/>
        <v>No</v>
      </c>
    </row>
    <row r="112" spans="1:12" ht="25.5" x14ac:dyDescent="0.2">
      <c r="A112" s="168" t="s">
        <v>569</v>
      </c>
      <c r="B112" s="22" t="s">
        <v>213</v>
      </c>
      <c r="C112" s="29">
        <v>69833158</v>
      </c>
      <c r="D112" s="27" t="str">
        <f t="shared" si="12"/>
        <v>N/A</v>
      </c>
      <c r="E112" s="29">
        <v>52998493</v>
      </c>
      <c r="F112" s="27" t="str">
        <f t="shared" si="13"/>
        <v>N/A</v>
      </c>
      <c r="G112" s="29">
        <v>43052112</v>
      </c>
      <c r="H112" s="27" t="str">
        <f t="shared" si="14"/>
        <v>N/A</v>
      </c>
      <c r="I112" s="8">
        <v>-24.1</v>
      </c>
      <c r="J112" s="8">
        <v>-18.8</v>
      </c>
      <c r="K112" s="28" t="s">
        <v>734</v>
      </c>
      <c r="L112" s="105" t="str">
        <f t="shared" si="15"/>
        <v>Yes</v>
      </c>
    </row>
    <row r="113" spans="1:12" x14ac:dyDescent="0.2">
      <c r="A113" s="168" t="s">
        <v>570</v>
      </c>
      <c r="B113" s="22" t="s">
        <v>213</v>
      </c>
      <c r="C113" s="23">
        <v>14317</v>
      </c>
      <c r="D113" s="27" t="str">
        <f t="shared" si="12"/>
        <v>N/A</v>
      </c>
      <c r="E113" s="23">
        <v>13453</v>
      </c>
      <c r="F113" s="27" t="str">
        <f t="shared" si="13"/>
        <v>N/A</v>
      </c>
      <c r="G113" s="23">
        <v>14655</v>
      </c>
      <c r="H113" s="27" t="str">
        <f t="shared" si="14"/>
        <v>N/A</v>
      </c>
      <c r="I113" s="8">
        <v>-6.03</v>
      </c>
      <c r="J113" s="8">
        <v>8.9350000000000005</v>
      </c>
      <c r="K113" s="28" t="s">
        <v>734</v>
      </c>
      <c r="L113" s="105" t="str">
        <f t="shared" si="15"/>
        <v>Yes</v>
      </c>
    </row>
    <row r="114" spans="1:12" ht="25.5" x14ac:dyDescent="0.2">
      <c r="A114" s="168" t="s">
        <v>1305</v>
      </c>
      <c r="B114" s="22" t="s">
        <v>213</v>
      </c>
      <c r="C114" s="29">
        <v>4877.6390305000004</v>
      </c>
      <c r="D114" s="27" t="str">
        <f t="shared" si="12"/>
        <v>N/A</v>
      </c>
      <c r="E114" s="29">
        <v>3939.5296960000001</v>
      </c>
      <c r="F114" s="27" t="str">
        <f t="shared" si="13"/>
        <v>N/A</v>
      </c>
      <c r="G114" s="29">
        <v>2937.7080860000001</v>
      </c>
      <c r="H114" s="27" t="str">
        <f t="shared" si="14"/>
        <v>N/A</v>
      </c>
      <c r="I114" s="8">
        <v>-19.2</v>
      </c>
      <c r="J114" s="8">
        <v>-25.4</v>
      </c>
      <c r="K114" s="28" t="s">
        <v>734</v>
      </c>
      <c r="L114" s="105" t="str">
        <f t="shared" si="15"/>
        <v>Yes</v>
      </c>
    </row>
    <row r="115" spans="1:12" ht="25.5" x14ac:dyDescent="0.2">
      <c r="A115" s="168" t="s">
        <v>571</v>
      </c>
      <c r="B115" s="22" t="s">
        <v>213</v>
      </c>
      <c r="C115" s="29">
        <v>17079763</v>
      </c>
      <c r="D115" s="27" t="str">
        <f t="shared" si="12"/>
        <v>N/A</v>
      </c>
      <c r="E115" s="29">
        <v>22290176</v>
      </c>
      <c r="F115" s="27" t="str">
        <f t="shared" si="13"/>
        <v>N/A</v>
      </c>
      <c r="G115" s="29">
        <v>26421397</v>
      </c>
      <c r="H115" s="27" t="str">
        <f t="shared" si="14"/>
        <v>N/A</v>
      </c>
      <c r="I115" s="8">
        <v>30.51</v>
      </c>
      <c r="J115" s="8">
        <v>18.53</v>
      </c>
      <c r="K115" s="28" t="s">
        <v>734</v>
      </c>
      <c r="L115" s="105" t="str">
        <f t="shared" si="15"/>
        <v>Yes</v>
      </c>
    </row>
    <row r="116" spans="1:12" x14ac:dyDescent="0.2">
      <c r="A116" s="104" t="s">
        <v>572</v>
      </c>
      <c r="B116" s="22" t="s">
        <v>213</v>
      </c>
      <c r="C116" s="23">
        <v>18891</v>
      </c>
      <c r="D116" s="27" t="str">
        <f t="shared" si="12"/>
        <v>N/A</v>
      </c>
      <c r="E116" s="23">
        <v>21736</v>
      </c>
      <c r="F116" s="27" t="str">
        <f t="shared" si="13"/>
        <v>N/A</v>
      </c>
      <c r="G116" s="23">
        <v>32208</v>
      </c>
      <c r="H116" s="27" t="str">
        <f t="shared" si="14"/>
        <v>N/A</v>
      </c>
      <c r="I116" s="8">
        <v>15.06</v>
      </c>
      <c r="J116" s="8">
        <v>48.18</v>
      </c>
      <c r="K116" s="28" t="s">
        <v>734</v>
      </c>
      <c r="L116" s="105" t="str">
        <f t="shared" si="15"/>
        <v>No</v>
      </c>
    </row>
    <row r="117" spans="1:12" ht="25.5" x14ac:dyDescent="0.2">
      <c r="A117" s="104" t="s">
        <v>1306</v>
      </c>
      <c r="B117" s="22" t="s">
        <v>213</v>
      </c>
      <c r="C117" s="29">
        <v>904.12169816000005</v>
      </c>
      <c r="D117" s="27" t="str">
        <f t="shared" si="12"/>
        <v>N/A</v>
      </c>
      <c r="E117" s="29">
        <v>1025.4957674</v>
      </c>
      <c r="F117" s="27" t="str">
        <f t="shared" si="13"/>
        <v>N/A</v>
      </c>
      <c r="G117" s="29">
        <v>820.33646920000001</v>
      </c>
      <c r="H117" s="27" t="str">
        <f t="shared" si="14"/>
        <v>N/A</v>
      </c>
      <c r="I117" s="8">
        <v>13.42</v>
      </c>
      <c r="J117" s="8">
        <v>-20</v>
      </c>
      <c r="K117" s="28" t="s">
        <v>734</v>
      </c>
      <c r="L117" s="105" t="str">
        <f t="shared" si="15"/>
        <v>Yes</v>
      </c>
    </row>
    <row r="118" spans="1:12" ht="25.5" x14ac:dyDescent="0.2">
      <c r="A118" s="137" t="s">
        <v>573</v>
      </c>
      <c r="B118" s="22" t="s">
        <v>213</v>
      </c>
      <c r="C118" s="29">
        <v>22477756</v>
      </c>
      <c r="D118" s="27" t="str">
        <f t="shared" si="12"/>
        <v>N/A</v>
      </c>
      <c r="E118" s="29">
        <v>25854668</v>
      </c>
      <c r="F118" s="27" t="str">
        <f t="shared" si="13"/>
        <v>N/A</v>
      </c>
      <c r="G118" s="29">
        <v>28129509</v>
      </c>
      <c r="H118" s="27" t="str">
        <f t="shared" si="14"/>
        <v>N/A</v>
      </c>
      <c r="I118" s="8">
        <v>15.02</v>
      </c>
      <c r="J118" s="8">
        <v>8.7989999999999995</v>
      </c>
      <c r="K118" s="28" t="s">
        <v>734</v>
      </c>
      <c r="L118" s="105" t="str">
        <f t="shared" si="15"/>
        <v>Yes</v>
      </c>
    </row>
    <row r="119" spans="1:12" x14ac:dyDescent="0.2">
      <c r="A119" s="137" t="s">
        <v>574</v>
      </c>
      <c r="B119" s="22" t="s">
        <v>213</v>
      </c>
      <c r="C119" s="23">
        <v>2519</v>
      </c>
      <c r="D119" s="27" t="str">
        <f t="shared" si="12"/>
        <v>N/A</v>
      </c>
      <c r="E119" s="23">
        <v>2721</v>
      </c>
      <c r="F119" s="27" t="str">
        <f t="shared" si="13"/>
        <v>N/A</v>
      </c>
      <c r="G119" s="23">
        <v>2866</v>
      </c>
      <c r="H119" s="27" t="str">
        <f t="shared" si="14"/>
        <v>N/A</v>
      </c>
      <c r="I119" s="8">
        <v>8.0190000000000001</v>
      </c>
      <c r="J119" s="8">
        <v>5.3289999999999997</v>
      </c>
      <c r="K119" s="28" t="s">
        <v>734</v>
      </c>
      <c r="L119" s="105" t="str">
        <f t="shared" si="15"/>
        <v>Yes</v>
      </c>
    </row>
    <row r="120" spans="1:12" ht="25.5" x14ac:dyDescent="0.2">
      <c r="A120" s="137" t="s">
        <v>1307</v>
      </c>
      <c r="B120" s="22" t="s">
        <v>213</v>
      </c>
      <c r="C120" s="29">
        <v>8923.2854306999998</v>
      </c>
      <c r="D120" s="27" t="str">
        <f t="shared" si="12"/>
        <v>N/A</v>
      </c>
      <c r="E120" s="29">
        <v>9501.8993016999993</v>
      </c>
      <c r="F120" s="27" t="str">
        <f t="shared" si="13"/>
        <v>N/A</v>
      </c>
      <c r="G120" s="29">
        <v>9814.9019539000001</v>
      </c>
      <c r="H120" s="27" t="str">
        <f t="shared" si="14"/>
        <v>N/A</v>
      </c>
      <c r="I120" s="8">
        <v>6.484</v>
      </c>
      <c r="J120" s="8">
        <v>3.294</v>
      </c>
      <c r="K120" s="28" t="s">
        <v>734</v>
      </c>
      <c r="L120" s="105" t="str">
        <f t="shared" si="15"/>
        <v>Yes</v>
      </c>
    </row>
    <row r="121" spans="1:12" ht="25.5" x14ac:dyDescent="0.2">
      <c r="A121" s="137" t="s">
        <v>575</v>
      </c>
      <c r="B121" s="22" t="s">
        <v>213</v>
      </c>
      <c r="C121" s="29">
        <v>538060</v>
      </c>
      <c r="D121" s="27" t="str">
        <f t="shared" si="12"/>
        <v>N/A</v>
      </c>
      <c r="E121" s="29">
        <v>511177</v>
      </c>
      <c r="F121" s="27" t="str">
        <f t="shared" si="13"/>
        <v>N/A</v>
      </c>
      <c r="G121" s="29">
        <v>583558</v>
      </c>
      <c r="H121" s="27" t="str">
        <f t="shared" si="14"/>
        <v>N/A</v>
      </c>
      <c r="I121" s="8">
        <v>-5</v>
      </c>
      <c r="J121" s="8">
        <v>14.16</v>
      </c>
      <c r="K121" s="28" t="s">
        <v>734</v>
      </c>
      <c r="L121" s="105" t="str">
        <f t="shared" si="15"/>
        <v>Yes</v>
      </c>
    </row>
    <row r="122" spans="1:12" ht="25.5" x14ac:dyDescent="0.2">
      <c r="A122" s="137" t="s">
        <v>576</v>
      </c>
      <c r="B122" s="22" t="s">
        <v>213</v>
      </c>
      <c r="C122" s="23">
        <v>860</v>
      </c>
      <c r="D122" s="27" t="str">
        <f t="shared" si="12"/>
        <v>N/A</v>
      </c>
      <c r="E122" s="23">
        <v>885</v>
      </c>
      <c r="F122" s="27" t="str">
        <f t="shared" si="13"/>
        <v>N/A</v>
      </c>
      <c r="G122" s="23">
        <v>1017</v>
      </c>
      <c r="H122" s="27" t="str">
        <f t="shared" si="14"/>
        <v>N/A</v>
      </c>
      <c r="I122" s="8">
        <v>2.907</v>
      </c>
      <c r="J122" s="8">
        <v>14.92</v>
      </c>
      <c r="K122" s="28" t="s">
        <v>734</v>
      </c>
      <c r="L122" s="105" t="str">
        <f t="shared" si="15"/>
        <v>Yes</v>
      </c>
    </row>
    <row r="123" spans="1:12" ht="25.5" x14ac:dyDescent="0.2">
      <c r="A123" s="137" t="s">
        <v>1308</v>
      </c>
      <c r="B123" s="22" t="s">
        <v>213</v>
      </c>
      <c r="C123" s="29">
        <v>625.65116278999994</v>
      </c>
      <c r="D123" s="27" t="str">
        <f t="shared" si="12"/>
        <v>N/A</v>
      </c>
      <c r="E123" s="29">
        <v>577.60112993999996</v>
      </c>
      <c r="F123" s="27" t="str">
        <f t="shared" si="13"/>
        <v>N/A</v>
      </c>
      <c r="G123" s="29">
        <v>573.80334316999995</v>
      </c>
      <c r="H123" s="27" t="str">
        <f t="shared" si="14"/>
        <v>N/A</v>
      </c>
      <c r="I123" s="8">
        <v>-7.68</v>
      </c>
      <c r="J123" s="8">
        <v>-0.65800000000000003</v>
      </c>
      <c r="K123" s="28" t="s">
        <v>734</v>
      </c>
      <c r="L123" s="105" t="str">
        <f t="shared" si="15"/>
        <v>Yes</v>
      </c>
    </row>
    <row r="124" spans="1:12" ht="25.5" x14ac:dyDescent="0.2">
      <c r="A124" s="137" t="s">
        <v>577</v>
      </c>
      <c r="B124" s="22" t="s">
        <v>213</v>
      </c>
      <c r="C124" s="29">
        <v>130193745</v>
      </c>
      <c r="D124" s="27" t="str">
        <f t="shared" si="12"/>
        <v>N/A</v>
      </c>
      <c r="E124" s="29">
        <v>149047506</v>
      </c>
      <c r="F124" s="27" t="str">
        <f t="shared" si="13"/>
        <v>N/A</v>
      </c>
      <c r="G124" s="29">
        <v>155910416</v>
      </c>
      <c r="H124" s="27" t="str">
        <f t="shared" si="14"/>
        <v>N/A</v>
      </c>
      <c r="I124" s="8">
        <v>14.48</v>
      </c>
      <c r="J124" s="8">
        <v>4.6050000000000004</v>
      </c>
      <c r="K124" s="28" t="s">
        <v>734</v>
      </c>
      <c r="L124" s="105" t="str">
        <f t="shared" si="15"/>
        <v>Yes</v>
      </c>
    </row>
    <row r="125" spans="1:12" x14ac:dyDescent="0.2">
      <c r="A125" s="128" t="s">
        <v>578</v>
      </c>
      <c r="B125" s="22" t="s">
        <v>213</v>
      </c>
      <c r="C125" s="23">
        <v>6362</v>
      </c>
      <c r="D125" s="27" t="str">
        <f t="shared" si="12"/>
        <v>N/A</v>
      </c>
      <c r="E125" s="23">
        <v>11174</v>
      </c>
      <c r="F125" s="27" t="str">
        <f t="shared" si="13"/>
        <v>N/A</v>
      </c>
      <c r="G125" s="23">
        <v>16401</v>
      </c>
      <c r="H125" s="27" t="str">
        <f t="shared" si="14"/>
        <v>N/A</v>
      </c>
      <c r="I125" s="8">
        <v>75.64</v>
      </c>
      <c r="J125" s="8">
        <v>46.78</v>
      </c>
      <c r="K125" s="28" t="s">
        <v>734</v>
      </c>
      <c r="L125" s="105" t="str">
        <f t="shared" si="15"/>
        <v>No</v>
      </c>
    </row>
    <row r="126" spans="1:12" ht="25.5" x14ac:dyDescent="0.2">
      <c r="A126" s="128" t="s">
        <v>1309</v>
      </c>
      <c r="B126" s="22" t="s">
        <v>213</v>
      </c>
      <c r="C126" s="29">
        <v>20464.279315</v>
      </c>
      <c r="D126" s="27" t="str">
        <f t="shared" si="12"/>
        <v>N/A</v>
      </c>
      <c r="E126" s="29">
        <v>13338.778055999999</v>
      </c>
      <c r="F126" s="27" t="str">
        <f t="shared" si="13"/>
        <v>N/A</v>
      </c>
      <c r="G126" s="29">
        <v>9506.1530394000001</v>
      </c>
      <c r="H126" s="27" t="str">
        <f t="shared" si="14"/>
        <v>N/A</v>
      </c>
      <c r="I126" s="8">
        <v>-34.799999999999997</v>
      </c>
      <c r="J126" s="8">
        <v>-28.7</v>
      </c>
      <c r="K126" s="28" t="s">
        <v>734</v>
      </c>
      <c r="L126" s="105" t="str">
        <f t="shared" si="15"/>
        <v>Yes</v>
      </c>
    </row>
    <row r="127" spans="1:12" ht="25.5" x14ac:dyDescent="0.2">
      <c r="A127" s="128" t="s">
        <v>579</v>
      </c>
      <c r="B127" s="22" t="s">
        <v>213</v>
      </c>
      <c r="C127" s="29">
        <v>3407922</v>
      </c>
      <c r="D127" s="27" t="str">
        <f t="shared" si="12"/>
        <v>N/A</v>
      </c>
      <c r="E127" s="29">
        <v>3589064</v>
      </c>
      <c r="F127" s="27" t="str">
        <f t="shared" si="13"/>
        <v>N/A</v>
      </c>
      <c r="G127" s="29">
        <v>5862938</v>
      </c>
      <c r="H127" s="27" t="str">
        <f t="shared" si="14"/>
        <v>N/A</v>
      </c>
      <c r="I127" s="8">
        <v>5.3150000000000004</v>
      </c>
      <c r="J127" s="8">
        <v>63.36</v>
      </c>
      <c r="K127" s="28" t="s">
        <v>734</v>
      </c>
      <c r="L127" s="105" t="str">
        <f t="shared" si="15"/>
        <v>No</v>
      </c>
    </row>
    <row r="128" spans="1:12" x14ac:dyDescent="0.2">
      <c r="A128" s="128" t="s">
        <v>580</v>
      </c>
      <c r="B128" s="22" t="s">
        <v>213</v>
      </c>
      <c r="C128" s="23">
        <v>7904</v>
      </c>
      <c r="D128" s="27" t="str">
        <f t="shared" si="12"/>
        <v>N/A</v>
      </c>
      <c r="E128" s="23">
        <v>7774</v>
      </c>
      <c r="F128" s="27" t="str">
        <f t="shared" si="13"/>
        <v>N/A</v>
      </c>
      <c r="G128" s="23">
        <v>12611</v>
      </c>
      <c r="H128" s="27" t="str">
        <f t="shared" si="14"/>
        <v>N/A</v>
      </c>
      <c r="I128" s="8">
        <v>-1.64</v>
      </c>
      <c r="J128" s="8">
        <v>62.22</v>
      </c>
      <c r="K128" s="28" t="s">
        <v>734</v>
      </c>
      <c r="L128" s="105" t="str">
        <f t="shared" si="15"/>
        <v>No</v>
      </c>
    </row>
    <row r="129" spans="1:12" ht="25.5" x14ac:dyDescent="0.2">
      <c r="A129" s="128" t="s">
        <v>1310</v>
      </c>
      <c r="B129" s="22" t="s">
        <v>213</v>
      </c>
      <c r="C129" s="29">
        <v>431.16422065</v>
      </c>
      <c r="D129" s="27" t="str">
        <f t="shared" si="12"/>
        <v>N/A</v>
      </c>
      <c r="E129" s="29">
        <v>461.67532801999999</v>
      </c>
      <c r="F129" s="27" t="str">
        <f t="shared" si="13"/>
        <v>N/A</v>
      </c>
      <c r="G129" s="29">
        <v>464.90666878000002</v>
      </c>
      <c r="H129" s="27" t="str">
        <f t="shared" si="14"/>
        <v>N/A</v>
      </c>
      <c r="I129" s="8">
        <v>7.0759999999999996</v>
      </c>
      <c r="J129" s="8">
        <v>0.69989999999999997</v>
      </c>
      <c r="K129" s="28" t="s">
        <v>734</v>
      </c>
      <c r="L129" s="105" t="str">
        <f t="shared" si="15"/>
        <v>Yes</v>
      </c>
    </row>
    <row r="130" spans="1:12" ht="25.5" x14ac:dyDescent="0.2">
      <c r="A130" s="128" t="s">
        <v>581</v>
      </c>
      <c r="B130" s="22" t="s">
        <v>213</v>
      </c>
      <c r="C130" s="29">
        <v>4246985</v>
      </c>
      <c r="D130" s="27" t="str">
        <f t="shared" si="12"/>
        <v>N/A</v>
      </c>
      <c r="E130" s="29">
        <v>4784770</v>
      </c>
      <c r="F130" s="27" t="str">
        <f t="shared" si="13"/>
        <v>N/A</v>
      </c>
      <c r="G130" s="29">
        <v>4494169</v>
      </c>
      <c r="H130" s="27" t="str">
        <f t="shared" si="14"/>
        <v>N/A</v>
      </c>
      <c r="I130" s="8">
        <v>12.66</v>
      </c>
      <c r="J130" s="8">
        <v>-6.07</v>
      </c>
      <c r="K130" s="28" t="s">
        <v>734</v>
      </c>
      <c r="L130" s="105" t="str">
        <f t="shared" si="15"/>
        <v>Yes</v>
      </c>
    </row>
    <row r="131" spans="1:12" x14ac:dyDescent="0.2">
      <c r="A131" s="128" t="s">
        <v>582</v>
      </c>
      <c r="B131" s="22" t="s">
        <v>213</v>
      </c>
      <c r="C131" s="23">
        <v>459</v>
      </c>
      <c r="D131" s="27" t="str">
        <f t="shared" si="12"/>
        <v>N/A</v>
      </c>
      <c r="E131" s="23">
        <v>466</v>
      </c>
      <c r="F131" s="27" t="str">
        <f t="shared" si="13"/>
        <v>N/A</v>
      </c>
      <c r="G131" s="23">
        <v>510</v>
      </c>
      <c r="H131" s="27" t="str">
        <f t="shared" si="14"/>
        <v>N/A</v>
      </c>
      <c r="I131" s="8">
        <v>1.5249999999999999</v>
      </c>
      <c r="J131" s="8">
        <v>9.4420000000000002</v>
      </c>
      <c r="K131" s="28" t="s">
        <v>734</v>
      </c>
      <c r="L131" s="105" t="str">
        <f t="shared" si="15"/>
        <v>Yes</v>
      </c>
    </row>
    <row r="132" spans="1:12" x14ac:dyDescent="0.2">
      <c r="A132" s="128" t="s">
        <v>1311</v>
      </c>
      <c r="B132" s="22" t="s">
        <v>213</v>
      </c>
      <c r="C132" s="29">
        <v>9252.6906318000001</v>
      </c>
      <c r="D132" s="27" t="str">
        <f t="shared" si="12"/>
        <v>N/A</v>
      </c>
      <c r="E132" s="29">
        <v>10267.746781</v>
      </c>
      <c r="F132" s="27" t="str">
        <f t="shared" si="13"/>
        <v>N/A</v>
      </c>
      <c r="G132" s="29">
        <v>8812.0960783999999</v>
      </c>
      <c r="H132" s="27" t="str">
        <f t="shared" si="14"/>
        <v>N/A</v>
      </c>
      <c r="I132" s="8">
        <v>10.97</v>
      </c>
      <c r="J132" s="8">
        <v>-14.2</v>
      </c>
      <c r="K132" s="28" t="s">
        <v>734</v>
      </c>
      <c r="L132" s="105" t="str">
        <f t="shared" si="15"/>
        <v>Yes</v>
      </c>
    </row>
    <row r="133" spans="1:12" ht="25.5" x14ac:dyDescent="0.2">
      <c r="A133" s="128" t="s">
        <v>583</v>
      </c>
      <c r="B133" s="22" t="s">
        <v>213</v>
      </c>
      <c r="C133" s="29">
        <v>4480949</v>
      </c>
      <c r="D133" s="27" t="str">
        <f t="shared" si="12"/>
        <v>N/A</v>
      </c>
      <c r="E133" s="29">
        <v>4840107</v>
      </c>
      <c r="F133" s="27" t="str">
        <f t="shared" si="13"/>
        <v>N/A</v>
      </c>
      <c r="G133" s="29">
        <v>9866494</v>
      </c>
      <c r="H133" s="27" t="str">
        <f t="shared" si="14"/>
        <v>N/A</v>
      </c>
      <c r="I133" s="8">
        <v>8.0150000000000006</v>
      </c>
      <c r="J133" s="8">
        <v>103.8</v>
      </c>
      <c r="K133" s="28" t="s">
        <v>734</v>
      </c>
      <c r="L133" s="105" t="str">
        <f>IF(J133="Div by 0", "N/A", IF(OR(J133="N/A",K133="N/A"),"N/A", IF(J133&gt;VALUE(MID(K133,1,2)), "No", IF(J133&lt;-1*VALUE(MID(K133,1,2)), "No", "Yes"))))</f>
        <v>No</v>
      </c>
    </row>
    <row r="134" spans="1:12" x14ac:dyDescent="0.2">
      <c r="A134" s="128" t="s">
        <v>584</v>
      </c>
      <c r="B134" s="22" t="s">
        <v>213</v>
      </c>
      <c r="C134" s="23">
        <v>20989</v>
      </c>
      <c r="D134" s="27" t="str">
        <f t="shared" si="12"/>
        <v>N/A</v>
      </c>
      <c r="E134" s="23">
        <v>23473</v>
      </c>
      <c r="F134" s="27" t="str">
        <f t="shared" si="13"/>
        <v>N/A</v>
      </c>
      <c r="G134" s="23">
        <v>51538</v>
      </c>
      <c r="H134" s="27" t="str">
        <f t="shared" si="14"/>
        <v>N/A</v>
      </c>
      <c r="I134" s="8">
        <v>11.83</v>
      </c>
      <c r="J134" s="8">
        <v>119.6</v>
      </c>
      <c r="K134" s="28" t="s">
        <v>734</v>
      </c>
      <c r="L134" s="105" t="str">
        <f t="shared" ref="L134:L138" si="16">IF(J134="Div by 0", "N/A", IF(OR(J134="N/A",K134="N/A"),"N/A", IF(J134&gt;VALUE(MID(K134,1,2)), "No", IF(J134&lt;-1*VALUE(MID(K134,1,2)), "No", "Yes"))))</f>
        <v>No</v>
      </c>
    </row>
    <row r="135" spans="1:12" ht="25.5" x14ac:dyDescent="0.2">
      <c r="A135" s="128" t="s">
        <v>1312</v>
      </c>
      <c r="B135" s="22" t="s">
        <v>213</v>
      </c>
      <c r="C135" s="29">
        <v>213.49035208999999</v>
      </c>
      <c r="D135" s="27" t="str">
        <f t="shared" si="12"/>
        <v>N/A</v>
      </c>
      <c r="E135" s="29">
        <v>206.19890939000001</v>
      </c>
      <c r="F135" s="27" t="str">
        <f t="shared" si="13"/>
        <v>N/A</v>
      </c>
      <c r="G135" s="29">
        <v>191.44115022</v>
      </c>
      <c r="H135" s="27" t="str">
        <f t="shared" si="14"/>
        <v>N/A</v>
      </c>
      <c r="I135" s="8">
        <v>-3.42</v>
      </c>
      <c r="J135" s="8">
        <v>-7.16</v>
      </c>
      <c r="K135" s="28" t="s">
        <v>734</v>
      </c>
      <c r="L135" s="105" t="str">
        <f t="shared" si="16"/>
        <v>Yes</v>
      </c>
    </row>
    <row r="136" spans="1:12" ht="25.5" x14ac:dyDescent="0.2">
      <c r="A136" s="128" t="s">
        <v>585</v>
      </c>
      <c r="B136" s="22" t="s">
        <v>213</v>
      </c>
      <c r="C136" s="29">
        <v>4936428</v>
      </c>
      <c r="D136" s="27" t="str">
        <f t="shared" ref="D136:D150" si="17">IF($B136="N/A","N/A",IF(C136&gt;10,"No",IF(C136&lt;-10,"No","Yes")))</f>
        <v>N/A</v>
      </c>
      <c r="E136" s="29">
        <v>5856956</v>
      </c>
      <c r="F136" s="27" t="str">
        <f t="shared" ref="F136:F150" si="18">IF($B136="N/A","N/A",IF(E136&gt;10,"No",IF(E136&lt;-10,"No","Yes")))</f>
        <v>N/A</v>
      </c>
      <c r="G136" s="29">
        <v>6678188</v>
      </c>
      <c r="H136" s="27" t="str">
        <f t="shared" ref="H136:H150" si="19">IF($B136="N/A","N/A",IF(G136&gt;10,"No",IF(G136&lt;-10,"No","Yes")))</f>
        <v>N/A</v>
      </c>
      <c r="I136" s="8">
        <v>18.649999999999999</v>
      </c>
      <c r="J136" s="8">
        <v>14.02</v>
      </c>
      <c r="K136" s="28" t="s">
        <v>734</v>
      </c>
      <c r="L136" s="105" t="str">
        <f t="shared" si="16"/>
        <v>Yes</v>
      </c>
    </row>
    <row r="137" spans="1:12" x14ac:dyDescent="0.2">
      <c r="A137" s="128" t="s">
        <v>586</v>
      </c>
      <c r="B137" s="22" t="s">
        <v>213</v>
      </c>
      <c r="C137" s="23">
        <v>384</v>
      </c>
      <c r="D137" s="27" t="str">
        <f t="shared" si="17"/>
        <v>N/A</v>
      </c>
      <c r="E137" s="23">
        <v>420</v>
      </c>
      <c r="F137" s="27" t="str">
        <f t="shared" si="18"/>
        <v>N/A</v>
      </c>
      <c r="G137" s="23">
        <v>401</v>
      </c>
      <c r="H137" s="27" t="str">
        <f t="shared" si="19"/>
        <v>N/A</v>
      </c>
      <c r="I137" s="8">
        <v>9.375</v>
      </c>
      <c r="J137" s="8">
        <v>-4.5199999999999996</v>
      </c>
      <c r="K137" s="28" t="s">
        <v>734</v>
      </c>
      <c r="L137" s="105" t="str">
        <f t="shared" si="16"/>
        <v>Yes</v>
      </c>
    </row>
    <row r="138" spans="1:12" ht="25.5" x14ac:dyDescent="0.2">
      <c r="A138" s="128" t="s">
        <v>1313</v>
      </c>
      <c r="B138" s="22" t="s">
        <v>213</v>
      </c>
      <c r="C138" s="29">
        <v>12855.28125</v>
      </c>
      <c r="D138" s="27" t="str">
        <f t="shared" si="17"/>
        <v>N/A</v>
      </c>
      <c r="E138" s="29">
        <v>13945.133333</v>
      </c>
      <c r="F138" s="27" t="str">
        <f t="shared" si="18"/>
        <v>N/A</v>
      </c>
      <c r="G138" s="29">
        <v>16653.835411</v>
      </c>
      <c r="H138" s="27" t="str">
        <f t="shared" si="19"/>
        <v>N/A</v>
      </c>
      <c r="I138" s="8">
        <v>8.4779999999999998</v>
      </c>
      <c r="J138" s="8">
        <v>19.420000000000002</v>
      </c>
      <c r="K138" s="28" t="s">
        <v>734</v>
      </c>
      <c r="L138" s="105" t="str">
        <f t="shared" si="16"/>
        <v>Yes</v>
      </c>
    </row>
    <row r="139" spans="1:12" ht="25.5" x14ac:dyDescent="0.2">
      <c r="A139" s="128" t="s">
        <v>587</v>
      </c>
      <c r="B139" s="22" t="s">
        <v>213</v>
      </c>
      <c r="C139" s="29">
        <v>25019671</v>
      </c>
      <c r="D139" s="27" t="str">
        <f t="shared" si="17"/>
        <v>N/A</v>
      </c>
      <c r="E139" s="29">
        <v>25813209</v>
      </c>
      <c r="F139" s="27" t="str">
        <f t="shared" si="18"/>
        <v>N/A</v>
      </c>
      <c r="G139" s="29">
        <v>35448904</v>
      </c>
      <c r="H139" s="27" t="str">
        <f t="shared" si="19"/>
        <v>N/A</v>
      </c>
      <c r="I139" s="8">
        <v>3.1720000000000002</v>
      </c>
      <c r="J139" s="8">
        <v>37.33</v>
      </c>
      <c r="K139" s="28" t="s">
        <v>734</v>
      </c>
      <c r="L139" s="105" t="str">
        <f t="shared" ref="L139:L150" si="20">IF(J139="Div by 0", "N/A", IF(K139="N/A","N/A", IF(J139&gt;VALUE(MID(K139,1,2)), "No", IF(J139&lt;-1*VALUE(MID(K139,1,2)), "No", "Yes"))))</f>
        <v>No</v>
      </c>
    </row>
    <row r="140" spans="1:12" ht="25.5" x14ac:dyDescent="0.2">
      <c r="A140" s="128" t="s">
        <v>588</v>
      </c>
      <c r="B140" s="22" t="s">
        <v>213</v>
      </c>
      <c r="C140" s="23">
        <v>30828</v>
      </c>
      <c r="D140" s="27" t="str">
        <f t="shared" si="17"/>
        <v>N/A</v>
      </c>
      <c r="E140" s="23">
        <v>31443</v>
      </c>
      <c r="F140" s="27" t="str">
        <f t="shared" si="18"/>
        <v>N/A</v>
      </c>
      <c r="G140" s="23">
        <v>51243</v>
      </c>
      <c r="H140" s="27" t="str">
        <f t="shared" si="19"/>
        <v>N/A</v>
      </c>
      <c r="I140" s="8">
        <v>1.9950000000000001</v>
      </c>
      <c r="J140" s="8">
        <v>62.97</v>
      </c>
      <c r="K140" s="28" t="s">
        <v>734</v>
      </c>
      <c r="L140" s="105" t="str">
        <f t="shared" si="20"/>
        <v>No</v>
      </c>
    </row>
    <row r="141" spans="1:12" ht="25.5" x14ac:dyDescent="0.2">
      <c r="A141" s="128" t="s">
        <v>1314</v>
      </c>
      <c r="B141" s="22" t="s">
        <v>213</v>
      </c>
      <c r="C141" s="29">
        <v>811.58917217999999</v>
      </c>
      <c r="D141" s="27" t="str">
        <f t="shared" si="17"/>
        <v>N/A</v>
      </c>
      <c r="E141" s="29">
        <v>820.95248545000004</v>
      </c>
      <c r="F141" s="27" t="str">
        <f t="shared" si="18"/>
        <v>N/A</v>
      </c>
      <c r="G141" s="29">
        <v>691.78041879</v>
      </c>
      <c r="H141" s="27" t="str">
        <f t="shared" si="19"/>
        <v>N/A</v>
      </c>
      <c r="I141" s="8">
        <v>1.1539999999999999</v>
      </c>
      <c r="J141" s="8">
        <v>-15.7</v>
      </c>
      <c r="K141" s="28" t="s">
        <v>734</v>
      </c>
      <c r="L141" s="105" t="str">
        <f t="shared" si="20"/>
        <v>Yes</v>
      </c>
    </row>
    <row r="142" spans="1:12" ht="25.5" x14ac:dyDescent="0.2">
      <c r="A142" s="128" t="s">
        <v>589</v>
      </c>
      <c r="B142" s="22" t="s">
        <v>213</v>
      </c>
      <c r="C142" s="29">
        <v>9429012</v>
      </c>
      <c r="D142" s="27" t="str">
        <f t="shared" si="17"/>
        <v>N/A</v>
      </c>
      <c r="E142" s="29">
        <v>0</v>
      </c>
      <c r="F142" s="27" t="str">
        <f t="shared" si="18"/>
        <v>N/A</v>
      </c>
      <c r="G142" s="29">
        <v>0</v>
      </c>
      <c r="H142" s="27" t="str">
        <f t="shared" si="19"/>
        <v>N/A</v>
      </c>
      <c r="I142" s="8">
        <v>-100</v>
      </c>
      <c r="J142" s="8" t="s">
        <v>1748</v>
      </c>
      <c r="K142" s="28" t="s">
        <v>734</v>
      </c>
      <c r="L142" s="105" t="str">
        <f t="shared" si="20"/>
        <v>N/A</v>
      </c>
    </row>
    <row r="143" spans="1:12" x14ac:dyDescent="0.2">
      <c r="A143" s="104" t="s">
        <v>590</v>
      </c>
      <c r="B143" s="22" t="s">
        <v>213</v>
      </c>
      <c r="C143" s="23">
        <v>1081</v>
      </c>
      <c r="D143" s="27" t="str">
        <f t="shared" si="17"/>
        <v>N/A</v>
      </c>
      <c r="E143" s="23">
        <v>0</v>
      </c>
      <c r="F143" s="27" t="str">
        <f t="shared" si="18"/>
        <v>N/A</v>
      </c>
      <c r="G143" s="23">
        <v>0</v>
      </c>
      <c r="H143" s="27" t="str">
        <f t="shared" si="19"/>
        <v>N/A</v>
      </c>
      <c r="I143" s="8">
        <v>-100</v>
      </c>
      <c r="J143" s="8" t="s">
        <v>1748</v>
      </c>
      <c r="K143" s="28" t="s">
        <v>734</v>
      </c>
      <c r="L143" s="105" t="str">
        <f t="shared" si="20"/>
        <v>N/A</v>
      </c>
    </row>
    <row r="144" spans="1:12" ht="25.5" x14ac:dyDescent="0.2">
      <c r="A144" s="104" t="s">
        <v>1315</v>
      </c>
      <c r="B144" s="22" t="s">
        <v>213</v>
      </c>
      <c r="C144" s="29">
        <v>8722.4902868000008</v>
      </c>
      <c r="D144" s="27" t="str">
        <f t="shared" si="17"/>
        <v>N/A</v>
      </c>
      <c r="E144" s="29" t="s">
        <v>1748</v>
      </c>
      <c r="F144" s="27" t="str">
        <f t="shared" si="18"/>
        <v>N/A</v>
      </c>
      <c r="G144" s="29" t="s">
        <v>1748</v>
      </c>
      <c r="H144" s="27" t="str">
        <f t="shared" si="19"/>
        <v>N/A</v>
      </c>
      <c r="I144" s="8" t="s">
        <v>1748</v>
      </c>
      <c r="J144" s="8" t="s">
        <v>1748</v>
      </c>
      <c r="K144" s="28" t="s">
        <v>734</v>
      </c>
      <c r="L144" s="105" t="str">
        <f t="shared" si="20"/>
        <v>N/A</v>
      </c>
    </row>
    <row r="145" spans="1:12" ht="25.5" x14ac:dyDescent="0.2">
      <c r="A145" s="128" t="s">
        <v>591</v>
      </c>
      <c r="B145" s="22" t="s">
        <v>213</v>
      </c>
      <c r="C145" s="29">
        <v>46033411</v>
      </c>
      <c r="D145" s="27" t="str">
        <f t="shared" si="17"/>
        <v>N/A</v>
      </c>
      <c r="E145" s="29">
        <v>42837417</v>
      </c>
      <c r="F145" s="27" t="str">
        <f t="shared" si="18"/>
        <v>N/A</v>
      </c>
      <c r="G145" s="29">
        <v>53557765</v>
      </c>
      <c r="H145" s="27" t="str">
        <f t="shared" si="19"/>
        <v>N/A</v>
      </c>
      <c r="I145" s="8">
        <v>-6.94</v>
      </c>
      <c r="J145" s="8">
        <v>25.03</v>
      </c>
      <c r="K145" s="28" t="s">
        <v>734</v>
      </c>
      <c r="L145" s="105" t="str">
        <f t="shared" si="20"/>
        <v>Yes</v>
      </c>
    </row>
    <row r="146" spans="1:12" x14ac:dyDescent="0.2">
      <c r="A146" s="128" t="s">
        <v>592</v>
      </c>
      <c r="B146" s="22" t="s">
        <v>213</v>
      </c>
      <c r="C146" s="23">
        <v>28421</v>
      </c>
      <c r="D146" s="27" t="str">
        <f t="shared" si="17"/>
        <v>N/A</v>
      </c>
      <c r="E146" s="23">
        <v>21624</v>
      </c>
      <c r="F146" s="27" t="str">
        <f t="shared" si="18"/>
        <v>N/A</v>
      </c>
      <c r="G146" s="23">
        <v>34678</v>
      </c>
      <c r="H146" s="27" t="str">
        <f t="shared" si="19"/>
        <v>N/A</v>
      </c>
      <c r="I146" s="8">
        <v>-23.9</v>
      </c>
      <c r="J146" s="8">
        <v>60.37</v>
      </c>
      <c r="K146" s="28" t="s">
        <v>734</v>
      </c>
      <c r="L146" s="105" t="str">
        <f t="shared" si="20"/>
        <v>No</v>
      </c>
    </row>
    <row r="147" spans="1:12" ht="25.5" x14ac:dyDescent="0.2">
      <c r="A147" s="128" t="s">
        <v>1316</v>
      </c>
      <c r="B147" s="22" t="s">
        <v>213</v>
      </c>
      <c r="C147" s="29">
        <v>1619.6970902</v>
      </c>
      <c r="D147" s="27" t="str">
        <f t="shared" si="17"/>
        <v>N/A</v>
      </c>
      <c r="E147" s="29">
        <v>1981.0126249</v>
      </c>
      <c r="F147" s="27" t="str">
        <f t="shared" si="18"/>
        <v>N/A</v>
      </c>
      <c r="G147" s="29">
        <v>1544.4306188</v>
      </c>
      <c r="H147" s="27" t="str">
        <f t="shared" si="19"/>
        <v>N/A</v>
      </c>
      <c r="I147" s="8">
        <v>22.31</v>
      </c>
      <c r="J147" s="8">
        <v>-22</v>
      </c>
      <c r="K147" s="28" t="s">
        <v>734</v>
      </c>
      <c r="L147" s="105" t="str">
        <f t="shared" si="20"/>
        <v>Yes</v>
      </c>
    </row>
    <row r="148" spans="1:12" ht="25.5" x14ac:dyDescent="0.2">
      <c r="A148" s="128" t="s">
        <v>593</v>
      </c>
      <c r="B148" s="22" t="s">
        <v>213</v>
      </c>
      <c r="C148" s="29">
        <v>11606918</v>
      </c>
      <c r="D148" s="27" t="str">
        <f t="shared" si="17"/>
        <v>N/A</v>
      </c>
      <c r="E148" s="29">
        <v>10484152</v>
      </c>
      <c r="F148" s="27" t="str">
        <f t="shared" si="18"/>
        <v>N/A</v>
      </c>
      <c r="G148" s="29">
        <v>10281024</v>
      </c>
      <c r="H148" s="27" t="str">
        <f t="shared" si="19"/>
        <v>N/A</v>
      </c>
      <c r="I148" s="8">
        <v>-9.67</v>
      </c>
      <c r="J148" s="8">
        <v>-1.94</v>
      </c>
      <c r="K148" s="28" t="s">
        <v>734</v>
      </c>
      <c r="L148" s="105" t="str">
        <f t="shared" si="20"/>
        <v>Yes</v>
      </c>
    </row>
    <row r="149" spans="1:12" x14ac:dyDescent="0.2">
      <c r="A149" s="128" t="s">
        <v>594</v>
      </c>
      <c r="B149" s="22" t="s">
        <v>213</v>
      </c>
      <c r="C149" s="23">
        <v>2343</v>
      </c>
      <c r="D149" s="27" t="str">
        <f t="shared" si="17"/>
        <v>N/A</v>
      </c>
      <c r="E149" s="23">
        <v>2179</v>
      </c>
      <c r="F149" s="27" t="str">
        <f t="shared" si="18"/>
        <v>N/A</v>
      </c>
      <c r="G149" s="23">
        <v>2162</v>
      </c>
      <c r="H149" s="27" t="str">
        <f t="shared" si="19"/>
        <v>N/A</v>
      </c>
      <c r="I149" s="8">
        <v>-7</v>
      </c>
      <c r="J149" s="8">
        <v>-0.78</v>
      </c>
      <c r="K149" s="28" t="s">
        <v>734</v>
      </c>
      <c r="L149" s="105" t="str">
        <f t="shared" si="20"/>
        <v>Yes</v>
      </c>
    </row>
    <row r="150" spans="1:12" ht="25.5" x14ac:dyDescent="0.2">
      <c r="A150" s="137" t="s">
        <v>1317</v>
      </c>
      <c r="B150" s="22" t="s">
        <v>213</v>
      </c>
      <c r="C150" s="29">
        <v>4953.8702518</v>
      </c>
      <c r="D150" s="27" t="str">
        <f t="shared" si="17"/>
        <v>N/A</v>
      </c>
      <c r="E150" s="29">
        <v>4811.4511243999996</v>
      </c>
      <c r="F150" s="27" t="str">
        <f t="shared" si="18"/>
        <v>N/A</v>
      </c>
      <c r="G150" s="29">
        <v>4755.3302498000003</v>
      </c>
      <c r="H150" s="27" t="str">
        <f t="shared" si="19"/>
        <v>N/A</v>
      </c>
      <c r="I150" s="8">
        <v>-2.87</v>
      </c>
      <c r="J150" s="8">
        <v>-1.17</v>
      </c>
      <c r="K150" s="28" t="s">
        <v>734</v>
      </c>
      <c r="L150" s="105" t="str">
        <f t="shared" si="20"/>
        <v>Yes</v>
      </c>
    </row>
    <row r="151" spans="1:12" ht="25.5" x14ac:dyDescent="0.2">
      <c r="A151" s="137" t="s">
        <v>1318</v>
      </c>
      <c r="B151" s="22" t="s">
        <v>213</v>
      </c>
      <c r="C151" s="29">
        <v>1558.7776335000001</v>
      </c>
      <c r="D151" s="27" t="str">
        <f t="shared" ref="D151:D170" si="21">IF($B151="N/A","N/A",IF(C151&gt;10,"No",IF(C151&lt;-10,"No","Yes")))</f>
        <v>N/A</v>
      </c>
      <c r="E151" s="29">
        <v>1555.2977269</v>
      </c>
      <c r="F151" s="27" t="str">
        <f t="shared" ref="F151:F170" si="22">IF($B151="N/A","N/A",IF(E151&gt;10,"No",IF(E151&lt;-10,"No","Yes")))</f>
        <v>N/A</v>
      </c>
      <c r="G151" s="29">
        <v>897.99357861999999</v>
      </c>
      <c r="H151" s="27" t="str">
        <f t="shared" ref="H151:H170" si="23">IF($B151="N/A","N/A",IF(G151&gt;10,"No",IF(G151&lt;-10,"No","Yes")))</f>
        <v>N/A</v>
      </c>
      <c r="I151" s="8">
        <v>-0.223</v>
      </c>
      <c r="J151" s="8">
        <v>-42.3</v>
      </c>
      <c r="K151" s="28" t="s">
        <v>734</v>
      </c>
      <c r="L151" s="105" t="str">
        <f t="shared" ref="L151:L170" si="24">IF(J151="Div by 0", "N/A", IF(K151="N/A","N/A", IF(J151&gt;VALUE(MID(K151,1,2)), "No", IF(J151&lt;-1*VALUE(MID(K151,1,2)), "No", "Yes"))))</f>
        <v>No</v>
      </c>
    </row>
    <row r="152" spans="1:12" ht="25.5" x14ac:dyDescent="0.2">
      <c r="A152" s="137" t="s">
        <v>1319</v>
      </c>
      <c r="B152" s="22" t="s">
        <v>213</v>
      </c>
      <c r="C152" s="29">
        <v>1531.1390374</v>
      </c>
      <c r="D152" s="27" t="str">
        <f t="shared" si="21"/>
        <v>N/A</v>
      </c>
      <c r="E152" s="29">
        <v>1285.7464789000001</v>
      </c>
      <c r="F152" s="27" t="str">
        <f t="shared" si="22"/>
        <v>N/A</v>
      </c>
      <c r="G152" s="29">
        <v>2274.1975117000002</v>
      </c>
      <c r="H152" s="27" t="str">
        <f t="shared" si="23"/>
        <v>N/A</v>
      </c>
      <c r="I152" s="8">
        <v>-16</v>
      </c>
      <c r="J152" s="8">
        <v>76.88</v>
      </c>
      <c r="K152" s="28" t="s">
        <v>734</v>
      </c>
      <c r="L152" s="105" t="str">
        <f t="shared" si="24"/>
        <v>No</v>
      </c>
    </row>
    <row r="153" spans="1:12" ht="25.5" x14ac:dyDescent="0.2">
      <c r="A153" s="137" t="s">
        <v>1320</v>
      </c>
      <c r="B153" s="22" t="s">
        <v>213</v>
      </c>
      <c r="C153" s="29">
        <v>2066.5860991</v>
      </c>
      <c r="D153" s="27" t="str">
        <f t="shared" si="21"/>
        <v>N/A</v>
      </c>
      <c r="E153" s="29">
        <v>2148.5879329999998</v>
      </c>
      <c r="F153" s="27" t="str">
        <f t="shared" si="22"/>
        <v>N/A</v>
      </c>
      <c r="G153" s="29">
        <v>1954.3285366</v>
      </c>
      <c r="H153" s="27" t="str">
        <f t="shared" si="23"/>
        <v>N/A</v>
      </c>
      <c r="I153" s="8">
        <v>3.968</v>
      </c>
      <c r="J153" s="8">
        <v>-9.0399999999999991</v>
      </c>
      <c r="K153" s="28" t="s">
        <v>734</v>
      </c>
      <c r="L153" s="105" t="str">
        <f t="shared" si="24"/>
        <v>Yes</v>
      </c>
    </row>
    <row r="154" spans="1:12" ht="25.5" x14ac:dyDescent="0.2">
      <c r="A154" s="137" t="s">
        <v>1321</v>
      </c>
      <c r="B154" s="22" t="s">
        <v>213</v>
      </c>
      <c r="C154" s="29">
        <v>176.22016228000001</v>
      </c>
      <c r="D154" s="27" t="str">
        <f t="shared" si="21"/>
        <v>N/A</v>
      </c>
      <c r="E154" s="29">
        <v>237.14167929000001</v>
      </c>
      <c r="F154" s="27" t="str">
        <f t="shared" si="22"/>
        <v>N/A</v>
      </c>
      <c r="G154" s="29">
        <v>237.27768694</v>
      </c>
      <c r="H154" s="27" t="str">
        <f t="shared" si="23"/>
        <v>N/A</v>
      </c>
      <c r="I154" s="8">
        <v>34.57</v>
      </c>
      <c r="J154" s="8">
        <v>5.74E-2</v>
      </c>
      <c r="K154" s="28" t="s">
        <v>734</v>
      </c>
      <c r="L154" s="105" t="str">
        <f t="shared" si="24"/>
        <v>Yes</v>
      </c>
    </row>
    <row r="155" spans="1:12" ht="25.5" x14ac:dyDescent="0.2">
      <c r="A155" s="128" t="s">
        <v>1322</v>
      </c>
      <c r="B155" s="22" t="s">
        <v>213</v>
      </c>
      <c r="C155" s="29">
        <v>572.66266318999999</v>
      </c>
      <c r="D155" s="27" t="str">
        <f t="shared" si="21"/>
        <v>N/A</v>
      </c>
      <c r="E155" s="29">
        <v>530.49237473000005</v>
      </c>
      <c r="F155" s="27" t="str">
        <f t="shared" si="22"/>
        <v>N/A</v>
      </c>
      <c r="G155" s="29">
        <v>626.08067529000004</v>
      </c>
      <c r="H155" s="27" t="str">
        <f t="shared" si="23"/>
        <v>N/A</v>
      </c>
      <c r="I155" s="8">
        <v>-7.36</v>
      </c>
      <c r="J155" s="8">
        <v>18.02</v>
      </c>
      <c r="K155" s="28" t="s">
        <v>734</v>
      </c>
      <c r="L155" s="105" t="str">
        <f t="shared" si="24"/>
        <v>Yes</v>
      </c>
    </row>
    <row r="156" spans="1:12" ht="25.5" x14ac:dyDescent="0.2">
      <c r="A156" s="128" t="s">
        <v>1323</v>
      </c>
      <c r="B156" s="22" t="s">
        <v>213</v>
      </c>
      <c r="C156" s="29">
        <v>1062.5327222999999</v>
      </c>
      <c r="D156" s="27" t="str">
        <f t="shared" si="21"/>
        <v>N/A</v>
      </c>
      <c r="E156" s="29">
        <v>1035.2232690000001</v>
      </c>
      <c r="F156" s="27" t="str">
        <f t="shared" si="22"/>
        <v>N/A</v>
      </c>
      <c r="G156" s="29">
        <v>462.70574101</v>
      </c>
      <c r="H156" s="27" t="str">
        <f t="shared" si="23"/>
        <v>N/A</v>
      </c>
      <c r="I156" s="8">
        <v>-2.57</v>
      </c>
      <c r="J156" s="8">
        <v>-55.3</v>
      </c>
      <c r="K156" s="28" t="s">
        <v>734</v>
      </c>
      <c r="L156" s="105" t="str">
        <f t="shared" si="24"/>
        <v>No</v>
      </c>
    </row>
    <row r="157" spans="1:12" ht="25.5" x14ac:dyDescent="0.2">
      <c r="A157" s="128" t="s">
        <v>1324</v>
      </c>
      <c r="B157" s="22" t="s">
        <v>213</v>
      </c>
      <c r="C157" s="29">
        <v>9778.9803921999992</v>
      </c>
      <c r="D157" s="27" t="str">
        <f t="shared" si="21"/>
        <v>N/A</v>
      </c>
      <c r="E157" s="29">
        <v>10158.239437</v>
      </c>
      <c r="F157" s="27" t="str">
        <f t="shared" si="22"/>
        <v>N/A</v>
      </c>
      <c r="G157" s="29">
        <v>9811.5925349999998</v>
      </c>
      <c r="H157" s="27" t="str">
        <f t="shared" si="23"/>
        <v>N/A</v>
      </c>
      <c r="I157" s="8">
        <v>3.8780000000000001</v>
      </c>
      <c r="J157" s="8">
        <v>-3.41</v>
      </c>
      <c r="K157" s="28" t="s">
        <v>734</v>
      </c>
      <c r="L157" s="105" t="str">
        <f t="shared" si="24"/>
        <v>Yes</v>
      </c>
    </row>
    <row r="158" spans="1:12" ht="25.5" x14ac:dyDescent="0.2">
      <c r="A158" s="128" t="s">
        <v>1325</v>
      </c>
      <c r="B158" s="22" t="s">
        <v>213</v>
      </c>
      <c r="C158" s="29">
        <v>1039.0371780999999</v>
      </c>
      <c r="D158" s="27" t="str">
        <f t="shared" si="21"/>
        <v>N/A</v>
      </c>
      <c r="E158" s="29">
        <v>1076.4391274</v>
      </c>
      <c r="F158" s="27" t="str">
        <f t="shared" si="22"/>
        <v>N/A</v>
      </c>
      <c r="G158" s="29">
        <v>1334.6423070000001</v>
      </c>
      <c r="H158" s="27" t="str">
        <f t="shared" si="23"/>
        <v>N/A</v>
      </c>
      <c r="I158" s="8">
        <v>3.6</v>
      </c>
      <c r="J158" s="8">
        <v>23.99</v>
      </c>
      <c r="K158" s="28" t="s">
        <v>734</v>
      </c>
      <c r="L158" s="105" t="str">
        <f t="shared" si="24"/>
        <v>Yes</v>
      </c>
    </row>
    <row r="159" spans="1:12" ht="25.5" x14ac:dyDescent="0.2">
      <c r="A159" s="128" t="s">
        <v>1326</v>
      </c>
      <c r="B159" s="22" t="s">
        <v>213</v>
      </c>
      <c r="C159" s="29">
        <v>1503.5467421000001</v>
      </c>
      <c r="D159" s="27" t="str">
        <f t="shared" si="21"/>
        <v>N/A</v>
      </c>
      <c r="E159" s="29">
        <v>1338.2100009000001</v>
      </c>
      <c r="F159" s="27" t="str">
        <f t="shared" si="22"/>
        <v>N/A</v>
      </c>
      <c r="G159" s="29">
        <v>1038.2133997999999</v>
      </c>
      <c r="H159" s="27" t="str">
        <f t="shared" si="23"/>
        <v>N/A</v>
      </c>
      <c r="I159" s="8">
        <v>-11</v>
      </c>
      <c r="J159" s="8">
        <v>-22.4</v>
      </c>
      <c r="K159" s="28" t="s">
        <v>734</v>
      </c>
      <c r="L159" s="105" t="str">
        <f t="shared" si="24"/>
        <v>Yes</v>
      </c>
    </row>
    <row r="160" spans="1:12" ht="25.5" x14ac:dyDescent="0.2">
      <c r="A160" s="137" t="s">
        <v>1327</v>
      </c>
      <c r="B160" s="22" t="s">
        <v>213</v>
      </c>
      <c r="C160" s="29">
        <v>15.345691906000001</v>
      </c>
      <c r="D160" s="27" t="str">
        <f t="shared" si="21"/>
        <v>N/A</v>
      </c>
      <c r="E160" s="29">
        <v>36.742523272</v>
      </c>
      <c r="F160" s="27" t="str">
        <f t="shared" si="22"/>
        <v>N/A</v>
      </c>
      <c r="G160" s="29">
        <v>52.665797636000001</v>
      </c>
      <c r="H160" s="27" t="str">
        <f t="shared" si="23"/>
        <v>N/A</v>
      </c>
      <c r="I160" s="8">
        <v>139.4</v>
      </c>
      <c r="J160" s="8">
        <v>43.34</v>
      </c>
      <c r="K160" s="28" t="s">
        <v>734</v>
      </c>
      <c r="L160" s="105" t="str">
        <f t="shared" si="24"/>
        <v>No</v>
      </c>
    </row>
    <row r="161" spans="1:12" x14ac:dyDescent="0.2">
      <c r="A161" s="137" t="s">
        <v>1328</v>
      </c>
      <c r="B161" s="22" t="s">
        <v>213</v>
      </c>
      <c r="C161" s="29">
        <v>2299.8982860000001</v>
      </c>
      <c r="D161" s="27" t="str">
        <f t="shared" si="21"/>
        <v>N/A</v>
      </c>
      <c r="E161" s="29">
        <v>2094.9275432999998</v>
      </c>
      <c r="F161" s="27" t="str">
        <f t="shared" si="22"/>
        <v>N/A</v>
      </c>
      <c r="G161" s="29">
        <v>1341.9951980000001</v>
      </c>
      <c r="H161" s="27" t="str">
        <f t="shared" si="23"/>
        <v>N/A</v>
      </c>
      <c r="I161" s="8">
        <v>-8.91</v>
      </c>
      <c r="J161" s="8">
        <v>-35.9</v>
      </c>
      <c r="K161" s="28" t="s">
        <v>734</v>
      </c>
      <c r="L161" s="105" t="str">
        <f t="shared" si="24"/>
        <v>No</v>
      </c>
    </row>
    <row r="162" spans="1:12" x14ac:dyDescent="0.2">
      <c r="A162" s="137" t="s">
        <v>1329</v>
      </c>
      <c r="B162" s="22" t="s">
        <v>213</v>
      </c>
      <c r="C162" s="29">
        <v>2279.1586453</v>
      </c>
      <c r="D162" s="27" t="str">
        <f t="shared" si="21"/>
        <v>N/A</v>
      </c>
      <c r="E162" s="29">
        <v>2081.1073944</v>
      </c>
      <c r="F162" s="27" t="str">
        <f t="shared" si="22"/>
        <v>N/A</v>
      </c>
      <c r="G162" s="29">
        <v>1806</v>
      </c>
      <c r="H162" s="27" t="str">
        <f t="shared" si="23"/>
        <v>N/A</v>
      </c>
      <c r="I162" s="8">
        <v>-8.69</v>
      </c>
      <c r="J162" s="8">
        <v>-13.2</v>
      </c>
      <c r="K162" s="28" t="s">
        <v>734</v>
      </c>
      <c r="L162" s="105" t="str">
        <f t="shared" si="24"/>
        <v>Yes</v>
      </c>
    </row>
    <row r="163" spans="1:12" ht="25.5" x14ac:dyDescent="0.2">
      <c r="A163" s="137" t="s">
        <v>1678</v>
      </c>
      <c r="B163" s="22" t="s">
        <v>213</v>
      </c>
      <c r="C163" s="29">
        <v>3052.4166549000001</v>
      </c>
      <c r="D163" s="27" t="str">
        <f t="shared" si="21"/>
        <v>N/A</v>
      </c>
      <c r="E163" s="29">
        <v>2918.0118520000001</v>
      </c>
      <c r="F163" s="27" t="str">
        <f t="shared" si="22"/>
        <v>N/A</v>
      </c>
      <c r="G163" s="29">
        <v>3575.0087813</v>
      </c>
      <c r="H163" s="27" t="str">
        <f t="shared" si="23"/>
        <v>N/A</v>
      </c>
      <c r="I163" s="8">
        <v>-4.4000000000000004</v>
      </c>
      <c r="J163" s="8">
        <v>22.52</v>
      </c>
      <c r="K163" s="28" t="s">
        <v>734</v>
      </c>
      <c r="L163" s="105" t="str">
        <f t="shared" si="24"/>
        <v>Yes</v>
      </c>
    </row>
    <row r="164" spans="1:12" x14ac:dyDescent="0.2">
      <c r="A164" s="137" t="s">
        <v>1330</v>
      </c>
      <c r="B164" s="22" t="s">
        <v>213</v>
      </c>
      <c r="C164" s="29">
        <v>537.26206048999995</v>
      </c>
      <c r="D164" s="27" t="str">
        <f t="shared" si="21"/>
        <v>N/A</v>
      </c>
      <c r="E164" s="29">
        <v>507.83986986000002</v>
      </c>
      <c r="F164" s="27" t="str">
        <f t="shared" si="22"/>
        <v>N/A</v>
      </c>
      <c r="G164" s="29">
        <v>496.25926220999997</v>
      </c>
      <c r="H164" s="27" t="str">
        <f t="shared" si="23"/>
        <v>N/A</v>
      </c>
      <c r="I164" s="8">
        <v>-5.48</v>
      </c>
      <c r="J164" s="8">
        <v>-2.2799999999999998</v>
      </c>
      <c r="K164" s="28" t="s">
        <v>734</v>
      </c>
      <c r="L164" s="105" t="str">
        <f t="shared" si="24"/>
        <v>Yes</v>
      </c>
    </row>
    <row r="165" spans="1:12" x14ac:dyDescent="0.2">
      <c r="A165" s="137" t="s">
        <v>1331</v>
      </c>
      <c r="B165" s="22" t="s">
        <v>213</v>
      </c>
      <c r="C165" s="29">
        <v>331.13394255999998</v>
      </c>
      <c r="D165" s="27" t="str">
        <f t="shared" si="21"/>
        <v>N/A</v>
      </c>
      <c r="E165" s="29">
        <v>301.76655442999999</v>
      </c>
      <c r="F165" s="27" t="str">
        <f t="shared" si="22"/>
        <v>N/A</v>
      </c>
      <c r="G165" s="29">
        <v>699.13325625000004</v>
      </c>
      <c r="H165" s="27" t="str">
        <f t="shared" si="23"/>
        <v>N/A</v>
      </c>
      <c r="I165" s="8">
        <v>-8.8699999999999992</v>
      </c>
      <c r="J165" s="8">
        <v>131.69999999999999</v>
      </c>
      <c r="K165" s="28" t="s">
        <v>734</v>
      </c>
      <c r="L165" s="105" t="str">
        <f t="shared" si="24"/>
        <v>No</v>
      </c>
    </row>
    <row r="166" spans="1:12" x14ac:dyDescent="0.2">
      <c r="A166" s="137" t="s">
        <v>1332</v>
      </c>
      <c r="B166" s="22" t="s">
        <v>213</v>
      </c>
      <c r="C166" s="29">
        <v>5479.3652367000004</v>
      </c>
      <c r="D166" s="27" t="str">
        <f t="shared" si="21"/>
        <v>N/A</v>
      </c>
      <c r="E166" s="29">
        <v>5387.9678572000003</v>
      </c>
      <c r="F166" s="27" t="str">
        <f t="shared" si="22"/>
        <v>N/A</v>
      </c>
      <c r="G166" s="29">
        <v>3165.0538864</v>
      </c>
      <c r="H166" s="27" t="str">
        <f t="shared" si="23"/>
        <v>N/A</v>
      </c>
      <c r="I166" s="8">
        <v>-1.67</v>
      </c>
      <c r="J166" s="8">
        <v>-41.3</v>
      </c>
      <c r="K166" s="28" t="s">
        <v>734</v>
      </c>
      <c r="L166" s="105" t="str">
        <f t="shared" si="24"/>
        <v>No</v>
      </c>
    </row>
    <row r="167" spans="1:12" x14ac:dyDescent="0.2">
      <c r="A167" s="168" t="s">
        <v>1333</v>
      </c>
      <c r="B167" s="22" t="s">
        <v>213</v>
      </c>
      <c r="C167" s="29">
        <v>5306.5008913000001</v>
      </c>
      <c r="D167" s="27" t="str">
        <f t="shared" si="21"/>
        <v>N/A</v>
      </c>
      <c r="E167" s="29">
        <v>5077.5598591999997</v>
      </c>
      <c r="F167" s="27" t="str">
        <f t="shared" si="22"/>
        <v>N/A</v>
      </c>
      <c r="G167" s="29">
        <v>4656.1306376000002</v>
      </c>
      <c r="H167" s="27" t="str">
        <f t="shared" si="23"/>
        <v>N/A</v>
      </c>
      <c r="I167" s="8">
        <v>-4.3099999999999996</v>
      </c>
      <c r="J167" s="8">
        <v>-8.3000000000000007</v>
      </c>
      <c r="K167" s="28" t="s">
        <v>734</v>
      </c>
      <c r="L167" s="105" t="str">
        <f t="shared" si="24"/>
        <v>Yes</v>
      </c>
    </row>
    <row r="168" spans="1:12" x14ac:dyDescent="0.2">
      <c r="A168" s="168" t="s">
        <v>1334</v>
      </c>
      <c r="B168" s="22" t="s">
        <v>213</v>
      </c>
      <c r="C168" s="29">
        <v>6940.5361163999996</v>
      </c>
      <c r="D168" s="27" t="str">
        <f t="shared" si="21"/>
        <v>N/A</v>
      </c>
      <c r="E168" s="29">
        <v>7181.2610980999998</v>
      </c>
      <c r="F168" s="27" t="str">
        <f t="shared" si="22"/>
        <v>N/A</v>
      </c>
      <c r="G168" s="29">
        <v>7832.0573642999998</v>
      </c>
      <c r="H168" s="27" t="str">
        <f t="shared" si="23"/>
        <v>N/A</v>
      </c>
      <c r="I168" s="8">
        <v>3.468</v>
      </c>
      <c r="J168" s="8">
        <v>9.0619999999999994</v>
      </c>
      <c r="K168" s="28" t="s">
        <v>734</v>
      </c>
      <c r="L168" s="105" t="str">
        <f t="shared" si="24"/>
        <v>Yes</v>
      </c>
    </row>
    <row r="169" spans="1:12" x14ac:dyDescent="0.2">
      <c r="A169" s="168" t="s">
        <v>1335</v>
      </c>
      <c r="B169" s="22" t="s">
        <v>213</v>
      </c>
      <c r="C169" s="29">
        <v>2311.6920089</v>
      </c>
      <c r="D169" s="27" t="str">
        <f t="shared" si="21"/>
        <v>N/A</v>
      </c>
      <c r="E169" s="29">
        <v>2195.1762635</v>
      </c>
      <c r="F169" s="27" t="str">
        <f t="shared" si="22"/>
        <v>N/A</v>
      </c>
      <c r="G169" s="29">
        <v>1985.9402990999999</v>
      </c>
      <c r="H169" s="27" t="str">
        <f t="shared" si="23"/>
        <v>N/A</v>
      </c>
      <c r="I169" s="8">
        <v>-5.04</v>
      </c>
      <c r="J169" s="8">
        <v>-9.5299999999999994</v>
      </c>
      <c r="K169" s="28" t="s">
        <v>734</v>
      </c>
      <c r="L169" s="105" t="str">
        <f t="shared" si="24"/>
        <v>Yes</v>
      </c>
    </row>
    <row r="170" spans="1:12" x14ac:dyDescent="0.2">
      <c r="A170" s="168" t="s">
        <v>1336</v>
      </c>
      <c r="B170" s="22" t="s">
        <v>213</v>
      </c>
      <c r="C170" s="29">
        <v>1212.0376848999999</v>
      </c>
      <c r="D170" s="27" t="str">
        <f t="shared" si="21"/>
        <v>N/A</v>
      </c>
      <c r="E170" s="29">
        <v>1098.9681125</v>
      </c>
      <c r="F170" s="27" t="str">
        <f t="shared" si="22"/>
        <v>N/A</v>
      </c>
      <c r="G170" s="29">
        <v>1737.5813034</v>
      </c>
      <c r="H170" s="27" t="str">
        <f t="shared" si="23"/>
        <v>N/A</v>
      </c>
      <c r="I170" s="8">
        <v>-9.33</v>
      </c>
      <c r="J170" s="8">
        <v>58.11</v>
      </c>
      <c r="K170" s="28" t="s">
        <v>734</v>
      </c>
      <c r="L170" s="105" t="str">
        <f t="shared" si="24"/>
        <v>No</v>
      </c>
    </row>
    <row r="171" spans="1:12" x14ac:dyDescent="0.2">
      <c r="A171" s="168" t="s">
        <v>85</v>
      </c>
      <c r="B171" s="22" t="s">
        <v>213</v>
      </c>
      <c r="C171" s="4">
        <v>13.742926434999999</v>
      </c>
      <c r="D171" s="27" t="str">
        <f t="shared" ref="D171:D202" si="25">IF($B171="N/A","N/A",IF(C171&gt;10,"No",IF(C171&lt;-10,"No","Yes")))</f>
        <v>N/A</v>
      </c>
      <c r="E171" s="4">
        <v>13.007419578</v>
      </c>
      <c r="F171" s="27" t="str">
        <f t="shared" ref="F171:F202" si="26">IF($B171="N/A","N/A",IF(E171&gt;10,"No",IF(E171&lt;-10,"No","Yes")))</f>
        <v>N/A</v>
      </c>
      <c r="G171" s="4">
        <v>8.4010271212000003</v>
      </c>
      <c r="H171" s="27" t="str">
        <f t="shared" ref="H171:H202" si="27">IF($B171="N/A","N/A",IF(G171&gt;10,"No",IF(G171&lt;-10,"No","Yes")))</f>
        <v>N/A</v>
      </c>
      <c r="I171" s="8">
        <v>-5.35</v>
      </c>
      <c r="J171" s="8">
        <v>-35.4</v>
      </c>
      <c r="K171" s="28" t="s">
        <v>734</v>
      </c>
      <c r="L171" s="105" t="str">
        <f t="shared" ref="L171:L202" si="28">IF(J171="Div by 0", "N/A", IF(K171="N/A","N/A", IF(J171&gt;VALUE(MID(K171,1,2)), "No", IF(J171&lt;-1*VALUE(MID(K171,1,2)), "No", "Yes"))))</f>
        <v>No</v>
      </c>
    </row>
    <row r="172" spans="1:12" x14ac:dyDescent="0.2">
      <c r="A172" s="168" t="s">
        <v>462</v>
      </c>
      <c r="B172" s="22" t="s">
        <v>213</v>
      </c>
      <c r="C172" s="4">
        <v>14.973262031999999</v>
      </c>
      <c r="D172" s="27" t="str">
        <f t="shared" si="25"/>
        <v>N/A</v>
      </c>
      <c r="E172" s="4">
        <v>14.436619717999999</v>
      </c>
      <c r="F172" s="27" t="str">
        <f t="shared" si="26"/>
        <v>N/A</v>
      </c>
      <c r="G172" s="4">
        <v>14.152410574999999</v>
      </c>
      <c r="H172" s="27" t="str">
        <f t="shared" si="27"/>
        <v>N/A</v>
      </c>
      <c r="I172" s="8">
        <v>-3.58</v>
      </c>
      <c r="J172" s="8">
        <v>-1.97</v>
      </c>
      <c r="K172" s="28" t="s">
        <v>734</v>
      </c>
      <c r="L172" s="105" t="str">
        <f t="shared" si="28"/>
        <v>Yes</v>
      </c>
    </row>
    <row r="173" spans="1:12" x14ac:dyDescent="0.2">
      <c r="A173" s="168" t="s">
        <v>463</v>
      </c>
      <c r="B173" s="22" t="s">
        <v>213</v>
      </c>
      <c r="C173" s="4">
        <v>16.689616122</v>
      </c>
      <c r="D173" s="27" t="str">
        <f t="shared" si="25"/>
        <v>N/A</v>
      </c>
      <c r="E173" s="4">
        <v>16.645252641999999</v>
      </c>
      <c r="F173" s="27" t="str">
        <f t="shared" si="26"/>
        <v>N/A</v>
      </c>
      <c r="G173" s="4">
        <v>14.045099994999999</v>
      </c>
      <c r="H173" s="27" t="str">
        <f t="shared" si="27"/>
        <v>N/A</v>
      </c>
      <c r="I173" s="8">
        <v>-0.26600000000000001</v>
      </c>
      <c r="J173" s="8">
        <v>-15.6</v>
      </c>
      <c r="K173" s="28" t="s">
        <v>734</v>
      </c>
      <c r="L173" s="105" t="str">
        <f t="shared" si="28"/>
        <v>Yes</v>
      </c>
    </row>
    <row r="174" spans="1:12" x14ac:dyDescent="0.2">
      <c r="A174" s="128" t="s">
        <v>464</v>
      </c>
      <c r="B174" s="22" t="s">
        <v>213</v>
      </c>
      <c r="C174" s="4">
        <v>4.8094418489999997</v>
      </c>
      <c r="D174" s="27" t="str">
        <f t="shared" si="25"/>
        <v>N/A</v>
      </c>
      <c r="E174" s="4">
        <v>4.1759515108</v>
      </c>
      <c r="F174" s="27" t="str">
        <f t="shared" si="26"/>
        <v>N/A</v>
      </c>
      <c r="G174" s="4">
        <v>5.0807577267999999</v>
      </c>
      <c r="H174" s="27" t="str">
        <f t="shared" si="27"/>
        <v>N/A</v>
      </c>
      <c r="I174" s="8">
        <v>-13.2</v>
      </c>
      <c r="J174" s="8">
        <v>21.67</v>
      </c>
      <c r="K174" s="28" t="s">
        <v>734</v>
      </c>
      <c r="L174" s="105" t="str">
        <f t="shared" si="28"/>
        <v>Yes</v>
      </c>
    </row>
    <row r="175" spans="1:12" x14ac:dyDescent="0.2">
      <c r="A175" s="128" t="s">
        <v>465</v>
      </c>
      <c r="B175" s="22" t="s">
        <v>213</v>
      </c>
      <c r="C175" s="4">
        <v>9.5648389904000002</v>
      </c>
      <c r="D175" s="27" t="str">
        <f t="shared" si="25"/>
        <v>N/A</v>
      </c>
      <c r="E175" s="4">
        <v>7.7176998746000001</v>
      </c>
      <c r="F175" s="27" t="str">
        <f t="shared" si="26"/>
        <v>N/A</v>
      </c>
      <c r="G175" s="4">
        <v>6.9246333951999999</v>
      </c>
      <c r="H175" s="27" t="str">
        <f t="shared" si="27"/>
        <v>N/A</v>
      </c>
      <c r="I175" s="8">
        <v>-19.3</v>
      </c>
      <c r="J175" s="8">
        <v>-10.3</v>
      </c>
      <c r="K175" s="28" t="s">
        <v>734</v>
      </c>
      <c r="L175" s="105" t="str">
        <f t="shared" si="28"/>
        <v>Yes</v>
      </c>
    </row>
    <row r="176" spans="1:12" x14ac:dyDescent="0.2">
      <c r="A176" s="128" t="s">
        <v>1337</v>
      </c>
      <c r="B176" s="22" t="s">
        <v>213</v>
      </c>
      <c r="C176" s="4">
        <v>2.7458603181000001</v>
      </c>
      <c r="D176" s="27" t="str">
        <f t="shared" si="25"/>
        <v>N/A</v>
      </c>
      <c r="E176" s="4">
        <v>2.8918000122</v>
      </c>
      <c r="F176" s="27" t="str">
        <f t="shared" si="26"/>
        <v>N/A</v>
      </c>
      <c r="G176" s="4">
        <v>1.5909133507</v>
      </c>
      <c r="H176" s="27" t="str">
        <f t="shared" si="27"/>
        <v>N/A</v>
      </c>
      <c r="I176" s="8">
        <v>5.3150000000000004</v>
      </c>
      <c r="J176" s="8">
        <v>-45</v>
      </c>
      <c r="K176" s="28" t="s">
        <v>734</v>
      </c>
      <c r="L176" s="105" t="str">
        <f t="shared" si="28"/>
        <v>No</v>
      </c>
    </row>
    <row r="177" spans="1:12" x14ac:dyDescent="0.2">
      <c r="A177" s="128" t="s">
        <v>1338</v>
      </c>
      <c r="B177" s="22" t="s">
        <v>213</v>
      </c>
      <c r="C177" s="4">
        <v>20.499108734</v>
      </c>
      <c r="D177" s="27" t="str">
        <f t="shared" si="25"/>
        <v>N/A</v>
      </c>
      <c r="E177" s="4">
        <v>19.718309859000001</v>
      </c>
      <c r="F177" s="27" t="str">
        <f t="shared" si="26"/>
        <v>N/A</v>
      </c>
      <c r="G177" s="4">
        <v>20.217729392999999</v>
      </c>
      <c r="H177" s="27" t="str">
        <f t="shared" si="27"/>
        <v>N/A</v>
      </c>
      <c r="I177" s="8">
        <v>-3.81</v>
      </c>
      <c r="J177" s="8">
        <v>2.5329999999999999</v>
      </c>
      <c r="K177" s="28" t="s">
        <v>734</v>
      </c>
      <c r="L177" s="105" t="str">
        <f t="shared" si="28"/>
        <v>Yes</v>
      </c>
    </row>
    <row r="178" spans="1:12" x14ac:dyDescent="0.2">
      <c r="A178" s="128" t="s">
        <v>1339</v>
      </c>
      <c r="B178" s="22" t="s">
        <v>213</v>
      </c>
      <c r="C178" s="4">
        <v>2.9456805692999999</v>
      </c>
      <c r="D178" s="27" t="str">
        <f t="shared" si="25"/>
        <v>N/A</v>
      </c>
      <c r="E178" s="4">
        <v>3.2566798647000001</v>
      </c>
      <c r="F178" s="27" t="str">
        <f t="shared" si="26"/>
        <v>N/A</v>
      </c>
      <c r="G178" s="4">
        <v>3.4928785177999999</v>
      </c>
      <c r="H178" s="27" t="str">
        <f t="shared" si="27"/>
        <v>N/A</v>
      </c>
      <c r="I178" s="8">
        <v>10.56</v>
      </c>
      <c r="J178" s="8">
        <v>7.2530000000000001</v>
      </c>
      <c r="K178" s="28" t="s">
        <v>734</v>
      </c>
      <c r="L178" s="105" t="str">
        <f t="shared" si="28"/>
        <v>Yes</v>
      </c>
    </row>
    <row r="179" spans="1:12" x14ac:dyDescent="0.2">
      <c r="A179" s="128" t="s">
        <v>1340</v>
      </c>
      <c r="B179" s="22" t="s">
        <v>213</v>
      </c>
      <c r="C179" s="4">
        <v>2.9161544136000002</v>
      </c>
      <c r="D179" s="27" t="str">
        <f t="shared" si="25"/>
        <v>N/A</v>
      </c>
      <c r="E179" s="4">
        <v>2.9102415545000002</v>
      </c>
      <c r="F179" s="27" t="str">
        <f t="shared" si="26"/>
        <v>N/A</v>
      </c>
      <c r="G179" s="4">
        <v>2.7916251245999999</v>
      </c>
      <c r="H179" s="27" t="str">
        <f t="shared" si="27"/>
        <v>N/A</v>
      </c>
      <c r="I179" s="8">
        <v>-0.20300000000000001</v>
      </c>
      <c r="J179" s="8">
        <v>-4.08</v>
      </c>
      <c r="K179" s="28" t="s">
        <v>734</v>
      </c>
      <c r="L179" s="105" t="str">
        <f t="shared" si="28"/>
        <v>Yes</v>
      </c>
    </row>
    <row r="180" spans="1:12" x14ac:dyDescent="0.2">
      <c r="A180" s="128" t="s">
        <v>1341</v>
      </c>
      <c r="B180" s="22" t="s">
        <v>213</v>
      </c>
      <c r="C180" s="4">
        <v>0.22628372499999999</v>
      </c>
      <c r="D180" s="27" t="str">
        <f t="shared" si="25"/>
        <v>N/A</v>
      </c>
      <c r="E180" s="4">
        <v>0.39611804319999999</v>
      </c>
      <c r="F180" s="27" t="str">
        <f t="shared" si="26"/>
        <v>N/A</v>
      </c>
      <c r="G180" s="4">
        <v>0.71041835750000004</v>
      </c>
      <c r="H180" s="27" t="str">
        <f t="shared" si="27"/>
        <v>N/A</v>
      </c>
      <c r="I180" s="8">
        <v>75.05</v>
      </c>
      <c r="J180" s="8">
        <v>79.349999999999994</v>
      </c>
      <c r="K180" s="28" t="s">
        <v>734</v>
      </c>
      <c r="L180" s="105" t="str">
        <f t="shared" si="28"/>
        <v>No</v>
      </c>
    </row>
    <row r="181" spans="1:12" x14ac:dyDescent="0.2">
      <c r="A181" s="128" t="s">
        <v>86</v>
      </c>
      <c r="B181" s="22" t="s">
        <v>213</v>
      </c>
      <c r="C181" s="4">
        <v>0.52927555410000005</v>
      </c>
      <c r="D181" s="27" t="str">
        <f t="shared" si="25"/>
        <v>N/A</v>
      </c>
      <c r="E181" s="4">
        <v>0.30220610460000003</v>
      </c>
      <c r="F181" s="27" t="str">
        <f t="shared" si="26"/>
        <v>N/A</v>
      </c>
      <c r="G181" s="4">
        <v>0.28275212059999999</v>
      </c>
      <c r="H181" s="27" t="str">
        <f t="shared" si="27"/>
        <v>N/A</v>
      </c>
      <c r="I181" s="8">
        <v>-42.9</v>
      </c>
      <c r="J181" s="8">
        <v>-6.44</v>
      </c>
      <c r="K181" s="28" t="s">
        <v>734</v>
      </c>
      <c r="L181" s="105" t="str">
        <f t="shared" si="28"/>
        <v>Yes</v>
      </c>
    </row>
    <row r="182" spans="1:12" x14ac:dyDescent="0.2">
      <c r="A182" s="128" t="s">
        <v>87</v>
      </c>
      <c r="B182" s="22" t="s">
        <v>213</v>
      </c>
      <c r="C182" s="4">
        <v>78.725259553000001</v>
      </c>
      <c r="D182" s="27" t="str">
        <f t="shared" si="25"/>
        <v>N/A</v>
      </c>
      <c r="E182" s="4">
        <v>76.263469286000003</v>
      </c>
      <c r="F182" s="27" t="str">
        <f t="shared" si="26"/>
        <v>N/A</v>
      </c>
      <c r="G182" s="4">
        <v>71.890240473999995</v>
      </c>
      <c r="H182" s="27" t="str">
        <f t="shared" si="27"/>
        <v>N/A</v>
      </c>
      <c r="I182" s="8">
        <v>-3.13</v>
      </c>
      <c r="J182" s="8">
        <v>-5.73</v>
      </c>
      <c r="K182" s="28" t="s">
        <v>734</v>
      </c>
      <c r="L182" s="105" t="str">
        <f t="shared" si="28"/>
        <v>Yes</v>
      </c>
    </row>
    <row r="183" spans="1:12" x14ac:dyDescent="0.2">
      <c r="A183" s="128" t="s">
        <v>466</v>
      </c>
      <c r="B183" s="22" t="s">
        <v>213</v>
      </c>
      <c r="C183" s="4">
        <v>60.071301247999997</v>
      </c>
      <c r="D183" s="27" t="str">
        <f t="shared" si="25"/>
        <v>N/A</v>
      </c>
      <c r="E183" s="4">
        <v>56.690140845000002</v>
      </c>
      <c r="F183" s="27" t="str">
        <f t="shared" si="26"/>
        <v>N/A</v>
      </c>
      <c r="G183" s="4">
        <v>55.832037325000002</v>
      </c>
      <c r="H183" s="27" t="str">
        <f t="shared" si="27"/>
        <v>N/A</v>
      </c>
      <c r="I183" s="8">
        <v>-5.63</v>
      </c>
      <c r="J183" s="8">
        <v>-1.51</v>
      </c>
      <c r="K183" s="28" t="s">
        <v>734</v>
      </c>
      <c r="L183" s="105" t="str">
        <f t="shared" si="28"/>
        <v>Yes</v>
      </c>
    </row>
    <row r="184" spans="1:12" x14ac:dyDescent="0.2">
      <c r="A184" s="128" t="s">
        <v>467</v>
      </c>
      <c r="B184" s="22" t="s">
        <v>213</v>
      </c>
      <c r="C184" s="4">
        <v>87.01661369</v>
      </c>
      <c r="D184" s="27" t="str">
        <f t="shared" si="25"/>
        <v>N/A</v>
      </c>
      <c r="E184" s="4">
        <v>87.227626713999996</v>
      </c>
      <c r="F184" s="27" t="str">
        <f t="shared" si="26"/>
        <v>N/A</v>
      </c>
      <c r="G184" s="4">
        <v>87.542720716999995</v>
      </c>
      <c r="H184" s="27" t="str">
        <f t="shared" si="27"/>
        <v>N/A</v>
      </c>
      <c r="I184" s="8">
        <v>0.24249999999999999</v>
      </c>
      <c r="J184" s="8">
        <v>0.36120000000000002</v>
      </c>
      <c r="K184" s="28" t="s">
        <v>734</v>
      </c>
      <c r="L184" s="105" t="str">
        <f t="shared" si="28"/>
        <v>Yes</v>
      </c>
    </row>
    <row r="185" spans="1:12" x14ac:dyDescent="0.2">
      <c r="A185" s="128" t="s">
        <v>468</v>
      </c>
      <c r="B185" s="22" t="s">
        <v>213</v>
      </c>
      <c r="C185" s="4">
        <v>60.713056307000002</v>
      </c>
      <c r="D185" s="27" t="str">
        <f t="shared" si="25"/>
        <v>N/A</v>
      </c>
      <c r="E185" s="4">
        <v>56.497905338999999</v>
      </c>
      <c r="F185" s="27" t="str">
        <f t="shared" si="26"/>
        <v>N/A</v>
      </c>
      <c r="G185" s="4">
        <v>53.192422731999997</v>
      </c>
      <c r="H185" s="27" t="str">
        <f t="shared" si="27"/>
        <v>N/A</v>
      </c>
      <c r="I185" s="8">
        <v>-6.94</v>
      </c>
      <c r="J185" s="8">
        <v>-5.85</v>
      </c>
      <c r="K185" s="28" t="s">
        <v>734</v>
      </c>
      <c r="L185" s="105" t="str">
        <f t="shared" si="28"/>
        <v>Yes</v>
      </c>
    </row>
    <row r="186" spans="1:12" x14ac:dyDescent="0.2">
      <c r="A186" s="128" t="s">
        <v>469</v>
      </c>
      <c r="B186" s="22" t="s">
        <v>213</v>
      </c>
      <c r="C186" s="4">
        <v>55.439512620000002</v>
      </c>
      <c r="D186" s="27" t="str">
        <f t="shared" si="25"/>
        <v>N/A</v>
      </c>
      <c r="E186" s="4">
        <v>51.066217733000002</v>
      </c>
      <c r="F186" s="27" t="str">
        <f t="shared" si="26"/>
        <v>N/A</v>
      </c>
      <c r="G186" s="4">
        <v>69.232992761999995</v>
      </c>
      <c r="H186" s="27" t="str">
        <f t="shared" si="27"/>
        <v>N/A</v>
      </c>
      <c r="I186" s="8">
        <v>-7.89</v>
      </c>
      <c r="J186" s="8">
        <v>35.57</v>
      </c>
      <c r="K186" s="28" t="s">
        <v>734</v>
      </c>
      <c r="L186" s="105" t="str">
        <f t="shared" si="28"/>
        <v>No</v>
      </c>
    </row>
    <row r="187" spans="1:12" x14ac:dyDescent="0.2">
      <c r="A187" s="128" t="s">
        <v>116</v>
      </c>
      <c r="B187" s="22" t="s">
        <v>213</v>
      </c>
      <c r="C187" s="4">
        <v>86.356989091000003</v>
      </c>
      <c r="D187" s="27" t="str">
        <f t="shared" si="25"/>
        <v>N/A</v>
      </c>
      <c r="E187" s="4">
        <v>84.126124078999993</v>
      </c>
      <c r="F187" s="27" t="str">
        <f t="shared" si="26"/>
        <v>N/A</v>
      </c>
      <c r="G187" s="4">
        <v>79.268269825999994</v>
      </c>
      <c r="H187" s="27" t="str">
        <f t="shared" si="27"/>
        <v>N/A</v>
      </c>
      <c r="I187" s="8">
        <v>-2.58</v>
      </c>
      <c r="J187" s="8">
        <v>-5.77</v>
      </c>
      <c r="K187" s="28" t="s">
        <v>734</v>
      </c>
      <c r="L187" s="105" t="str">
        <f t="shared" si="28"/>
        <v>Yes</v>
      </c>
    </row>
    <row r="188" spans="1:12" x14ac:dyDescent="0.2">
      <c r="A188" s="128" t="s">
        <v>470</v>
      </c>
      <c r="B188" s="22" t="s">
        <v>213</v>
      </c>
      <c r="C188" s="4">
        <v>76.114081995999996</v>
      </c>
      <c r="D188" s="27" t="str">
        <f t="shared" si="25"/>
        <v>N/A</v>
      </c>
      <c r="E188" s="4">
        <v>73.239436620000006</v>
      </c>
      <c r="F188" s="27" t="str">
        <f t="shared" si="26"/>
        <v>N/A</v>
      </c>
      <c r="G188" s="4">
        <v>72.939346811999997</v>
      </c>
      <c r="H188" s="27" t="str">
        <f t="shared" si="27"/>
        <v>N/A</v>
      </c>
      <c r="I188" s="8">
        <v>-3.78</v>
      </c>
      <c r="J188" s="8">
        <v>-0.41</v>
      </c>
      <c r="K188" s="28" t="s">
        <v>734</v>
      </c>
      <c r="L188" s="105" t="str">
        <f t="shared" si="28"/>
        <v>Yes</v>
      </c>
    </row>
    <row r="189" spans="1:12" x14ac:dyDescent="0.2">
      <c r="A189" s="128" t="s">
        <v>471</v>
      </c>
      <c r="B189" s="22" t="s">
        <v>213</v>
      </c>
      <c r="C189" s="4">
        <v>91.318671420000001</v>
      </c>
      <c r="D189" s="27" t="str">
        <f t="shared" si="25"/>
        <v>N/A</v>
      </c>
      <c r="E189" s="4">
        <v>91.508246584999995</v>
      </c>
      <c r="F189" s="27" t="str">
        <f t="shared" si="26"/>
        <v>N/A</v>
      </c>
      <c r="G189" s="4">
        <v>90.808300492000001</v>
      </c>
      <c r="H189" s="27" t="str">
        <f t="shared" si="27"/>
        <v>N/A</v>
      </c>
      <c r="I189" s="8">
        <v>0.20760000000000001</v>
      </c>
      <c r="J189" s="8">
        <v>-0.76500000000000001</v>
      </c>
      <c r="K189" s="28" t="s">
        <v>734</v>
      </c>
      <c r="L189" s="105" t="str">
        <f t="shared" si="28"/>
        <v>Yes</v>
      </c>
    </row>
    <row r="190" spans="1:12" x14ac:dyDescent="0.2">
      <c r="A190" s="128" t="s">
        <v>472</v>
      </c>
      <c r="B190" s="22" t="s">
        <v>213</v>
      </c>
      <c r="C190" s="4">
        <v>76.351118760999995</v>
      </c>
      <c r="D190" s="27" t="str">
        <f t="shared" si="25"/>
        <v>N/A</v>
      </c>
      <c r="E190" s="4">
        <v>72.738211961999994</v>
      </c>
      <c r="F190" s="27" t="str">
        <f t="shared" si="26"/>
        <v>N/A</v>
      </c>
      <c r="G190" s="4">
        <v>70.301096709999996</v>
      </c>
      <c r="H190" s="27" t="str">
        <f t="shared" si="27"/>
        <v>N/A</v>
      </c>
      <c r="I190" s="8">
        <v>-4.7300000000000004</v>
      </c>
      <c r="J190" s="8">
        <v>-3.35</v>
      </c>
      <c r="K190" s="28" t="s">
        <v>734</v>
      </c>
      <c r="L190" s="105" t="str">
        <f t="shared" si="28"/>
        <v>Yes</v>
      </c>
    </row>
    <row r="191" spans="1:12" x14ac:dyDescent="0.2">
      <c r="A191" s="128" t="s">
        <v>473</v>
      </c>
      <c r="B191" s="22" t="s">
        <v>213</v>
      </c>
      <c r="C191" s="4">
        <v>71.009573541999998</v>
      </c>
      <c r="D191" s="27" t="str">
        <f t="shared" si="25"/>
        <v>N/A</v>
      </c>
      <c r="E191" s="4">
        <v>64.230540700999995</v>
      </c>
      <c r="F191" s="27" t="str">
        <f t="shared" si="26"/>
        <v>N/A</v>
      </c>
      <c r="G191" s="4">
        <v>76.617897205999995</v>
      </c>
      <c r="H191" s="27" t="str">
        <f t="shared" si="27"/>
        <v>N/A</v>
      </c>
      <c r="I191" s="8">
        <v>-9.5500000000000007</v>
      </c>
      <c r="J191" s="8">
        <v>19.29</v>
      </c>
      <c r="K191" s="28" t="s">
        <v>734</v>
      </c>
      <c r="L191" s="105" t="str">
        <f t="shared" si="28"/>
        <v>Yes</v>
      </c>
    </row>
    <row r="192" spans="1:12" x14ac:dyDescent="0.2">
      <c r="A192" s="128" t="s">
        <v>1342</v>
      </c>
      <c r="B192" s="22" t="s">
        <v>213</v>
      </c>
      <c r="C192" s="23">
        <v>10.647191011</v>
      </c>
      <c r="D192" s="27" t="str">
        <f t="shared" si="25"/>
        <v>N/A</v>
      </c>
      <c r="E192" s="23">
        <v>10.592784198</v>
      </c>
      <c r="F192" s="27" t="str">
        <f t="shared" si="26"/>
        <v>N/A</v>
      </c>
      <c r="G192" s="23">
        <v>8.4364374637000008</v>
      </c>
      <c r="H192" s="27" t="str">
        <f t="shared" si="27"/>
        <v>N/A</v>
      </c>
      <c r="I192" s="8">
        <v>-0.51100000000000001</v>
      </c>
      <c r="J192" s="8">
        <v>-20.399999999999999</v>
      </c>
      <c r="K192" s="28" t="s">
        <v>734</v>
      </c>
      <c r="L192" s="105" t="str">
        <f t="shared" si="28"/>
        <v>Yes</v>
      </c>
    </row>
    <row r="193" spans="1:12" x14ac:dyDescent="0.2">
      <c r="A193" s="128" t="s">
        <v>1343</v>
      </c>
      <c r="B193" s="22" t="s">
        <v>213</v>
      </c>
      <c r="C193" s="23">
        <v>11.142857143000001</v>
      </c>
      <c r="D193" s="27" t="str">
        <f t="shared" si="25"/>
        <v>N/A</v>
      </c>
      <c r="E193" s="23">
        <v>8.9390243902000002</v>
      </c>
      <c r="F193" s="27" t="str">
        <f t="shared" si="26"/>
        <v>N/A</v>
      </c>
      <c r="G193" s="23">
        <v>15.340659341</v>
      </c>
      <c r="H193" s="27" t="str">
        <f t="shared" si="27"/>
        <v>N/A</v>
      </c>
      <c r="I193" s="8">
        <v>-19.8</v>
      </c>
      <c r="J193" s="8">
        <v>71.61</v>
      </c>
      <c r="K193" s="28" t="s">
        <v>734</v>
      </c>
      <c r="L193" s="105" t="str">
        <f t="shared" si="28"/>
        <v>No</v>
      </c>
    </row>
    <row r="194" spans="1:12" x14ac:dyDescent="0.2">
      <c r="A194" s="128" t="s">
        <v>1344</v>
      </c>
      <c r="B194" s="22" t="s">
        <v>213</v>
      </c>
      <c r="C194" s="23">
        <v>11.473205335999999</v>
      </c>
      <c r="D194" s="27" t="str">
        <f t="shared" si="25"/>
        <v>N/A</v>
      </c>
      <c r="E194" s="23">
        <v>11.392170761999999</v>
      </c>
      <c r="F194" s="27" t="str">
        <f t="shared" si="26"/>
        <v>N/A</v>
      </c>
      <c r="G194" s="23">
        <v>11.10536733</v>
      </c>
      <c r="H194" s="27" t="str">
        <f t="shared" si="27"/>
        <v>N/A</v>
      </c>
      <c r="I194" s="8">
        <v>-0.70599999999999996</v>
      </c>
      <c r="J194" s="8">
        <v>-2.52</v>
      </c>
      <c r="K194" s="28" t="s">
        <v>734</v>
      </c>
      <c r="L194" s="105" t="str">
        <f t="shared" si="28"/>
        <v>Yes</v>
      </c>
    </row>
    <row r="195" spans="1:12" x14ac:dyDescent="0.2">
      <c r="A195" s="128" t="s">
        <v>1345</v>
      </c>
      <c r="B195" s="22" t="s">
        <v>213</v>
      </c>
      <c r="C195" s="23">
        <v>5.2658486707999996</v>
      </c>
      <c r="D195" s="27" t="str">
        <f t="shared" si="25"/>
        <v>N/A</v>
      </c>
      <c r="E195" s="23">
        <v>6.1664887940000002</v>
      </c>
      <c r="F195" s="27" t="str">
        <f t="shared" si="26"/>
        <v>N/A</v>
      </c>
      <c r="G195" s="23">
        <v>5.1616954473999996</v>
      </c>
      <c r="H195" s="27" t="str">
        <f t="shared" si="27"/>
        <v>N/A</v>
      </c>
      <c r="I195" s="8">
        <v>17.100000000000001</v>
      </c>
      <c r="J195" s="8">
        <v>-16.3</v>
      </c>
      <c r="K195" s="28" t="s">
        <v>734</v>
      </c>
      <c r="L195" s="105" t="str">
        <f t="shared" si="28"/>
        <v>Yes</v>
      </c>
    </row>
    <row r="196" spans="1:12" x14ac:dyDescent="0.2">
      <c r="A196" s="128" t="s">
        <v>1346</v>
      </c>
      <c r="B196" s="22" t="s">
        <v>213</v>
      </c>
      <c r="C196" s="23">
        <v>5.6505914468</v>
      </c>
      <c r="D196" s="27" t="str">
        <f t="shared" si="25"/>
        <v>N/A</v>
      </c>
      <c r="E196" s="23">
        <v>5.5748502994000004</v>
      </c>
      <c r="F196" s="27" t="str">
        <f t="shared" si="26"/>
        <v>N/A</v>
      </c>
      <c r="G196" s="23">
        <v>6.8807096412000002</v>
      </c>
      <c r="H196" s="27" t="str">
        <f t="shared" si="27"/>
        <v>N/A</v>
      </c>
      <c r="I196" s="8">
        <v>-1.34</v>
      </c>
      <c r="J196" s="8">
        <v>23.42</v>
      </c>
      <c r="K196" s="28" t="s">
        <v>734</v>
      </c>
      <c r="L196" s="105" t="str">
        <f t="shared" si="28"/>
        <v>Yes</v>
      </c>
    </row>
    <row r="197" spans="1:12" x14ac:dyDescent="0.2">
      <c r="A197" s="128" t="s">
        <v>1347</v>
      </c>
      <c r="B197" s="22" t="s">
        <v>213</v>
      </c>
      <c r="C197" s="23">
        <v>119.49024147999999</v>
      </c>
      <c r="D197" s="27" t="str">
        <f t="shared" si="25"/>
        <v>N/A</v>
      </c>
      <c r="E197" s="23">
        <v>108.35146570000001</v>
      </c>
      <c r="F197" s="27" t="str">
        <f t="shared" si="26"/>
        <v>N/A</v>
      </c>
      <c r="G197" s="23">
        <v>84.899622996999994</v>
      </c>
      <c r="H197" s="27" t="str">
        <f t="shared" si="27"/>
        <v>N/A</v>
      </c>
      <c r="I197" s="8">
        <v>-9.32</v>
      </c>
      <c r="J197" s="8">
        <v>-21.6</v>
      </c>
      <c r="K197" s="28" t="s">
        <v>734</v>
      </c>
      <c r="L197" s="105" t="str">
        <f t="shared" si="28"/>
        <v>Yes</v>
      </c>
    </row>
    <row r="198" spans="1:12" x14ac:dyDescent="0.2">
      <c r="A198" s="128" t="s">
        <v>1348</v>
      </c>
      <c r="B198" s="22" t="s">
        <v>213</v>
      </c>
      <c r="C198" s="23">
        <v>229.71304348000001</v>
      </c>
      <c r="D198" s="27" t="str">
        <f t="shared" si="25"/>
        <v>N/A</v>
      </c>
      <c r="E198" s="23">
        <v>237.28571428999999</v>
      </c>
      <c r="F198" s="27" t="str">
        <f t="shared" si="26"/>
        <v>N/A</v>
      </c>
      <c r="G198" s="23">
        <v>208.9</v>
      </c>
      <c r="H198" s="27" t="str">
        <f t="shared" si="27"/>
        <v>N/A</v>
      </c>
      <c r="I198" s="8">
        <v>3.2970000000000002</v>
      </c>
      <c r="J198" s="8">
        <v>-12</v>
      </c>
      <c r="K198" s="28" t="s">
        <v>734</v>
      </c>
      <c r="L198" s="105" t="str">
        <f t="shared" si="28"/>
        <v>Yes</v>
      </c>
    </row>
    <row r="199" spans="1:12" x14ac:dyDescent="0.2">
      <c r="A199" s="128" t="s">
        <v>1349</v>
      </c>
      <c r="B199" s="22" t="s">
        <v>213</v>
      </c>
      <c r="C199" s="23">
        <v>115.01572739</v>
      </c>
      <c r="D199" s="27" t="str">
        <f t="shared" si="25"/>
        <v>N/A</v>
      </c>
      <c r="E199" s="23">
        <v>105.75120773</v>
      </c>
      <c r="F199" s="27" t="str">
        <f t="shared" si="26"/>
        <v>N/A</v>
      </c>
      <c r="G199" s="23">
        <v>122.82303371</v>
      </c>
      <c r="H199" s="27" t="str">
        <f t="shared" si="27"/>
        <v>N/A</v>
      </c>
      <c r="I199" s="8">
        <v>-8.06</v>
      </c>
      <c r="J199" s="8">
        <v>16.14</v>
      </c>
      <c r="K199" s="28" t="s">
        <v>734</v>
      </c>
      <c r="L199" s="105" t="str">
        <f t="shared" si="28"/>
        <v>Yes</v>
      </c>
    </row>
    <row r="200" spans="1:12" x14ac:dyDescent="0.2">
      <c r="A200" s="128" t="s">
        <v>1350</v>
      </c>
      <c r="B200" s="22" t="s">
        <v>213</v>
      </c>
      <c r="C200" s="23">
        <v>120.07251264999999</v>
      </c>
      <c r="D200" s="27" t="str">
        <f t="shared" si="25"/>
        <v>N/A</v>
      </c>
      <c r="E200" s="23">
        <v>104.15773354</v>
      </c>
      <c r="F200" s="27" t="str">
        <f t="shared" si="26"/>
        <v>N/A</v>
      </c>
      <c r="G200" s="23">
        <v>75.977142857000004</v>
      </c>
      <c r="H200" s="27" t="str">
        <f t="shared" si="27"/>
        <v>N/A</v>
      </c>
      <c r="I200" s="8">
        <v>-13.3</v>
      </c>
      <c r="J200" s="8">
        <v>-27.1</v>
      </c>
      <c r="K200" s="28" t="s">
        <v>734</v>
      </c>
      <c r="L200" s="105" t="str">
        <f t="shared" si="28"/>
        <v>Yes</v>
      </c>
    </row>
    <row r="201" spans="1:12" x14ac:dyDescent="0.2">
      <c r="A201" s="128" t="s">
        <v>1351</v>
      </c>
      <c r="B201" s="22" t="s">
        <v>213</v>
      </c>
      <c r="C201" s="23">
        <v>12.615384615</v>
      </c>
      <c r="D201" s="27" t="str">
        <f t="shared" si="25"/>
        <v>N/A</v>
      </c>
      <c r="E201" s="23">
        <v>20.966666666999998</v>
      </c>
      <c r="F201" s="27" t="str">
        <f t="shared" si="26"/>
        <v>N/A</v>
      </c>
      <c r="G201" s="23">
        <v>13.789514866999999</v>
      </c>
      <c r="H201" s="27" t="str">
        <f t="shared" si="27"/>
        <v>N/A</v>
      </c>
      <c r="I201" s="8">
        <v>66.2</v>
      </c>
      <c r="J201" s="8">
        <v>-34.200000000000003</v>
      </c>
      <c r="K201" s="28" t="s">
        <v>734</v>
      </c>
      <c r="L201" s="105" t="str">
        <f t="shared" si="28"/>
        <v>No</v>
      </c>
    </row>
    <row r="202" spans="1:12" x14ac:dyDescent="0.2">
      <c r="A202" s="128" t="s">
        <v>28</v>
      </c>
      <c r="B202" s="22" t="s">
        <v>213</v>
      </c>
      <c r="C202" s="4">
        <v>0.69395874400000002</v>
      </c>
      <c r="D202" s="27" t="str">
        <f t="shared" si="25"/>
        <v>N/A</v>
      </c>
      <c r="E202" s="4">
        <v>0.67990946190000001</v>
      </c>
      <c r="F202" s="27" t="str">
        <f t="shared" si="26"/>
        <v>N/A</v>
      </c>
      <c r="G202" s="4">
        <v>0.45808108260000002</v>
      </c>
      <c r="H202" s="27" t="str">
        <f t="shared" si="27"/>
        <v>N/A</v>
      </c>
      <c r="I202" s="8">
        <v>-2.02</v>
      </c>
      <c r="J202" s="8">
        <v>-32.6</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-25</v>
      </c>
      <c r="J203" s="8">
        <v>-33.299999999999997</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50</v>
      </c>
      <c r="J204" s="8">
        <v>11.11</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200</v>
      </c>
      <c r="J205" s="8">
        <v>-16.7</v>
      </c>
      <c r="K205" s="10" t="s">
        <v>213</v>
      </c>
      <c r="L205" s="105" t="str">
        <f t="shared" si="32"/>
        <v>N/A</v>
      </c>
    </row>
    <row r="206" spans="1:12" ht="25.5" x14ac:dyDescent="0.2">
      <c r="A206" s="128" t="s">
        <v>1352</v>
      </c>
      <c r="B206" s="22" t="s">
        <v>213</v>
      </c>
      <c r="C206" s="23">
        <v>0</v>
      </c>
      <c r="D206" s="27" t="str">
        <f t="shared" si="29"/>
        <v>N/A</v>
      </c>
      <c r="E206" s="23">
        <v>0</v>
      </c>
      <c r="F206" s="27" t="str">
        <f t="shared" si="30"/>
        <v>N/A</v>
      </c>
      <c r="G206" s="23">
        <v>0</v>
      </c>
      <c r="H206" s="27" t="str">
        <f t="shared" si="31"/>
        <v>N/A</v>
      </c>
      <c r="I206" s="8" t="s">
        <v>1748</v>
      </c>
      <c r="J206" s="8" t="s">
        <v>1748</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13</v>
      </c>
      <c r="H207" s="27" t="str">
        <f t="shared" si="31"/>
        <v>N/A</v>
      </c>
      <c r="I207" s="8">
        <v>75</v>
      </c>
      <c r="J207" s="8">
        <v>85.71</v>
      </c>
      <c r="K207" s="10" t="s">
        <v>213</v>
      </c>
      <c r="L207" s="105" t="str">
        <f t="shared" si="32"/>
        <v>N/A</v>
      </c>
    </row>
    <row r="208" spans="1:12" x14ac:dyDescent="0.2">
      <c r="A208" s="128" t="s">
        <v>1601</v>
      </c>
      <c r="B208" s="22" t="s">
        <v>213</v>
      </c>
      <c r="C208" s="23">
        <v>73</v>
      </c>
      <c r="D208" s="27" t="str">
        <f t="shared" si="29"/>
        <v>N/A</v>
      </c>
      <c r="E208" s="23">
        <v>98</v>
      </c>
      <c r="F208" s="27" t="str">
        <f t="shared" si="30"/>
        <v>N/A</v>
      </c>
      <c r="G208" s="23">
        <v>120</v>
      </c>
      <c r="H208" s="27" t="str">
        <f t="shared" si="31"/>
        <v>N/A</v>
      </c>
      <c r="I208" s="8">
        <v>34.25</v>
      </c>
      <c r="J208" s="8">
        <v>22.45</v>
      </c>
      <c r="K208" s="10" t="s">
        <v>213</v>
      </c>
      <c r="L208" s="105" t="str">
        <f t="shared" si="32"/>
        <v>N/A</v>
      </c>
    </row>
    <row r="209" spans="1:12" x14ac:dyDescent="0.2">
      <c r="A209" s="128" t="s">
        <v>125</v>
      </c>
      <c r="B209" s="22" t="s">
        <v>213</v>
      </c>
      <c r="C209" s="29">
        <v>18403905</v>
      </c>
      <c r="D209" s="27" t="str">
        <f t="shared" si="29"/>
        <v>N/A</v>
      </c>
      <c r="E209" s="29">
        <v>10642028</v>
      </c>
      <c r="F209" s="27" t="str">
        <f t="shared" si="30"/>
        <v>N/A</v>
      </c>
      <c r="G209" s="29">
        <v>10561715</v>
      </c>
      <c r="H209" s="27" t="str">
        <f t="shared" si="31"/>
        <v>N/A</v>
      </c>
      <c r="I209" s="8">
        <v>-42.2</v>
      </c>
      <c r="J209" s="8">
        <v>-0.755</v>
      </c>
      <c r="K209" s="10" t="s">
        <v>213</v>
      </c>
      <c r="L209" s="105" t="str">
        <f t="shared" si="32"/>
        <v>N/A</v>
      </c>
    </row>
    <row r="210" spans="1:12" x14ac:dyDescent="0.2">
      <c r="A210" s="168" t="s">
        <v>1596</v>
      </c>
      <c r="B210" s="22" t="s">
        <v>213</v>
      </c>
      <c r="C210" s="29">
        <v>1889607</v>
      </c>
      <c r="D210" s="27" t="str">
        <f t="shared" si="29"/>
        <v>N/A</v>
      </c>
      <c r="E210" s="29">
        <v>1267506</v>
      </c>
      <c r="F210" s="27" t="str">
        <f t="shared" si="30"/>
        <v>N/A</v>
      </c>
      <c r="G210" s="29">
        <v>4086857</v>
      </c>
      <c r="H210" s="27" t="str">
        <f t="shared" si="31"/>
        <v>N/A</v>
      </c>
      <c r="I210" s="8">
        <v>-32.9</v>
      </c>
      <c r="J210" s="8">
        <v>222.4</v>
      </c>
      <c r="K210" s="10" t="s">
        <v>213</v>
      </c>
      <c r="L210" s="105" t="str">
        <f t="shared" si="32"/>
        <v>N/A</v>
      </c>
    </row>
    <row r="211" spans="1:12" x14ac:dyDescent="0.2">
      <c r="A211" s="168" t="s">
        <v>1353</v>
      </c>
      <c r="B211" s="22" t="s">
        <v>213</v>
      </c>
      <c r="C211" s="29">
        <v>198199</v>
      </c>
      <c r="D211" s="27" t="str">
        <f t="shared" si="29"/>
        <v>N/A</v>
      </c>
      <c r="E211" s="29">
        <v>182402</v>
      </c>
      <c r="F211" s="27" t="str">
        <f t="shared" si="30"/>
        <v>N/A</v>
      </c>
      <c r="G211" s="29">
        <v>184509</v>
      </c>
      <c r="H211" s="27" t="str">
        <f t="shared" si="31"/>
        <v>N/A</v>
      </c>
      <c r="I211" s="8">
        <v>-7.97</v>
      </c>
      <c r="J211" s="8">
        <v>1.155</v>
      </c>
      <c r="K211" s="10" t="s">
        <v>213</v>
      </c>
      <c r="L211" s="105" t="str">
        <f t="shared" si="32"/>
        <v>N/A</v>
      </c>
    </row>
    <row r="212" spans="1:12" x14ac:dyDescent="0.2">
      <c r="A212" s="168" t="s">
        <v>1590</v>
      </c>
      <c r="B212" s="22" t="s">
        <v>213</v>
      </c>
      <c r="C212" s="29">
        <v>244957</v>
      </c>
      <c r="D212" s="27" t="str">
        <f t="shared" si="29"/>
        <v>N/A</v>
      </c>
      <c r="E212" s="29">
        <v>271387</v>
      </c>
      <c r="F212" s="27" t="str">
        <f t="shared" si="30"/>
        <v>N/A</v>
      </c>
      <c r="G212" s="29">
        <v>377859</v>
      </c>
      <c r="H212" s="27" t="str">
        <f t="shared" si="31"/>
        <v>N/A</v>
      </c>
      <c r="I212" s="8">
        <v>10.79</v>
      </c>
      <c r="J212" s="8">
        <v>39.229999999999997</v>
      </c>
      <c r="K212" s="10" t="s">
        <v>213</v>
      </c>
      <c r="L212" s="105" t="str">
        <f t="shared" si="32"/>
        <v>N/A</v>
      </c>
    </row>
    <row r="213" spans="1:12" x14ac:dyDescent="0.2">
      <c r="A213" s="168" t="s">
        <v>1591</v>
      </c>
      <c r="B213" s="22" t="s">
        <v>213</v>
      </c>
      <c r="C213" s="29">
        <v>16513200</v>
      </c>
      <c r="D213" s="27" t="str">
        <f t="shared" si="29"/>
        <v>N/A</v>
      </c>
      <c r="E213" s="29">
        <v>9372358</v>
      </c>
      <c r="F213" s="27" t="str">
        <f t="shared" si="30"/>
        <v>N/A</v>
      </c>
      <c r="G213" s="29">
        <v>6468528</v>
      </c>
      <c r="H213" s="27" t="str">
        <f t="shared" si="31"/>
        <v>N/A</v>
      </c>
      <c r="I213" s="8">
        <v>-43.2</v>
      </c>
      <c r="J213" s="8">
        <v>-31</v>
      </c>
      <c r="K213" s="10" t="s">
        <v>213</v>
      </c>
      <c r="L213" s="105" t="str">
        <f t="shared" si="32"/>
        <v>N/A</v>
      </c>
    </row>
    <row r="214" spans="1:12" ht="25.5" x14ac:dyDescent="0.2">
      <c r="A214" s="128" t="s">
        <v>1354</v>
      </c>
      <c r="B214" s="22" t="s">
        <v>213</v>
      </c>
      <c r="C214" s="29">
        <v>35446</v>
      </c>
      <c r="D214" s="27" t="str">
        <f t="shared" ref="D214:D228" si="33">IF($B214="N/A","N/A",IF(C214&gt;10,"No",IF(C214&lt;-10,"No","Yes")))</f>
        <v>N/A</v>
      </c>
      <c r="E214" s="29">
        <v>5444</v>
      </c>
      <c r="F214" s="27" t="str">
        <f t="shared" ref="F214:F228" si="34">IF($B214="N/A","N/A",IF(E214&gt;10,"No",IF(E214&lt;-10,"No","Yes")))</f>
        <v>N/A</v>
      </c>
      <c r="G214" s="29">
        <v>0</v>
      </c>
      <c r="H214" s="27" t="str">
        <f t="shared" ref="H214:H228" si="35">IF($B214="N/A","N/A",IF(G214&gt;10,"No",IF(G214&lt;-10,"No","Yes")))</f>
        <v>N/A</v>
      </c>
      <c r="I214" s="8">
        <v>-84.6</v>
      </c>
      <c r="J214" s="8">
        <v>-100</v>
      </c>
      <c r="K214" s="28" t="s">
        <v>734</v>
      </c>
      <c r="L214" s="105" t="str">
        <f t="shared" ref="L214:L228" si="36">IF(J214="Div by 0", "N/A", IF(K214="N/A","N/A", IF(J214&gt;VALUE(MID(K214,1,2)), "No", IF(J214&lt;-1*VALUE(MID(K214,1,2)), "No", "Yes"))))</f>
        <v>No</v>
      </c>
    </row>
    <row r="215" spans="1:12" x14ac:dyDescent="0.2">
      <c r="A215" s="136" t="s">
        <v>646</v>
      </c>
      <c r="B215" s="22" t="s">
        <v>213</v>
      </c>
      <c r="C215" s="23">
        <v>594</v>
      </c>
      <c r="D215" s="27" t="str">
        <f t="shared" si="33"/>
        <v>N/A</v>
      </c>
      <c r="E215" s="23">
        <v>127</v>
      </c>
      <c r="F215" s="27" t="str">
        <f t="shared" si="34"/>
        <v>N/A</v>
      </c>
      <c r="G215" s="23">
        <v>0</v>
      </c>
      <c r="H215" s="27" t="str">
        <f t="shared" si="35"/>
        <v>N/A</v>
      </c>
      <c r="I215" s="8">
        <v>-78.599999999999994</v>
      </c>
      <c r="J215" s="8">
        <v>-100</v>
      </c>
      <c r="K215" s="28" t="s">
        <v>734</v>
      </c>
      <c r="L215" s="105" t="str">
        <f t="shared" si="36"/>
        <v>No</v>
      </c>
    </row>
    <row r="216" spans="1:12" ht="25.5" x14ac:dyDescent="0.2">
      <c r="A216" s="137" t="s">
        <v>1355</v>
      </c>
      <c r="B216" s="22" t="s">
        <v>213</v>
      </c>
      <c r="C216" s="29">
        <v>59.673400673000003</v>
      </c>
      <c r="D216" s="27" t="str">
        <f t="shared" si="33"/>
        <v>N/A</v>
      </c>
      <c r="E216" s="29">
        <v>42.866141732000003</v>
      </c>
      <c r="F216" s="27" t="str">
        <f t="shared" si="34"/>
        <v>N/A</v>
      </c>
      <c r="G216" s="29" t="s">
        <v>1748</v>
      </c>
      <c r="H216" s="27" t="str">
        <f t="shared" si="35"/>
        <v>N/A</v>
      </c>
      <c r="I216" s="8">
        <v>-28.2</v>
      </c>
      <c r="J216" s="8" t="s">
        <v>1748</v>
      </c>
      <c r="K216" s="28" t="s">
        <v>734</v>
      </c>
      <c r="L216" s="105" t="str">
        <f t="shared" si="36"/>
        <v>N/A</v>
      </c>
    </row>
    <row r="217" spans="1:12" ht="25.5" x14ac:dyDescent="0.2">
      <c r="A217" s="128" t="s">
        <v>1356</v>
      </c>
      <c r="B217" s="22" t="s">
        <v>213</v>
      </c>
      <c r="C217" s="29">
        <v>5849469</v>
      </c>
      <c r="D217" s="27" t="str">
        <f t="shared" si="33"/>
        <v>N/A</v>
      </c>
      <c r="E217" s="29">
        <v>5959136</v>
      </c>
      <c r="F217" s="27" t="str">
        <f t="shared" si="34"/>
        <v>N/A</v>
      </c>
      <c r="G217" s="29">
        <v>10052193</v>
      </c>
      <c r="H217" s="27" t="str">
        <f t="shared" si="35"/>
        <v>N/A</v>
      </c>
      <c r="I217" s="8">
        <v>1.875</v>
      </c>
      <c r="J217" s="8">
        <v>68.69</v>
      </c>
      <c r="K217" s="28" t="s">
        <v>734</v>
      </c>
      <c r="L217" s="105" t="str">
        <f t="shared" si="36"/>
        <v>No</v>
      </c>
    </row>
    <row r="218" spans="1:12" x14ac:dyDescent="0.2">
      <c r="A218" s="137" t="s">
        <v>513</v>
      </c>
      <c r="B218" s="22" t="s">
        <v>213</v>
      </c>
      <c r="C218" s="23">
        <v>12510</v>
      </c>
      <c r="D218" s="27" t="str">
        <f t="shared" si="33"/>
        <v>N/A</v>
      </c>
      <c r="E218" s="23">
        <v>12774</v>
      </c>
      <c r="F218" s="27" t="str">
        <f t="shared" si="34"/>
        <v>N/A</v>
      </c>
      <c r="G218" s="23">
        <v>23983</v>
      </c>
      <c r="H218" s="27" t="str">
        <f t="shared" si="35"/>
        <v>N/A</v>
      </c>
      <c r="I218" s="8">
        <v>2.11</v>
      </c>
      <c r="J218" s="8">
        <v>87.75</v>
      </c>
      <c r="K218" s="28" t="s">
        <v>734</v>
      </c>
      <c r="L218" s="105" t="str">
        <f t="shared" si="36"/>
        <v>No</v>
      </c>
    </row>
    <row r="219" spans="1:12" ht="25.5" x14ac:dyDescent="0.2">
      <c r="A219" s="128" t="s">
        <v>1357</v>
      </c>
      <c r="B219" s="22" t="s">
        <v>213</v>
      </c>
      <c r="C219" s="29">
        <v>467.58345323999998</v>
      </c>
      <c r="D219" s="27" t="str">
        <f t="shared" si="33"/>
        <v>N/A</v>
      </c>
      <c r="E219" s="29">
        <v>466.50508846000002</v>
      </c>
      <c r="F219" s="27" t="str">
        <f t="shared" si="34"/>
        <v>N/A</v>
      </c>
      <c r="G219" s="29">
        <v>419.13826460000001</v>
      </c>
      <c r="H219" s="27" t="str">
        <f t="shared" si="35"/>
        <v>N/A</v>
      </c>
      <c r="I219" s="8">
        <v>-0.23100000000000001</v>
      </c>
      <c r="J219" s="8">
        <v>-10.199999999999999</v>
      </c>
      <c r="K219" s="28" t="s">
        <v>734</v>
      </c>
      <c r="L219" s="105" t="str">
        <f t="shared" si="36"/>
        <v>Yes</v>
      </c>
    </row>
    <row r="220" spans="1:12" ht="25.5" x14ac:dyDescent="0.2">
      <c r="A220" s="128" t="s">
        <v>1358</v>
      </c>
      <c r="B220" s="22" t="s">
        <v>213</v>
      </c>
      <c r="C220" s="29">
        <v>11538060</v>
      </c>
      <c r="D220" s="27" t="str">
        <f t="shared" si="33"/>
        <v>N/A</v>
      </c>
      <c r="E220" s="29">
        <v>12166023</v>
      </c>
      <c r="F220" s="27" t="str">
        <f t="shared" si="34"/>
        <v>N/A</v>
      </c>
      <c r="G220" s="29">
        <v>27899635</v>
      </c>
      <c r="H220" s="27" t="str">
        <f t="shared" si="35"/>
        <v>N/A</v>
      </c>
      <c r="I220" s="8">
        <v>5.4429999999999996</v>
      </c>
      <c r="J220" s="8">
        <v>129.30000000000001</v>
      </c>
      <c r="K220" s="28" t="s">
        <v>734</v>
      </c>
      <c r="L220" s="105" t="str">
        <f t="shared" si="36"/>
        <v>No</v>
      </c>
    </row>
    <row r="221" spans="1:12" x14ac:dyDescent="0.2">
      <c r="A221" s="137" t="s">
        <v>514</v>
      </c>
      <c r="B221" s="22" t="s">
        <v>213</v>
      </c>
      <c r="C221" s="23">
        <v>26184</v>
      </c>
      <c r="D221" s="27" t="str">
        <f t="shared" si="33"/>
        <v>N/A</v>
      </c>
      <c r="E221" s="23">
        <v>27138</v>
      </c>
      <c r="F221" s="27" t="str">
        <f t="shared" si="34"/>
        <v>N/A</v>
      </c>
      <c r="G221" s="23">
        <v>62126</v>
      </c>
      <c r="H221" s="27" t="str">
        <f t="shared" si="35"/>
        <v>N/A</v>
      </c>
      <c r="I221" s="8">
        <v>3.6429999999999998</v>
      </c>
      <c r="J221" s="8">
        <v>128.9</v>
      </c>
      <c r="K221" s="28" t="s">
        <v>734</v>
      </c>
      <c r="L221" s="105" t="str">
        <f t="shared" si="36"/>
        <v>No</v>
      </c>
    </row>
    <row r="222" spans="1:12" ht="25.5" x14ac:dyDescent="0.2">
      <c r="A222" s="128" t="s">
        <v>1359</v>
      </c>
      <c r="B222" s="22" t="s">
        <v>213</v>
      </c>
      <c r="C222" s="29">
        <v>440.65307058000002</v>
      </c>
      <c r="D222" s="27" t="str">
        <f t="shared" si="33"/>
        <v>N/A</v>
      </c>
      <c r="E222" s="29">
        <v>448.30212248999999</v>
      </c>
      <c r="F222" s="27" t="str">
        <f t="shared" si="34"/>
        <v>N/A</v>
      </c>
      <c r="G222" s="29">
        <v>449.08146348000002</v>
      </c>
      <c r="H222" s="27" t="str">
        <f t="shared" si="35"/>
        <v>N/A</v>
      </c>
      <c r="I222" s="8">
        <v>1.736</v>
      </c>
      <c r="J222" s="8">
        <v>0.17380000000000001</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171893571</v>
      </c>
      <c r="D226" s="27" t="str">
        <f t="shared" si="33"/>
        <v>N/A</v>
      </c>
      <c r="E226" s="29">
        <v>176638628</v>
      </c>
      <c r="F226" s="27" t="str">
        <f t="shared" si="34"/>
        <v>N/A</v>
      </c>
      <c r="G226" s="29">
        <v>179920851</v>
      </c>
      <c r="H226" s="27" t="str">
        <f t="shared" si="35"/>
        <v>N/A</v>
      </c>
      <c r="I226" s="8">
        <v>2.76</v>
      </c>
      <c r="J226" s="8">
        <v>1.8580000000000001</v>
      </c>
      <c r="K226" s="28" t="s">
        <v>734</v>
      </c>
      <c r="L226" s="105" t="str">
        <f t="shared" si="36"/>
        <v>Yes</v>
      </c>
    </row>
    <row r="227" spans="1:12" ht="25.5" x14ac:dyDescent="0.2">
      <c r="A227" s="128" t="s">
        <v>516</v>
      </c>
      <c r="B227" s="22" t="s">
        <v>213</v>
      </c>
      <c r="C227" s="23">
        <v>3760</v>
      </c>
      <c r="D227" s="27" t="str">
        <f t="shared" si="33"/>
        <v>N/A</v>
      </c>
      <c r="E227" s="23">
        <v>3558</v>
      </c>
      <c r="F227" s="27" t="str">
        <f t="shared" si="34"/>
        <v>N/A</v>
      </c>
      <c r="G227" s="23">
        <v>3523</v>
      </c>
      <c r="H227" s="27" t="str">
        <f t="shared" si="35"/>
        <v>N/A</v>
      </c>
      <c r="I227" s="8">
        <v>-5.37</v>
      </c>
      <c r="J227" s="8">
        <v>-0.98399999999999999</v>
      </c>
      <c r="K227" s="28" t="s">
        <v>734</v>
      </c>
      <c r="L227" s="105" t="str">
        <f t="shared" si="36"/>
        <v>Yes</v>
      </c>
    </row>
    <row r="228" spans="1:12" ht="25.5" x14ac:dyDescent="0.2">
      <c r="A228" s="128" t="s">
        <v>1363</v>
      </c>
      <c r="B228" s="22" t="s">
        <v>213</v>
      </c>
      <c r="C228" s="29">
        <v>45716.375266000003</v>
      </c>
      <c r="D228" s="27" t="str">
        <f t="shared" si="33"/>
        <v>N/A</v>
      </c>
      <c r="E228" s="29">
        <v>49645.482856000002</v>
      </c>
      <c r="F228" s="27" t="str">
        <f t="shared" si="34"/>
        <v>N/A</v>
      </c>
      <c r="G228" s="29">
        <v>51070.352256999999</v>
      </c>
      <c r="H228" s="27" t="str">
        <f t="shared" si="35"/>
        <v>N/A</v>
      </c>
      <c r="I228" s="8">
        <v>8.5950000000000006</v>
      </c>
      <c r="J228" s="8">
        <v>2.87</v>
      </c>
      <c r="K228" s="28" t="s">
        <v>734</v>
      </c>
      <c r="L228" s="105" t="str">
        <f t="shared" si="36"/>
        <v>Yes</v>
      </c>
    </row>
    <row r="229" spans="1:12" x14ac:dyDescent="0.2">
      <c r="A229" s="128" t="s">
        <v>1364</v>
      </c>
      <c r="B229" s="22" t="s">
        <v>213</v>
      </c>
      <c r="C229" s="32">
        <v>203783078</v>
      </c>
      <c r="D229" s="27" t="str">
        <f t="shared" ref="D229:D252" si="37">IF($B229="N/A","N/A",IF(C229&gt;10,"No",IF(C229&lt;-10,"No","Yes")))</f>
        <v>N/A</v>
      </c>
      <c r="E229" s="32">
        <v>213019845</v>
      </c>
      <c r="F229" s="27" t="str">
        <f t="shared" ref="F229:F252" si="38">IF($B229="N/A","N/A",IF(E229&gt;10,"No",IF(E229&lt;-10,"No","Yes")))</f>
        <v>N/A</v>
      </c>
      <c r="G229" s="32">
        <v>220705846</v>
      </c>
      <c r="H229" s="27" t="str">
        <f t="shared" ref="H229:H252" si="39">IF($B229="N/A","N/A",IF(G229&gt;10,"No",IF(G229&lt;-10,"No","Yes")))</f>
        <v>N/A</v>
      </c>
      <c r="I229" s="8">
        <v>4.5330000000000004</v>
      </c>
      <c r="J229" s="8">
        <v>3.6080000000000001</v>
      </c>
      <c r="K229" s="28" t="s">
        <v>734</v>
      </c>
      <c r="L229" s="105" t="str">
        <f t="shared" ref="L229:L252" si="40">IF(J229="Div by 0", "N/A", IF(K229="N/A","N/A", IF(J229&gt;VALUE(MID(K229,1,2)), "No", IF(J229&lt;-1*VALUE(MID(K229,1,2)), "No", "Yes"))))</f>
        <v>Yes</v>
      </c>
    </row>
    <row r="230" spans="1:12" x14ac:dyDescent="0.2">
      <c r="A230" s="137" t="s">
        <v>1365</v>
      </c>
      <c r="B230" s="22" t="s">
        <v>213</v>
      </c>
      <c r="C230" s="31">
        <v>8269</v>
      </c>
      <c r="D230" s="27" t="str">
        <f t="shared" si="37"/>
        <v>N/A</v>
      </c>
      <c r="E230" s="31">
        <v>8506</v>
      </c>
      <c r="F230" s="27" t="str">
        <f t="shared" si="38"/>
        <v>N/A</v>
      </c>
      <c r="G230" s="31">
        <v>9084</v>
      </c>
      <c r="H230" s="27" t="str">
        <f t="shared" si="39"/>
        <v>N/A</v>
      </c>
      <c r="I230" s="8">
        <v>2.8660000000000001</v>
      </c>
      <c r="J230" s="8">
        <v>6.7949999999999999</v>
      </c>
      <c r="K230" s="28" t="s">
        <v>734</v>
      </c>
      <c r="L230" s="105" t="str">
        <f t="shared" si="40"/>
        <v>Yes</v>
      </c>
    </row>
    <row r="231" spans="1:12" x14ac:dyDescent="0.2">
      <c r="A231" s="137" t="s">
        <v>1366</v>
      </c>
      <c r="B231" s="22" t="s">
        <v>213</v>
      </c>
      <c r="C231" s="32">
        <v>24644.222760000001</v>
      </c>
      <c r="D231" s="27" t="str">
        <f t="shared" si="37"/>
        <v>N/A</v>
      </c>
      <c r="E231" s="32">
        <v>25043.480484</v>
      </c>
      <c r="F231" s="27" t="str">
        <f t="shared" si="38"/>
        <v>N/A</v>
      </c>
      <c r="G231" s="32">
        <v>24296.108101999998</v>
      </c>
      <c r="H231" s="27" t="str">
        <f t="shared" si="39"/>
        <v>N/A</v>
      </c>
      <c r="I231" s="8">
        <v>1.62</v>
      </c>
      <c r="J231" s="8">
        <v>-2.98</v>
      </c>
      <c r="K231" s="28" t="s">
        <v>734</v>
      </c>
      <c r="L231" s="105" t="str">
        <f t="shared" si="40"/>
        <v>Yes</v>
      </c>
    </row>
    <row r="232" spans="1:12" ht="25.5" x14ac:dyDescent="0.2">
      <c r="A232" s="137" t="s">
        <v>1367</v>
      </c>
      <c r="B232" s="22" t="s">
        <v>213</v>
      </c>
      <c r="C232" s="32">
        <v>17464.929412000001</v>
      </c>
      <c r="D232" s="27" t="str">
        <f t="shared" si="37"/>
        <v>N/A</v>
      </c>
      <c r="E232" s="32">
        <v>13914.541176000001</v>
      </c>
      <c r="F232" s="27" t="str">
        <f t="shared" si="38"/>
        <v>N/A</v>
      </c>
      <c r="G232" s="32">
        <v>12821.835443</v>
      </c>
      <c r="H232" s="27" t="str">
        <f t="shared" si="39"/>
        <v>N/A</v>
      </c>
      <c r="I232" s="8">
        <v>-20.3</v>
      </c>
      <c r="J232" s="8">
        <v>-7.85</v>
      </c>
      <c r="K232" s="28" t="s">
        <v>734</v>
      </c>
      <c r="L232" s="105" t="str">
        <f t="shared" si="40"/>
        <v>Yes</v>
      </c>
    </row>
    <row r="233" spans="1:12" ht="25.5" x14ac:dyDescent="0.2">
      <c r="A233" s="137" t="s">
        <v>1368</v>
      </c>
      <c r="B233" s="22" t="s">
        <v>213</v>
      </c>
      <c r="C233" s="32">
        <v>24982.127700000001</v>
      </c>
      <c r="D233" s="27" t="str">
        <f t="shared" si="37"/>
        <v>N/A</v>
      </c>
      <c r="E233" s="32">
        <v>25461.852101</v>
      </c>
      <c r="F233" s="27" t="str">
        <f t="shared" si="38"/>
        <v>N/A</v>
      </c>
      <c r="G233" s="32">
        <v>28304.263207</v>
      </c>
      <c r="H233" s="27" t="str">
        <f t="shared" si="39"/>
        <v>N/A</v>
      </c>
      <c r="I233" s="8">
        <v>1.92</v>
      </c>
      <c r="J233" s="8">
        <v>11.16</v>
      </c>
      <c r="K233" s="28" t="s">
        <v>734</v>
      </c>
      <c r="L233" s="105" t="str">
        <f t="shared" si="40"/>
        <v>Yes</v>
      </c>
    </row>
    <row r="234" spans="1:12" x14ac:dyDescent="0.2">
      <c r="A234" s="137" t="s">
        <v>1369</v>
      </c>
      <c r="B234" s="22" t="s">
        <v>213</v>
      </c>
      <c r="C234" s="32">
        <v>20271.654087999999</v>
      </c>
      <c r="D234" s="27" t="str">
        <f t="shared" si="37"/>
        <v>N/A</v>
      </c>
      <c r="E234" s="32">
        <v>20877.609626000001</v>
      </c>
      <c r="F234" s="27" t="str">
        <f t="shared" si="38"/>
        <v>N/A</v>
      </c>
      <c r="G234" s="32">
        <v>24242.993631000001</v>
      </c>
      <c r="H234" s="27" t="str">
        <f t="shared" si="39"/>
        <v>N/A</v>
      </c>
      <c r="I234" s="8">
        <v>2.9889999999999999</v>
      </c>
      <c r="J234" s="8">
        <v>16.12</v>
      </c>
      <c r="K234" s="28" t="s">
        <v>734</v>
      </c>
      <c r="L234" s="105" t="str">
        <f t="shared" si="40"/>
        <v>Yes</v>
      </c>
    </row>
    <row r="235" spans="1:12" ht="25.5" x14ac:dyDescent="0.2">
      <c r="A235" s="137" t="s">
        <v>1370</v>
      </c>
      <c r="B235" s="22" t="s">
        <v>213</v>
      </c>
      <c r="C235" s="32">
        <v>1929.5245901999999</v>
      </c>
      <c r="D235" s="27" t="str">
        <f t="shared" si="37"/>
        <v>N/A</v>
      </c>
      <c r="E235" s="32">
        <v>1901.6575342000001</v>
      </c>
      <c r="F235" s="27" t="str">
        <f t="shared" si="38"/>
        <v>N/A</v>
      </c>
      <c r="G235" s="32">
        <v>2385.7711927999999</v>
      </c>
      <c r="H235" s="27" t="str">
        <f t="shared" si="39"/>
        <v>N/A</v>
      </c>
      <c r="I235" s="8">
        <v>-1.44</v>
      </c>
      <c r="J235" s="8">
        <v>25.46</v>
      </c>
      <c r="K235" s="28" t="s">
        <v>734</v>
      </c>
      <c r="L235" s="105" t="str">
        <f t="shared" si="40"/>
        <v>Yes</v>
      </c>
    </row>
    <row r="236" spans="1:12" x14ac:dyDescent="0.2">
      <c r="A236" s="137" t="s">
        <v>1371</v>
      </c>
      <c r="B236" s="22" t="s">
        <v>213</v>
      </c>
      <c r="C236" s="27">
        <v>7.5109225836000002</v>
      </c>
      <c r="D236" s="27" t="str">
        <f t="shared" si="37"/>
        <v>N/A</v>
      </c>
      <c r="E236" s="27">
        <v>7.4335602611000002</v>
      </c>
      <c r="F236" s="27" t="str">
        <f t="shared" si="38"/>
        <v>N/A</v>
      </c>
      <c r="G236" s="27">
        <v>3.4052443162000001</v>
      </c>
      <c r="H236" s="27" t="str">
        <f t="shared" si="39"/>
        <v>N/A</v>
      </c>
      <c r="I236" s="8">
        <v>-1.03</v>
      </c>
      <c r="J236" s="8">
        <v>-54.2</v>
      </c>
      <c r="K236" s="28" t="s">
        <v>734</v>
      </c>
      <c r="L236" s="105" t="str">
        <f t="shared" si="40"/>
        <v>No</v>
      </c>
    </row>
    <row r="237" spans="1:12" x14ac:dyDescent="0.2">
      <c r="A237" s="137" t="s">
        <v>1372</v>
      </c>
      <c r="B237" s="22" t="s">
        <v>213</v>
      </c>
      <c r="C237" s="27">
        <v>15.151515152</v>
      </c>
      <c r="D237" s="27" t="str">
        <f t="shared" si="37"/>
        <v>N/A</v>
      </c>
      <c r="E237" s="27">
        <v>14.964788732000001</v>
      </c>
      <c r="F237" s="27" t="str">
        <f t="shared" si="38"/>
        <v>N/A</v>
      </c>
      <c r="G237" s="27">
        <v>12.286158630999999</v>
      </c>
      <c r="H237" s="27" t="str">
        <f t="shared" si="39"/>
        <v>N/A</v>
      </c>
      <c r="I237" s="8">
        <v>-1.23</v>
      </c>
      <c r="J237" s="8">
        <v>-17.899999999999999</v>
      </c>
      <c r="K237" s="28" t="s">
        <v>734</v>
      </c>
      <c r="L237" s="105" t="str">
        <f t="shared" si="40"/>
        <v>Yes</v>
      </c>
    </row>
    <row r="238" spans="1:12" x14ac:dyDescent="0.2">
      <c r="A238" s="136" t="s">
        <v>1373</v>
      </c>
      <c r="B238" s="22" t="s">
        <v>213</v>
      </c>
      <c r="C238" s="27">
        <v>10.248754937999999</v>
      </c>
      <c r="D238" s="27" t="str">
        <f t="shared" si="37"/>
        <v>N/A</v>
      </c>
      <c r="E238" s="27">
        <v>10.699583082</v>
      </c>
      <c r="F238" s="27" t="str">
        <f t="shared" si="38"/>
        <v>N/A</v>
      </c>
      <c r="G238" s="27">
        <v>12.288849280000001</v>
      </c>
      <c r="H238" s="27" t="str">
        <f t="shared" si="39"/>
        <v>N/A</v>
      </c>
      <c r="I238" s="8">
        <v>4.399</v>
      </c>
      <c r="J238" s="8">
        <v>14.85</v>
      </c>
      <c r="K238" s="28" t="s">
        <v>734</v>
      </c>
      <c r="L238" s="105" t="str">
        <f t="shared" si="40"/>
        <v>Yes</v>
      </c>
    </row>
    <row r="239" spans="1:12" x14ac:dyDescent="0.2">
      <c r="A239" s="136" t="s">
        <v>1374</v>
      </c>
      <c r="B239" s="22" t="s">
        <v>213</v>
      </c>
      <c r="C239" s="27">
        <v>0.78190312269999995</v>
      </c>
      <c r="D239" s="27" t="str">
        <f t="shared" si="37"/>
        <v>N/A</v>
      </c>
      <c r="E239" s="27">
        <v>0.83340761210000003</v>
      </c>
      <c r="F239" s="27" t="str">
        <f t="shared" si="38"/>
        <v>N/A</v>
      </c>
      <c r="G239" s="27">
        <v>0.62612163509999996</v>
      </c>
      <c r="H239" s="27" t="str">
        <f t="shared" si="39"/>
        <v>N/A</v>
      </c>
      <c r="I239" s="8">
        <v>6.5869999999999997</v>
      </c>
      <c r="J239" s="8">
        <v>-24.9</v>
      </c>
      <c r="K239" s="28" t="s">
        <v>734</v>
      </c>
      <c r="L239" s="105" t="str">
        <f t="shared" si="40"/>
        <v>Yes</v>
      </c>
    </row>
    <row r="240" spans="1:12" x14ac:dyDescent="0.2">
      <c r="A240" s="136" t="s">
        <v>1375</v>
      </c>
      <c r="B240" s="22" t="s">
        <v>213</v>
      </c>
      <c r="C240" s="27">
        <v>0.5308964317</v>
      </c>
      <c r="D240" s="27" t="str">
        <f t="shared" si="37"/>
        <v>N/A</v>
      </c>
      <c r="E240" s="27">
        <v>0.48194361920000001</v>
      </c>
      <c r="F240" s="27" t="str">
        <f t="shared" si="38"/>
        <v>N/A</v>
      </c>
      <c r="G240" s="27">
        <v>0.74099191750000004</v>
      </c>
      <c r="H240" s="27" t="str">
        <f t="shared" si="39"/>
        <v>N/A</v>
      </c>
      <c r="I240" s="8">
        <v>-9.2200000000000006</v>
      </c>
      <c r="J240" s="8">
        <v>53.75</v>
      </c>
      <c r="K240" s="28" t="s">
        <v>734</v>
      </c>
      <c r="L240" s="105" t="str">
        <f t="shared" si="40"/>
        <v>No</v>
      </c>
    </row>
    <row r="241" spans="1:12" ht="25.5" x14ac:dyDescent="0.2">
      <c r="A241" s="136" t="s">
        <v>1376</v>
      </c>
      <c r="B241" s="22" t="s">
        <v>213</v>
      </c>
      <c r="C241" s="32">
        <v>171893571</v>
      </c>
      <c r="D241" s="27" t="str">
        <f t="shared" si="37"/>
        <v>N/A</v>
      </c>
      <c r="E241" s="32">
        <v>176638628</v>
      </c>
      <c r="F241" s="27" t="str">
        <f t="shared" si="38"/>
        <v>N/A</v>
      </c>
      <c r="G241" s="32">
        <v>179920851</v>
      </c>
      <c r="H241" s="27" t="str">
        <f t="shared" si="39"/>
        <v>N/A</v>
      </c>
      <c r="I241" s="8">
        <v>2.76</v>
      </c>
      <c r="J241" s="8">
        <v>1.8580000000000001</v>
      </c>
      <c r="K241" s="28" t="s">
        <v>734</v>
      </c>
      <c r="L241" s="105" t="str">
        <f t="shared" si="40"/>
        <v>Yes</v>
      </c>
    </row>
    <row r="242" spans="1:12" x14ac:dyDescent="0.2">
      <c r="A242" s="136" t="s">
        <v>1377</v>
      </c>
      <c r="B242" s="22" t="s">
        <v>213</v>
      </c>
      <c r="C242" s="31">
        <v>3760</v>
      </c>
      <c r="D242" s="27" t="str">
        <f t="shared" si="37"/>
        <v>N/A</v>
      </c>
      <c r="E242" s="31">
        <v>3558</v>
      </c>
      <c r="F242" s="27" t="str">
        <f t="shared" si="38"/>
        <v>N/A</v>
      </c>
      <c r="G242" s="31">
        <v>3523</v>
      </c>
      <c r="H242" s="27" t="str">
        <f t="shared" si="39"/>
        <v>N/A</v>
      </c>
      <c r="I242" s="8">
        <v>-5.37</v>
      </c>
      <c r="J242" s="8">
        <v>-0.98399999999999999</v>
      </c>
      <c r="K242" s="28" t="s">
        <v>734</v>
      </c>
      <c r="L242" s="105" t="str">
        <f t="shared" si="40"/>
        <v>Yes</v>
      </c>
    </row>
    <row r="243" spans="1:12" ht="25.5" x14ac:dyDescent="0.2">
      <c r="A243" s="136" t="s">
        <v>1378</v>
      </c>
      <c r="B243" s="22" t="s">
        <v>213</v>
      </c>
      <c r="C243" s="32">
        <v>45716.375266000003</v>
      </c>
      <c r="D243" s="27" t="str">
        <f t="shared" si="37"/>
        <v>N/A</v>
      </c>
      <c r="E243" s="32">
        <v>49645.482856000002</v>
      </c>
      <c r="F243" s="27" t="str">
        <f t="shared" si="38"/>
        <v>N/A</v>
      </c>
      <c r="G243" s="32">
        <v>51070.352256999999</v>
      </c>
      <c r="H243" s="27" t="str">
        <f t="shared" si="39"/>
        <v>N/A</v>
      </c>
      <c r="I243" s="8">
        <v>8.5950000000000006</v>
      </c>
      <c r="J243" s="8">
        <v>2.87</v>
      </c>
      <c r="K243" s="28" t="s">
        <v>734</v>
      </c>
      <c r="L243" s="105" t="str">
        <f t="shared" si="40"/>
        <v>Yes</v>
      </c>
    </row>
    <row r="244" spans="1:12" ht="25.5" x14ac:dyDescent="0.2">
      <c r="A244" s="136" t="s">
        <v>1379</v>
      </c>
      <c r="B244" s="22" t="s">
        <v>213</v>
      </c>
      <c r="C244" s="32">
        <v>27236.097560999999</v>
      </c>
      <c r="D244" s="27" t="str">
        <f t="shared" si="37"/>
        <v>N/A</v>
      </c>
      <c r="E244" s="32">
        <v>22660.0625</v>
      </c>
      <c r="F244" s="27" t="str">
        <f t="shared" si="38"/>
        <v>N/A</v>
      </c>
      <c r="G244" s="32">
        <v>18350.428571</v>
      </c>
      <c r="H244" s="27" t="str">
        <f t="shared" si="39"/>
        <v>N/A</v>
      </c>
      <c r="I244" s="8">
        <v>-16.8</v>
      </c>
      <c r="J244" s="8">
        <v>-19</v>
      </c>
      <c r="K244" s="28" t="s">
        <v>734</v>
      </c>
      <c r="L244" s="105" t="str">
        <f t="shared" si="40"/>
        <v>Yes</v>
      </c>
    </row>
    <row r="245" spans="1:12" ht="25.5" x14ac:dyDescent="0.2">
      <c r="A245" s="136" t="s">
        <v>1380</v>
      </c>
      <c r="B245" s="22" t="s">
        <v>213</v>
      </c>
      <c r="C245" s="32">
        <v>46073.956284</v>
      </c>
      <c r="D245" s="27" t="str">
        <f t="shared" si="37"/>
        <v>N/A</v>
      </c>
      <c r="E245" s="32">
        <v>50100.964790999999</v>
      </c>
      <c r="F245" s="27" t="str">
        <f t="shared" si="38"/>
        <v>N/A</v>
      </c>
      <c r="G245" s="32">
        <v>51573.529976999998</v>
      </c>
      <c r="H245" s="27" t="str">
        <f t="shared" si="39"/>
        <v>N/A</v>
      </c>
      <c r="I245" s="8">
        <v>8.74</v>
      </c>
      <c r="J245" s="8">
        <v>2.9390000000000001</v>
      </c>
      <c r="K245" s="28" t="s">
        <v>734</v>
      </c>
      <c r="L245" s="105" t="str">
        <f t="shared" si="40"/>
        <v>Yes</v>
      </c>
    </row>
    <row r="246" spans="1:12" ht="25.5" x14ac:dyDescent="0.2">
      <c r="A246" s="136" t="s">
        <v>1381</v>
      </c>
      <c r="B246" s="22" t="s">
        <v>213</v>
      </c>
      <c r="C246" s="32">
        <v>36376.457627000003</v>
      </c>
      <c r="D246" s="27" t="str">
        <f t="shared" si="37"/>
        <v>N/A</v>
      </c>
      <c r="E246" s="32">
        <v>37928.901639000003</v>
      </c>
      <c r="F246" s="27" t="str">
        <f t="shared" si="38"/>
        <v>N/A</v>
      </c>
      <c r="G246" s="32">
        <v>37294.745762999999</v>
      </c>
      <c r="H246" s="27" t="str">
        <f t="shared" si="39"/>
        <v>N/A</v>
      </c>
      <c r="I246" s="8">
        <v>4.2679999999999998</v>
      </c>
      <c r="J246" s="8">
        <v>-1.67</v>
      </c>
      <c r="K246" s="28" t="s">
        <v>734</v>
      </c>
      <c r="L246" s="105" t="str">
        <f t="shared" si="40"/>
        <v>Yes</v>
      </c>
    </row>
    <row r="247" spans="1:12" ht="25.5" x14ac:dyDescent="0.2">
      <c r="A247" s="136" t="s">
        <v>1382</v>
      </c>
      <c r="B247" s="22" t="s">
        <v>213</v>
      </c>
      <c r="C247" s="32" t="s">
        <v>1748</v>
      </c>
      <c r="D247" s="27" t="str">
        <f t="shared" si="37"/>
        <v>N/A</v>
      </c>
      <c r="E247" s="32" t="s">
        <v>1748</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3.4152943421000002</v>
      </c>
      <c r="D248" s="27" t="str">
        <f t="shared" si="37"/>
        <v>N/A</v>
      </c>
      <c r="E248" s="27">
        <v>3.1094059968000001</v>
      </c>
      <c r="F248" s="27" t="str">
        <f t="shared" si="38"/>
        <v>N/A</v>
      </c>
      <c r="G248" s="27">
        <v>1.3206380147000001</v>
      </c>
      <c r="H248" s="27" t="str">
        <f t="shared" si="39"/>
        <v>N/A</v>
      </c>
      <c r="I248" s="8">
        <v>-8.9600000000000009</v>
      </c>
      <c r="J248" s="8">
        <v>-57.5</v>
      </c>
      <c r="K248" s="28" t="s">
        <v>734</v>
      </c>
      <c r="L248" s="105" t="str">
        <f t="shared" si="40"/>
        <v>No</v>
      </c>
    </row>
    <row r="249" spans="1:12" ht="25.5" x14ac:dyDescent="0.2">
      <c r="A249" s="136" t="s">
        <v>1384</v>
      </c>
      <c r="B249" s="22" t="s">
        <v>213</v>
      </c>
      <c r="C249" s="27">
        <v>7.3083778965999997</v>
      </c>
      <c r="D249" s="27" t="str">
        <f t="shared" si="37"/>
        <v>N/A</v>
      </c>
      <c r="E249" s="27">
        <v>5.6338028169000003</v>
      </c>
      <c r="F249" s="27" t="str">
        <f t="shared" si="38"/>
        <v>N/A</v>
      </c>
      <c r="G249" s="27">
        <v>4.3545878694000004</v>
      </c>
      <c r="H249" s="27" t="str">
        <f t="shared" si="39"/>
        <v>N/A</v>
      </c>
      <c r="I249" s="8">
        <v>-22.9</v>
      </c>
      <c r="J249" s="8">
        <v>-22.7</v>
      </c>
      <c r="K249" s="28" t="s">
        <v>734</v>
      </c>
      <c r="L249" s="105" t="str">
        <f t="shared" si="40"/>
        <v>Yes</v>
      </c>
    </row>
    <row r="250" spans="1:12" ht="25.5" x14ac:dyDescent="0.2">
      <c r="A250" s="136" t="s">
        <v>1385</v>
      </c>
      <c r="B250" s="22" t="s">
        <v>213</v>
      </c>
      <c r="C250" s="27">
        <v>4.7100003860999999</v>
      </c>
      <c r="D250" s="27" t="str">
        <f t="shared" si="37"/>
        <v>N/A</v>
      </c>
      <c r="E250" s="27">
        <v>4.5428324199999999</v>
      </c>
      <c r="F250" s="27" t="str">
        <f t="shared" si="38"/>
        <v>N/A</v>
      </c>
      <c r="G250" s="27">
        <v>5.6186940951000004</v>
      </c>
      <c r="H250" s="27" t="str">
        <f t="shared" si="39"/>
        <v>N/A</v>
      </c>
      <c r="I250" s="8">
        <v>-3.55</v>
      </c>
      <c r="J250" s="8">
        <v>23.68</v>
      </c>
      <c r="K250" s="28" t="s">
        <v>734</v>
      </c>
      <c r="L250" s="105" t="str">
        <f t="shared" si="40"/>
        <v>Yes</v>
      </c>
    </row>
    <row r="251" spans="1:12" ht="25.5" x14ac:dyDescent="0.2">
      <c r="A251" s="136" t="s">
        <v>1386</v>
      </c>
      <c r="B251" s="22" t="s">
        <v>213</v>
      </c>
      <c r="C251" s="27">
        <v>0.29014015240000002</v>
      </c>
      <c r="D251" s="27" t="str">
        <f t="shared" si="37"/>
        <v>N/A</v>
      </c>
      <c r="E251" s="27">
        <v>0.27186023710000001</v>
      </c>
      <c r="F251" s="27" t="str">
        <f t="shared" si="38"/>
        <v>N/A</v>
      </c>
      <c r="G251" s="27">
        <v>0.23529411759999999</v>
      </c>
      <c r="H251" s="27" t="str">
        <f t="shared" si="39"/>
        <v>N/A</v>
      </c>
      <c r="I251" s="8">
        <v>-6.3</v>
      </c>
      <c r="J251" s="8">
        <v>-13.5</v>
      </c>
      <c r="K251" s="28" t="s">
        <v>734</v>
      </c>
      <c r="L251" s="105" t="str">
        <f t="shared" si="40"/>
        <v>Yes</v>
      </c>
    </row>
    <row r="252" spans="1:12" ht="25.5" x14ac:dyDescent="0.2">
      <c r="A252" s="171" t="s">
        <v>1387</v>
      </c>
      <c r="B252" s="113" t="s">
        <v>213</v>
      </c>
      <c r="C252" s="145">
        <v>0</v>
      </c>
      <c r="D252" s="145" t="str">
        <f t="shared" si="37"/>
        <v>N/A</v>
      </c>
      <c r="E252" s="145">
        <v>0</v>
      </c>
      <c r="F252" s="145" t="str">
        <f t="shared" si="38"/>
        <v>N/A</v>
      </c>
      <c r="G252" s="145">
        <v>0</v>
      </c>
      <c r="H252" s="145" t="str">
        <f t="shared" si="39"/>
        <v>N/A</v>
      </c>
      <c r="I252" s="146" t="s">
        <v>1748</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53171</v>
      </c>
      <c r="D6" s="27" t="str">
        <f t="shared" ref="D6:D37" si="0">IF($B6="N/A","N/A",IF(C6&gt;10,"No",IF(C6&lt;-10,"No","Yes")))</f>
        <v>N/A</v>
      </c>
      <c r="E6" s="23">
        <v>52710</v>
      </c>
      <c r="F6" s="27" t="str">
        <f t="shared" ref="F6:F37" si="1">IF($B6="N/A","N/A",IF(E6&gt;10,"No",IF(E6&lt;-10,"No","Yes")))</f>
        <v>N/A</v>
      </c>
      <c r="G6" s="23">
        <v>57166</v>
      </c>
      <c r="H6" s="27" t="str">
        <f t="shared" ref="H6:H37" si="2">IF($B6="N/A","N/A",IF(G6&gt;10,"No",IF(G6&lt;-10,"No","Yes")))</f>
        <v>N/A</v>
      </c>
      <c r="I6" s="8">
        <v>-0.86699999999999999</v>
      </c>
      <c r="J6" s="8">
        <v>8.4540000000000006</v>
      </c>
      <c r="K6" s="28" t="s">
        <v>734</v>
      </c>
      <c r="L6" s="105" t="str">
        <f t="shared" ref="L6:L39" si="3">IF(J6="Div by 0", "N/A", IF(K6="N/A","N/A", IF(J6&gt;VALUE(MID(K6,1,2)), "No", IF(J6&lt;-1*VALUE(MID(K6,1,2)), "No", "Yes"))))</f>
        <v>Yes</v>
      </c>
    </row>
    <row r="7" spans="1:12" x14ac:dyDescent="0.2">
      <c r="A7" s="168" t="s">
        <v>6</v>
      </c>
      <c r="B7" s="22" t="s">
        <v>213</v>
      </c>
      <c r="C7" s="23">
        <v>49591</v>
      </c>
      <c r="D7" s="27" t="str">
        <f t="shared" si="0"/>
        <v>N/A</v>
      </c>
      <c r="E7" s="23">
        <v>48864</v>
      </c>
      <c r="F7" s="27" t="str">
        <f t="shared" si="1"/>
        <v>N/A</v>
      </c>
      <c r="G7" s="23">
        <v>52207</v>
      </c>
      <c r="H7" s="27" t="str">
        <f t="shared" si="2"/>
        <v>N/A</v>
      </c>
      <c r="I7" s="8">
        <v>-1.47</v>
      </c>
      <c r="J7" s="8">
        <v>6.8410000000000002</v>
      </c>
      <c r="K7" s="28" t="s">
        <v>734</v>
      </c>
      <c r="L7" s="105" t="str">
        <f t="shared" si="3"/>
        <v>Yes</v>
      </c>
    </row>
    <row r="8" spans="1:12" x14ac:dyDescent="0.2">
      <c r="A8" s="168" t="s">
        <v>360</v>
      </c>
      <c r="B8" s="22" t="s">
        <v>213</v>
      </c>
      <c r="C8" s="4">
        <v>93.267006451</v>
      </c>
      <c r="D8" s="27" t="str">
        <f t="shared" si="0"/>
        <v>N/A</v>
      </c>
      <c r="E8" s="4">
        <v>92.703471827000001</v>
      </c>
      <c r="F8" s="27" t="str">
        <f t="shared" si="1"/>
        <v>N/A</v>
      </c>
      <c r="G8" s="4">
        <v>91.325263268</v>
      </c>
      <c r="H8" s="27" t="str">
        <f t="shared" si="2"/>
        <v>N/A</v>
      </c>
      <c r="I8" s="8">
        <v>-0.60399999999999998</v>
      </c>
      <c r="J8" s="8">
        <v>-1.49</v>
      </c>
      <c r="K8" s="28" t="s">
        <v>734</v>
      </c>
      <c r="L8" s="105" t="str">
        <f t="shared" si="3"/>
        <v>Yes</v>
      </c>
    </row>
    <row r="9" spans="1:12" x14ac:dyDescent="0.2">
      <c r="A9" s="137" t="s">
        <v>88</v>
      </c>
      <c r="B9" s="30" t="s">
        <v>213</v>
      </c>
      <c r="C9" s="1">
        <v>48017.72</v>
      </c>
      <c r="D9" s="7" t="str">
        <f t="shared" si="0"/>
        <v>N/A</v>
      </c>
      <c r="E9" s="1">
        <v>47490.32</v>
      </c>
      <c r="F9" s="7" t="str">
        <f t="shared" si="1"/>
        <v>N/A</v>
      </c>
      <c r="G9" s="1">
        <v>50815.43</v>
      </c>
      <c r="H9" s="7" t="str">
        <f t="shared" si="2"/>
        <v>N/A</v>
      </c>
      <c r="I9" s="8">
        <v>-1.1000000000000001</v>
      </c>
      <c r="J9" s="8">
        <v>7.0019999999999998</v>
      </c>
      <c r="K9" s="30" t="s">
        <v>734</v>
      </c>
      <c r="L9" s="105" t="str">
        <f t="shared" si="3"/>
        <v>Yes</v>
      </c>
    </row>
    <row r="10" spans="1:12" x14ac:dyDescent="0.2">
      <c r="A10" s="137" t="s">
        <v>1388</v>
      </c>
      <c r="B10" s="22" t="s">
        <v>213</v>
      </c>
      <c r="C10" s="4">
        <v>0.74476688420000003</v>
      </c>
      <c r="D10" s="27" t="str">
        <f t="shared" si="0"/>
        <v>N/A</v>
      </c>
      <c r="E10" s="4">
        <v>0.77594384370000002</v>
      </c>
      <c r="F10" s="27" t="str">
        <f t="shared" si="1"/>
        <v>N/A</v>
      </c>
      <c r="G10" s="4">
        <v>0.38659342969999999</v>
      </c>
      <c r="H10" s="27" t="str">
        <f t="shared" si="2"/>
        <v>N/A</v>
      </c>
      <c r="I10" s="8">
        <v>4.1859999999999999</v>
      </c>
      <c r="J10" s="8">
        <v>-50.2</v>
      </c>
      <c r="K10" s="28" t="s">
        <v>734</v>
      </c>
      <c r="L10" s="105" t="str">
        <f t="shared" si="3"/>
        <v>No</v>
      </c>
    </row>
    <row r="11" spans="1:12" x14ac:dyDescent="0.2">
      <c r="A11" s="137" t="s">
        <v>1389</v>
      </c>
      <c r="B11" s="22" t="s">
        <v>213</v>
      </c>
      <c r="C11" s="4">
        <v>2.3772357112</v>
      </c>
      <c r="D11" s="27" t="str">
        <f t="shared" si="0"/>
        <v>N/A</v>
      </c>
      <c r="E11" s="4">
        <v>1.9104534244</v>
      </c>
      <c r="F11" s="27" t="str">
        <f t="shared" si="1"/>
        <v>N/A</v>
      </c>
      <c r="G11" s="4">
        <v>3.3988734563</v>
      </c>
      <c r="H11" s="27" t="str">
        <f t="shared" si="2"/>
        <v>N/A</v>
      </c>
      <c r="I11" s="8">
        <v>-19.600000000000001</v>
      </c>
      <c r="J11" s="8">
        <v>77.91</v>
      </c>
      <c r="K11" s="28" t="s">
        <v>734</v>
      </c>
      <c r="L11" s="105" t="str">
        <f t="shared" si="3"/>
        <v>No</v>
      </c>
    </row>
    <row r="12" spans="1:12" x14ac:dyDescent="0.2">
      <c r="A12" s="137" t="s">
        <v>1390</v>
      </c>
      <c r="B12" s="22" t="s">
        <v>213</v>
      </c>
      <c r="C12" s="4">
        <v>9.4600440090000006</v>
      </c>
      <c r="D12" s="27" t="str">
        <f t="shared" si="0"/>
        <v>N/A</v>
      </c>
      <c r="E12" s="4">
        <v>10.199203187</v>
      </c>
      <c r="F12" s="27" t="str">
        <f t="shared" si="1"/>
        <v>N/A</v>
      </c>
      <c r="G12" s="4">
        <v>9.8992408075</v>
      </c>
      <c r="H12" s="27" t="str">
        <f t="shared" si="2"/>
        <v>N/A</v>
      </c>
      <c r="I12" s="8">
        <v>7.8129999999999997</v>
      </c>
      <c r="J12" s="8">
        <v>-2.94</v>
      </c>
      <c r="K12" s="28" t="s">
        <v>734</v>
      </c>
      <c r="L12" s="105" t="str">
        <f t="shared" si="3"/>
        <v>Yes</v>
      </c>
    </row>
    <row r="13" spans="1:12" x14ac:dyDescent="0.2">
      <c r="A13" s="137" t="s">
        <v>1391</v>
      </c>
      <c r="B13" s="22" t="s">
        <v>213</v>
      </c>
      <c r="C13" s="4">
        <v>1.3729288522</v>
      </c>
      <c r="D13" s="27" t="str">
        <f t="shared" si="0"/>
        <v>N/A</v>
      </c>
      <c r="E13" s="4">
        <v>1.0775943844</v>
      </c>
      <c r="F13" s="27" t="str">
        <f t="shared" si="1"/>
        <v>N/A</v>
      </c>
      <c r="G13" s="4">
        <v>1.4379176434000001</v>
      </c>
      <c r="H13" s="27" t="str">
        <f t="shared" si="2"/>
        <v>N/A</v>
      </c>
      <c r="I13" s="8">
        <v>-21.5</v>
      </c>
      <c r="J13" s="8">
        <v>33.44</v>
      </c>
      <c r="K13" s="28" t="s">
        <v>734</v>
      </c>
      <c r="L13" s="105" t="str">
        <f t="shared" si="3"/>
        <v>No</v>
      </c>
    </row>
    <row r="14" spans="1:12" x14ac:dyDescent="0.2">
      <c r="A14" s="137" t="s">
        <v>1392</v>
      </c>
      <c r="B14" s="22" t="s">
        <v>213</v>
      </c>
      <c r="C14" s="4">
        <v>4.1037407609000001</v>
      </c>
      <c r="D14" s="27" t="str">
        <f t="shared" si="0"/>
        <v>N/A</v>
      </c>
      <c r="E14" s="4">
        <v>4.0314930753000002</v>
      </c>
      <c r="F14" s="27" t="str">
        <f t="shared" si="1"/>
        <v>N/A</v>
      </c>
      <c r="G14" s="4">
        <v>3.6035405661</v>
      </c>
      <c r="H14" s="27" t="str">
        <f t="shared" si="2"/>
        <v>N/A</v>
      </c>
      <c r="I14" s="8">
        <v>-1.76</v>
      </c>
      <c r="J14" s="8">
        <v>-10.6</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0.44573169579999999</v>
      </c>
      <c r="D16" s="27" t="str">
        <f t="shared" si="0"/>
        <v>N/A</v>
      </c>
      <c r="E16" s="4">
        <v>0.39081768169999997</v>
      </c>
      <c r="F16" s="27" t="str">
        <f t="shared" si="1"/>
        <v>N/A</v>
      </c>
      <c r="G16" s="4">
        <v>0.67697582479999996</v>
      </c>
      <c r="H16" s="27" t="str">
        <f t="shared" si="2"/>
        <v>N/A</v>
      </c>
      <c r="I16" s="8">
        <v>-12.3</v>
      </c>
      <c r="J16" s="8">
        <v>73.22</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81.491790637999998</v>
      </c>
      <c r="D18" s="27" t="str">
        <f t="shared" si="0"/>
        <v>N/A</v>
      </c>
      <c r="E18" s="4">
        <v>81.614494402999995</v>
      </c>
      <c r="F18" s="27" t="str">
        <f t="shared" si="1"/>
        <v>N/A</v>
      </c>
      <c r="G18" s="4">
        <v>80.595108980999996</v>
      </c>
      <c r="H18" s="27" t="str">
        <f t="shared" si="2"/>
        <v>N/A</v>
      </c>
      <c r="I18" s="8">
        <v>0.15060000000000001</v>
      </c>
      <c r="J18" s="8">
        <v>-1.25</v>
      </c>
      <c r="K18" s="28" t="s">
        <v>734</v>
      </c>
      <c r="L18" s="105" t="str">
        <f t="shared" si="3"/>
        <v>Yes</v>
      </c>
    </row>
    <row r="19" spans="1:12" x14ac:dyDescent="0.2">
      <c r="A19" s="137" t="s">
        <v>1397</v>
      </c>
      <c r="B19" s="22" t="s">
        <v>213</v>
      </c>
      <c r="C19" s="4">
        <v>3.7614489E-3</v>
      </c>
      <c r="D19" s="27" t="str">
        <f t="shared" si="0"/>
        <v>N/A</v>
      </c>
      <c r="E19" s="4">
        <v>0</v>
      </c>
      <c r="F19" s="27" t="str">
        <f t="shared" si="1"/>
        <v>N/A</v>
      </c>
      <c r="G19" s="4">
        <v>1.7492915E-3</v>
      </c>
      <c r="H19" s="27" t="str">
        <f t="shared" si="2"/>
        <v>N/A</v>
      </c>
      <c r="I19" s="8">
        <v>-100</v>
      </c>
      <c r="J19" s="8" t="s">
        <v>1748</v>
      </c>
      <c r="K19" s="28" t="s">
        <v>734</v>
      </c>
      <c r="L19" s="105" t="str">
        <f t="shared" si="3"/>
        <v>N/A</v>
      </c>
    </row>
    <row r="20" spans="1:12" x14ac:dyDescent="0.2">
      <c r="A20" s="128" t="s">
        <v>959</v>
      </c>
      <c r="B20" s="22" t="s">
        <v>213</v>
      </c>
      <c r="C20" s="4">
        <v>95.800342291999996</v>
      </c>
      <c r="D20" s="27" t="str">
        <f t="shared" si="0"/>
        <v>N/A</v>
      </c>
      <c r="E20" s="4">
        <v>96.621134510000005</v>
      </c>
      <c r="F20" s="27" t="str">
        <f t="shared" si="1"/>
        <v>N/A</v>
      </c>
      <c r="G20" s="4">
        <v>94.484483784000005</v>
      </c>
      <c r="H20" s="27" t="str">
        <f t="shared" si="2"/>
        <v>N/A</v>
      </c>
      <c r="I20" s="8">
        <v>0.85680000000000001</v>
      </c>
      <c r="J20" s="8">
        <v>-2.21</v>
      </c>
      <c r="K20" s="28" t="s">
        <v>734</v>
      </c>
      <c r="L20" s="105" t="str">
        <f t="shared" si="3"/>
        <v>Yes</v>
      </c>
    </row>
    <row r="21" spans="1:12" x14ac:dyDescent="0.2">
      <c r="A21" s="128" t="s">
        <v>960</v>
      </c>
      <c r="B21" s="22" t="s">
        <v>213</v>
      </c>
      <c r="C21" s="4">
        <v>4.1958962592000004</v>
      </c>
      <c r="D21" s="27" t="str">
        <f t="shared" si="0"/>
        <v>N/A</v>
      </c>
      <c r="E21" s="4">
        <v>3.3788654903999999</v>
      </c>
      <c r="F21" s="27" t="str">
        <f t="shared" si="1"/>
        <v>N/A</v>
      </c>
      <c r="G21" s="4">
        <v>5.5137669243999996</v>
      </c>
      <c r="H21" s="27" t="str">
        <f t="shared" si="2"/>
        <v>N/A</v>
      </c>
      <c r="I21" s="8">
        <v>-19.5</v>
      </c>
      <c r="J21" s="8">
        <v>63.18</v>
      </c>
      <c r="K21" s="28" t="s">
        <v>734</v>
      </c>
      <c r="L21" s="105" t="str">
        <f t="shared" si="3"/>
        <v>No</v>
      </c>
    </row>
    <row r="22" spans="1:12" x14ac:dyDescent="0.2">
      <c r="A22" s="104" t="s">
        <v>1691</v>
      </c>
      <c r="B22" s="22" t="s">
        <v>213</v>
      </c>
      <c r="C22" s="23">
        <v>26124</v>
      </c>
      <c r="D22" s="27" t="str">
        <f t="shared" si="0"/>
        <v>N/A</v>
      </c>
      <c r="E22" s="23">
        <v>25902</v>
      </c>
      <c r="F22" s="27" t="str">
        <f t="shared" si="1"/>
        <v>N/A</v>
      </c>
      <c r="G22" s="23">
        <v>26830</v>
      </c>
      <c r="H22" s="27" t="str">
        <f t="shared" si="2"/>
        <v>N/A</v>
      </c>
      <c r="I22" s="8">
        <v>-0.85</v>
      </c>
      <c r="J22" s="8">
        <v>3.5830000000000002</v>
      </c>
      <c r="K22" s="28" t="s">
        <v>734</v>
      </c>
      <c r="L22" s="105" t="str">
        <f t="shared" si="3"/>
        <v>Yes</v>
      </c>
    </row>
    <row r="23" spans="1:12" x14ac:dyDescent="0.2">
      <c r="A23" s="104" t="s">
        <v>975</v>
      </c>
      <c r="B23" s="22" t="s">
        <v>213</v>
      </c>
      <c r="C23" s="23">
        <v>13022</v>
      </c>
      <c r="D23" s="27" t="str">
        <f t="shared" si="0"/>
        <v>N/A</v>
      </c>
      <c r="E23" s="23">
        <v>13220</v>
      </c>
      <c r="F23" s="27" t="str">
        <f t="shared" si="1"/>
        <v>N/A</v>
      </c>
      <c r="G23" s="23">
        <v>13483</v>
      </c>
      <c r="H23" s="27" t="str">
        <f t="shared" si="2"/>
        <v>N/A</v>
      </c>
      <c r="I23" s="8">
        <v>1.5209999999999999</v>
      </c>
      <c r="J23" s="8">
        <v>1.9890000000000001</v>
      </c>
      <c r="K23" s="28" t="s">
        <v>734</v>
      </c>
      <c r="L23" s="105" t="str">
        <f t="shared" si="3"/>
        <v>Yes</v>
      </c>
    </row>
    <row r="24" spans="1:12" x14ac:dyDescent="0.2">
      <c r="A24" s="104" t="s">
        <v>976</v>
      </c>
      <c r="B24" s="22" t="s">
        <v>213</v>
      </c>
      <c r="C24" s="23">
        <v>1523</v>
      </c>
      <c r="D24" s="27" t="str">
        <f t="shared" si="0"/>
        <v>N/A</v>
      </c>
      <c r="E24" s="23">
        <v>2313</v>
      </c>
      <c r="F24" s="27" t="str">
        <f t="shared" si="1"/>
        <v>N/A</v>
      </c>
      <c r="G24" s="23">
        <v>2877</v>
      </c>
      <c r="H24" s="27" t="str">
        <f t="shared" si="2"/>
        <v>N/A</v>
      </c>
      <c r="I24" s="8">
        <v>51.87</v>
      </c>
      <c r="J24" s="8">
        <v>24.38</v>
      </c>
      <c r="K24" s="28" t="s">
        <v>734</v>
      </c>
      <c r="L24" s="105" t="str">
        <f t="shared" si="3"/>
        <v>Yes</v>
      </c>
    </row>
    <row r="25" spans="1:12" x14ac:dyDescent="0.2">
      <c r="A25" s="104" t="s">
        <v>977</v>
      </c>
      <c r="B25" s="22" t="s">
        <v>213</v>
      </c>
      <c r="C25" s="23">
        <v>700</v>
      </c>
      <c r="D25" s="27" t="str">
        <f t="shared" si="0"/>
        <v>N/A</v>
      </c>
      <c r="E25" s="23">
        <v>625</v>
      </c>
      <c r="F25" s="27" t="str">
        <f t="shared" si="1"/>
        <v>N/A</v>
      </c>
      <c r="G25" s="23">
        <v>946</v>
      </c>
      <c r="H25" s="27" t="str">
        <f t="shared" si="2"/>
        <v>N/A</v>
      </c>
      <c r="I25" s="8">
        <v>-10.7</v>
      </c>
      <c r="J25" s="8">
        <v>51.36</v>
      </c>
      <c r="K25" s="28" t="s">
        <v>734</v>
      </c>
      <c r="L25" s="105" t="str">
        <f t="shared" si="3"/>
        <v>No</v>
      </c>
    </row>
    <row r="26" spans="1:12" x14ac:dyDescent="0.2">
      <c r="A26" s="104" t="s">
        <v>978</v>
      </c>
      <c r="B26" s="22" t="s">
        <v>213</v>
      </c>
      <c r="C26" s="23">
        <v>10879</v>
      </c>
      <c r="D26" s="27" t="str">
        <f t="shared" si="0"/>
        <v>N/A</v>
      </c>
      <c r="E26" s="23">
        <v>9744</v>
      </c>
      <c r="F26" s="27" t="str">
        <f t="shared" si="1"/>
        <v>N/A</v>
      </c>
      <c r="G26" s="23">
        <v>9524</v>
      </c>
      <c r="H26" s="27" t="str">
        <f t="shared" si="2"/>
        <v>N/A</v>
      </c>
      <c r="I26" s="8">
        <v>-10.4</v>
      </c>
      <c r="J26" s="8">
        <v>-2.2599999999999998</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26808</v>
      </c>
      <c r="D28" s="27" t="str">
        <f t="shared" si="0"/>
        <v>N/A</v>
      </c>
      <c r="E28" s="23">
        <v>26550</v>
      </c>
      <c r="F28" s="27" t="str">
        <f t="shared" si="1"/>
        <v>N/A</v>
      </c>
      <c r="G28" s="23">
        <v>27108</v>
      </c>
      <c r="H28" s="27" t="str">
        <f t="shared" si="2"/>
        <v>N/A</v>
      </c>
      <c r="I28" s="8">
        <v>-0.96199999999999997</v>
      </c>
      <c r="J28" s="8">
        <v>2.1019999999999999</v>
      </c>
      <c r="K28" s="28" t="s">
        <v>734</v>
      </c>
      <c r="L28" s="105" t="str">
        <f t="shared" si="3"/>
        <v>Yes</v>
      </c>
    </row>
    <row r="29" spans="1:12" x14ac:dyDescent="0.2">
      <c r="A29" s="104" t="s">
        <v>980</v>
      </c>
      <c r="B29" s="22" t="s">
        <v>213</v>
      </c>
      <c r="C29" s="23">
        <v>18077</v>
      </c>
      <c r="D29" s="27" t="str">
        <f t="shared" si="0"/>
        <v>N/A</v>
      </c>
      <c r="E29" s="23">
        <v>17967</v>
      </c>
      <c r="F29" s="27" t="str">
        <f t="shared" si="1"/>
        <v>N/A</v>
      </c>
      <c r="G29" s="23">
        <v>17924</v>
      </c>
      <c r="H29" s="27" t="str">
        <f t="shared" si="2"/>
        <v>N/A</v>
      </c>
      <c r="I29" s="8">
        <v>-0.60899999999999999</v>
      </c>
      <c r="J29" s="8">
        <v>-0.23899999999999999</v>
      </c>
      <c r="K29" s="28" t="s">
        <v>734</v>
      </c>
      <c r="L29" s="105" t="str">
        <f t="shared" si="3"/>
        <v>Yes</v>
      </c>
    </row>
    <row r="30" spans="1:12" x14ac:dyDescent="0.2">
      <c r="A30" s="104" t="s">
        <v>981</v>
      </c>
      <c r="B30" s="22" t="s">
        <v>213</v>
      </c>
      <c r="C30" s="23">
        <v>1539</v>
      </c>
      <c r="D30" s="27" t="str">
        <f t="shared" si="0"/>
        <v>N/A</v>
      </c>
      <c r="E30" s="23">
        <v>1869</v>
      </c>
      <c r="F30" s="27" t="str">
        <f t="shared" si="1"/>
        <v>N/A</v>
      </c>
      <c r="G30" s="23">
        <v>1486</v>
      </c>
      <c r="H30" s="27" t="str">
        <f t="shared" si="2"/>
        <v>N/A</v>
      </c>
      <c r="I30" s="8">
        <v>21.44</v>
      </c>
      <c r="J30" s="8">
        <v>-20.5</v>
      </c>
      <c r="K30" s="28" t="s">
        <v>734</v>
      </c>
      <c r="L30" s="105" t="str">
        <f t="shared" si="3"/>
        <v>Yes</v>
      </c>
    </row>
    <row r="31" spans="1:12" x14ac:dyDescent="0.2">
      <c r="A31" s="104" t="s">
        <v>982</v>
      </c>
      <c r="B31" s="22" t="s">
        <v>213</v>
      </c>
      <c r="C31" s="23">
        <v>1565</v>
      </c>
      <c r="D31" s="27" t="str">
        <f t="shared" si="0"/>
        <v>N/A</v>
      </c>
      <c r="E31" s="23">
        <v>1208</v>
      </c>
      <c r="F31" s="27" t="str">
        <f t="shared" si="1"/>
        <v>N/A</v>
      </c>
      <c r="G31" s="23">
        <v>2254</v>
      </c>
      <c r="H31" s="27" t="str">
        <f t="shared" si="2"/>
        <v>N/A</v>
      </c>
      <c r="I31" s="8">
        <v>-22.8</v>
      </c>
      <c r="J31" s="8">
        <v>86.59</v>
      </c>
      <c r="K31" s="28" t="s">
        <v>734</v>
      </c>
      <c r="L31" s="105" t="str">
        <f t="shared" si="3"/>
        <v>No</v>
      </c>
    </row>
    <row r="32" spans="1:12" x14ac:dyDescent="0.2">
      <c r="A32" s="104" t="s">
        <v>983</v>
      </c>
      <c r="B32" s="22" t="s">
        <v>213</v>
      </c>
      <c r="C32" s="23">
        <v>5627</v>
      </c>
      <c r="D32" s="27" t="str">
        <f t="shared" si="0"/>
        <v>N/A</v>
      </c>
      <c r="E32" s="23">
        <v>5506</v>
      </c>
      <c r="F32" s="27" t="str">
        <f t="shared" si="1"/>
        <v>N/A</v>
      </c>
      <c r="G32" s="23">
        <v>5444</v>
      </c>
      <c r="H32" s="27" t="str">
        <f t="shared" si="2"/>
        <v>N/A</v>
      </c>
      <c r="I32" s="8">
        <v>-2.15</v>
      </c>
      <c r="J32" s="8">
        <v>-1.1299999999999999</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935796268</v>
      </c>
      <c r="D34" s="27" t="str">
        <f t="shared" si="0"/>
        <v>N/A</v>
      </c>
      <c r="E34" s="29">
        <v>942233130</v>
      </c>
      <c r="F34" s="27" t="str">
        <f t="shared" si="1"/>
        <v>N/A</v>
      </c>
      <c r="G34" s="29">
        <v>981118098</v>
      </c>
      <c r="H34" s="27" t="str">
        <f t="shared" si="2"/>
        <v>N/A</v>
      </c>
      <c r="I34" s="8">
        <v>0.68779999999999997</v>
      </c>
      <c r="J34" s="8">
        <v>4.1269999999999998</v>
      </c>
      <c r="K34" s="28" t="s">
        <v>734</v>
      </c>
      <c r="L34" s="105" t="str">
        <f t="shared" si="3"/>
        <v>Yes</v>
      </c>
    </row>
    <row r="35" spans="1:12" x14ac:dyDescent="0.2">
      <c r="A35" s="168" t="s">
        <v>1398</v>
      </c>
      <c r="B35" s="22" t="s">
        <v>213</v>
      </c>
      <c r="C35" s="29">
        <v>17599.749262000001</v>
      </c>
      <c r="D35" s="27" t="str">
        <f t="shared" si="0"/>
        <v>N/A</v>
      </c>
      <c r="E35" s="29">
        <v>17875.794536000001</v>
      </c>
      <c r="F35" s="27" t="str">
        <f t="shared" si="1"/>
        <v>N/A</v>
      </c>
      <c r="G35" s="29">
        <v>17162.615856</v>
      </c>
      <c r="H35" s="27" t="str">
        <f t="shared" si="2"/>
        <v>N/A</v>
      </c>
      <c r="I35" s="8">
        <v>1.5680000000000001</v>
      </c>
      <c r="J35" s="8">
        <v>-3.99</v>
      </c>
      <c r="K35" s="28" t="s">
        <v>734</v>
      </c>
      <c r="L35" s="105" t="str">
        <f t="shared" si="3"/>
        <v>Yes</v>
      </c>
    </row>
    <row r="36" spans="1:12" x14ac:dyDescent="0.2">
      <c r="A36" s="168" t="s">
        <v>1399</v>
      </c>
      <c r="B36" s="22" t="s">
        <v>213</v>
      </c>
      <c r="C36" s="29">
        <v>18870.284285000002</v>
      </c>
      <c r="D36" s="27" t="str">
        <f t="shared" si="0"/>
        <v>N/A</v>
      </c>
      <c r="E36" s="29">
        <v>19282.767068000001</v>
      </c>
      <c r="F36" s="27" t="str">
        <f t="shared" si="1"/>
        <v>N/A</v>
      </c>
      <c r="G36" s="29">
        <v>18792.845749</v>
      </c>
      <c r="H36" s="27" t="str">
        <f t="shared" si="2"/>
        <v>N/A</v>
      </c>
      <c r="I36" s="8">
        <v>2.1859999999999999</v>
      </c>
      <c r="J36" s="8">
        <v>-2.54</v>
      </c>
      <c r="K36" s="28" t="s">
        <v>734</v>
      </c>
      <c r="L36" s="105" t="str">
        <f t="shared" si="3"/>
        <v>Yes</v>
      </c>
    </row>
    <row r="37" spans="1:12" x14ac:dyDescent="0.2">
      <c r="A37" s="137" t="s">
        <v>107</v>
      </c>
      <c r="B37" s="22" t="s">
        <v>213</v>
      </c>
      <c r="C37" s="29">
        <v>186</v>
      </c>
      <c r="D37" s="27" t="str">
        <f t="shared" si="0"/>
        <v>N/A</v>
      </c>
      <c r="E37" s="29">
        <v>1713</v>
      </c>
      <c r="F37" s="27" t="str">
        <f t="shared" si="1"/>
        <v>N/A</v>
      </c>
      <c r="G37" s="29">
        <v>831083</v>
      </c>
      <c r="H37" s="27" t="str">
        <f t="shared" si="2"/>
        <v>N/A</v>
      </c>
      <c r="I37" s="8">
        <v>821</v>
      </c>
      <c r="J37" s="8">
        <v>48416</v>
      </c>
      <c r="K37" s="28" t="s">
        <v>734</v>
      </c>
      <c r="L37" s="105" t="str">
        <f t="shared" si="3"/>
        <v>No</v>
      </c>
    </row>
    <row r="38" spans="1:12" x14ac:dyDescent="0.2">
      <c r="A38" s="168" t="s">
        <v>158</v>
      </c>
      <c r="B38" s="30" t="s">
        <v>217</v>
      </c>
      <c r="C38" s="1">
        <v>0</v>
      </c>
      <c r="D38" s="27" t="str">
        <f>IF($B38="N/A","N/A",IF(C38&gt;0,"No",IF(C38&lt;0,"No","Yes")))</f>
        <v>Yes</v>
      </c>
      <c r="E38" s="1">
        <v>30</v>
      </c>
      <c r="F38" s="27" t="str">
        <f>IF($B38="N/A","N/A",IF(E38&gt;0,"No",IF(E38&lt;0,"No","Yes")))</f>
        <v>No</v>
      </c>
      <c r="G38" s="1">
        <v>11</v>
      </c>
      <c r="H38" s="27" t="str">
        <f>IF($B38="N/A","N/A",IF(G38&gt;0,"No",IF(G38&lt;0,"No","Yes")))</f>
        <v>No</v>
      </c>
      <c r="I38" s="8" t="s">
        <v>1748</v>
      </c>
      <c r="J38" s="8">
        <v>-90</v>
      </c>
      <c r="K38" s="28" t="s">
        <v>734</v>
      </c>
      <c r="L38" s="105" t="str">
        <f t="shared" si="3"/>
        <v>No</v>
      </c>
    </row>
    <row r="39" spans="1:12" x14ac:dyDescent="0.2">
      <c r="A39" s="168" t="s">
        <v>156</v>
      </c>
      <c r="B39" s="22" t="s">
        <v>213</v>
      </c>
      <c r="C39" s="29">
        <v>0</v>
      </c>
      <c r="D39" s="27" t="str">
        <f t="shared" ref="D39:D40" si="4">IF($B39="N/A","N/A",IF(C39&gt;10,"No",IF(C39&lt;-10,"No","Yes")))</f>
        <v>N/A</v>
      </c>
      <c r="E39" s="29">
        <v>1482</v>
      </c>
      <c r="F39" s="27" t="str">
        <f t="shared" ref="F39:F40" si="5">IF($B39="N/A","N/A",IF(E39&gt;10,"No",IF(E39&lt;-10,"No","Yes")))</f>
        <v>N/A</v>
      </c>
      <c r="G39" s="29">
        <v>1235</v>
      </c>
      <c r="H39" s="27" t="str">
        <f t="shared" ref="H39:H40" si="6">IF($B39="N/A","N/A",IF(G39&gt;10,"No",IF(G39&lt;-10,"No","Yes")))</f>
        <v>N/A</v>
      </c>
      <c r="I39" s="8" t="s">
        <v>1748</v>
      </c>
      <c r="J39" s="8">
        <v>-16.7</v>
      </c>
      <c r="K39" s="28" t="s">
        <v>734</v>
      </c>
      <c r="L39" s="105" t="str">
        <f t="shared" si="3"/>
        <v>Yes</v>
      </c>
    </row>
    <row r="40" spans="1:12" x14ac:dyDescent="0.2">
      <c r="A40" s="168" t="s">
        <v>1278</v>
      </c>
      <c r="B40" s="22" t="s">
        <v>213</v>
      </c>
      <c r="C40" s="29" t="s">
        <v>1748</v>
      </c>
      <c r="D40" s="27" t="str">
        <f t="shared" si="4"/>
        <v>N/A</v>
      </c>
      <c r="E40" s="29">
        <v>49.4</v>
      </c>
      <c r="F40" s="27" t="str">
        <f t="shared" si="5"/>
        <v>N/A</v>
      </c>
      <c r="G40" s="29">
        <v>411.66666666999998</v>
      </c>
      <c r="H40" s="27" t="str">
        <f t="shared" si="6"/>
        <v>N/A</v>
      </c>
      <c r="I40" s="8" t="s">
        <v>1748</v>
      </c>
      <c r="J40" s="8">
        <v>733.3</v>
      </c>
      <c r="K40" s="28" t="s">
        <v>734</v>
      </c>
      <c r="L40" s="105" t="str">
        <f>IF(J40="Div by 0", "N/A", IF(OR(J40="N/A",K40="N/A"),"N/A", IF(J40&gt;VALUE(MID(K40,1,2)), "No", IF(J40&lt;-1*VALUE(MID(K40,1,2)), "No", "Yes"))))</f>
        <v>No</v>
      </c>
    </row>
    <row r="41" spans="1:12" x14ac:dyDescent="0.2">
      <c r="A41" s="104" t="s">
        <v>1400</v>
      </c>
      <c r="B41" s="22" t="s">
        <v>213</v>
      </c>
      <c r="C41" s="29">
        <v>22719.239089999999</v>
      </c>
      <c r="D41" s="27" t="str">
        <f t="shared" ref="D41:D52" si="7">IF($B41="N/A","N/A",IF(C41&gt;10,"No",IF(C41&lt;-10,"No","Yes")))</f>
        <v>N/A</v>
      </c>
      <c r="E41" s="29">
        <v>22882.630916999999</v>
      </c>
      <c r="F41" s="27" t="str">
        <f t="shared" ref="F41:F52" si="8">IF($B41="N/A","N/A",IF(E41&gt;10,"No",IF(E41&lt;-10,"No","Yes")))</f>
        <v>N/A</v>
      </c>
      <c r="G41" s="29">
        <v>22956.920835000001</v>
      </c>
      <c r="H41" s="27" t="str">
        <f t="shared" ref="H41:H52" si="9">IF($B41="N/A","N/A",IF(G41&gt;10,"No",IF(G41&lt;-10,"No","Yes")))</f>
        <v>N/A</v>
      </c>
      <c r="I41" s="8">
        <v>0.71919999999999995</v>
      </c>
      <c r="J41" s="8">
        <v>0.32469999999999999</v>
      </c>
      <c r="K41" s="28" t="s">
        <v>734</v>
      </c>
      <c r="L41" s="105" t="str">
        <f t="shared" ref="L41:L52" si="10">IF(J41="Div by 0", "N/A", IF(K41="N/A","N/A", IF(J41&gt;VALUE(MID(K41,1,2)), "No", IF(J41&lt;-1*VALUE(MID(K41,1,2)), "No", "Yes"))))</f>
        <v>Yes</v>
      </c>
    </row>
    <row r="42" spans="1:12" x14ac:dyDescent="0.2">
      <c r="A42" s="104" t="s">
        <v>1401</v>
      </c>
      <c r="B42" s="22" t="s">
        <v>213</v>
      </c>
      <c r="C42" s="29">
        <v>7561.5660421000002</v>
      </c>
      <c r="D42" s="27" t="str">
        <f t="shared" si="7"/>
        <v>N/A</v>
      </c>
      <c r="E42" s="29">
        <v>7780.4847201000002</v>
      </c>
      <c r="F42" s="27" t="str">
        <f t="shared" si="8"/>
        <v>N/A</v>
      </c>
      <c r="G42" s="29">
        <v>8134.3890084000004</v>
      </c>
      <c r="H42" s="27" t="str">
        <f t="shared" si="9"/>
        <v>N/A</v>
      </c>
      <c r="I42" s="8">
        <v>2.895</v>
      </c>
      <c r="J42" s="8">
        <v>4.5490000000000004</v>
      </c>
      <c r="K42" s="28" t="s">
        <v>734</v>
      </c>
      <c r="L42" s="105" t="str">
        <f t="shared" si="10"/>
        <v>Yes</v>
      </c>
    </row>
    <row r="43" spans="1:12" x14ac:dyDescent="0.2">
      <c r="A43" s="104" t="s">
        <v>1402</v>
      </c>
      <c r="B43" s="22" t="s">
        <v>213</v>
      </c>
      <c r="C43" s="29">
        <v>26158.325672999999</v>
      </c>
      <c r="D43" s="27" t="str">
        <f t="shared" si="7"/>
        <v>N/A</v>
      </c>
      <c r="E43" s="29">
        <v>33706.358409</v>
      </c>
      <c r="F43" s="27" t="str">
        <f t="shared" si="8"/>
        <v>N/A</v>
      </c>
      <c r="G43" s="29">
        <v>31783.268335000001</v>
      </c>
      <c r="H43" s="27" t="str">
        <f t="shared" si="9"/>
        <v>N/A</v>
      </c>
      <c r="I43" s="8">
        <v>28.86</v>
      </c>
      <c r="J43" s="8">
        <v>-5.71</v>
      </c>
      <c r="K43" s="28" t="s">
        <v>734</v>
      </c>
      <c r="L43" s="105" t="str">
        <f t="shared" si="10"/>
        <v>Yes</v>
      </c>
    </row>
    <row r="44" spans="1:12" x14ac:dyDescent="0.2">
      <c r="A44" s="104" t="s">
        <v>1403</v>
      </c>
      <c r="B44" s="22" t="s">
        <v>213</v>
      </c>
      <c r="C44" s="29">
        <v>7045.6857142999997</v>
      </c>
      <c r="D44" s="27" t="str">
        <f t="shared" si="7"/>
        <v>N/A</v>
      </c>
      <c r="E44" s="29">
        <v>6558.3552</v>
      </c>
      <c r="F44" s="27" t="str">
        <f t="shared" si="8"/>
        <v>N/A</v>
      </c>
      <c r="G44" s="29">
        <v>4960.6945032000003</v>
      </c>
      <c r="H44" s="27" t="str">
        <f t="shared" si="9"/>
        <v>N/A</v>
      </c>
      <c r="I44" s="8">
        <v>-6.92</v>
      </c>
      <c r="J44" s="8">
        <v>-24.4</v>
      </c>
      <c r="K44" s="28" t="s">
        <v>734</v>
      </c>
      <c r="L44" s="105" t="str">
        <f t="shared" si="10"/>
        <v>Yes</v>
      </c>
    </row>
    <row r="45" spans="1:12" x14ac:dyDescent="0.2">
      <c r="A45" s="104" t="s">
        <v>1404</v>
      </c>
      <c r="B45" s="22" t="s">
        <v>213</v>
      </c>
      <c r="C45" s="29">
        <v>41389.794926000002</v>
      </c>
      <c r="D45" s="27" t="str">
        <f t="shared" si="7"/>
        <v>N/A</v>
      </c>
      <c r="E45" s="29">
        <v>41849.971162000002</v>
      </c>
      <c r="F45" s="27" t="str">
        <f t="shared" si="8"/>
        <v>N/A</v>
      </c>
      <c r="G45" s="29">
        <v>43062.25735</v>
      </c>
      <c r="H45" s="27" t="str">
        <f t="shared" si="9"/>
        <v>N/A</v>
      </c>
      <c r="I45" s="8">
        <v>1.1120000000000001</v>
      </c>
      <c r="J45" s="8">
        <v>2.8969999999999998</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12739.729745000001</v>
      </c>
      <c r="D47" s="27" t="str">
        <f t="shared" si="7"/>
        <v>N/A</v>
      </c>
      <c r="E47" s="29">
        <v>13138.665838000001</v>
      </c>
      <c r="F47" s="27" t="str">
        <f t="shared" si="8"/>
        <v>N/A</v>
      </c>
      <c r="G47" s="29">
        <v>13021.47082</v>
      </c>
      <c r="H47" s="27" t="str">
        <f t="shared" si="9"/>
        <v>N/A</v>
      </c>
      <c r="I47" s="8">
        <v>3.1309999999999998</v>
      </c>
      <c r="J47" s="8">
        <v>-0.89200000000000002</v>
      </c>
      <c r="K47" s="28" t="s">
        <v>734</v>
      </c>
      <c r="L47" s="105" t="str">
        <f t="shared" si="10"/>
        <v>Yes</v>
      </c>
    </row>
    <row r="48" spans="1:12" x14ac:dyDescent="0.2">
      <c r="A48" s="104" t="s">
        <v>1407</v>
      </c>
      <c r="B48" s="30" t="s">
        <v>213</v>
      </c>
      <c r="C48" s="10">
        <v>6484.9765447999998</v>
      </c>
      <c r="D48" s="7" t="str">
        <f t="shared" si="7"/>
        <v>N/A</v>
      </c>
      <c r="E48" s="10">
        <v>6692.3842599999998</v>
      </c>
      <c r="F48" s="7" t="str">
        <f t="shared" si="8"/>
        <v>N/A</v>
      </c>
      <c r="G48" s="10">
        <v>6902.4643495</v>
      </c>
      <c r="H48" s="7" t="str">
        <f t="shared" si="9"/>
        <v>N/A</v>
      </c>
      <c r="I48" s="36">
        <v>3.198</v>
      </c>
      <c r="J48" s="36">
        <v>3.1389999999999998</v>
      </c>
      <c r="K48" s="30" t="s">
        <v>734</v>
      </c>
      <c r="L48" s="105" t="str">
        <f t="shared" si="10"/>
        <v>Yes</v>
      </c>
    </row>
    <row r="49" spans="1:12" ht="25.5" x14ac:dyDescent="0.2">
      <c r="A49" s="104" t="s">
        <v>1408</v>
      </c>
      <c r="B49" s="30" t="s">
        <v>213</v>
      </c>
      <c r="C49" s="10">
        <v>7645.0266406999999</v>
      </c>
      <c r="D49" s="7" t="str">
        <f t="shared" si="7"/>
        <v>N/A</v>
      </c>
      <c r="E49" s="10">
        <v>10597.152488</v>
      </c>
      <c r="F49" s="7" t="str">
        <f t="shared" si="8"/>
        <v>N/A</v>
      </c>
      <c r="G49" s="10">
        <v>13344.65747</v>
      </c>
      <c r="H49" s="7" t="str">
        <f t="shared" si="9"/>
        <v>N/A</v>
      </c>
      <c r="I49" s="36">
        <v>38.61</v>
      </c>
      <c r="J49" s="36">
        <v>25.93</v>
      </c>
      <c r="K49" s="30" t="s">
        <v>734</v>
      </c>
      <c r="L49" s="105" t="str">
        <f t="shared" si="10"/>
        <v>Yes</v>
      </c>
    </row>
    <row r="50" spans="1:12" x14ac:dyDescent="0.2">
      <c r="A50" s="104" t="s">
        <v>1409</v>
      </c>
      <c r="B50" s="30" t="s">
        <v>213</v>
      </c>
      <c r="C50" s="10">
        <v>3628.7143769999998</v>
      </c>
      <c r="D50" s="7" t="str">
        <f t="shared" si="7"/>
        <v>N/A</v>
      </c>
      <c r="E50" s="10">
        <v>3888.9246689000001</v>
      </c>
      <c r="F50" s="7" t="str">
        <f t="shared" si="8"/>
        <v>N/A</v>
      </c>
      <c r="G50" s="10">
        <v>3143.9764862000002</v>
      </c>
      <c r="H50" s="7" t="str">
        <f t="shared" si="9"/>
        <v>N/A</v>
      </c>
      <c r="I50" s="36">
        <v>7.1710000000000003</v>
      </c>
      <c r="J50" s="36">
        <v>-19.2</v>
      </c>
      <c r="K50" s="30" t="s">
        <v>734</v>
      </c>
      <c r="L50" s="105" t="str">
        <f t="shared" si="10"/>
        <v>Yes</v>
      </c>
    </row>
    <row r="51" spans="1:12" x14ac:dyDescent="0.2">
      <c r="A51" s="104" t="s">
        <v>1410</v>
      </c>
      <c r="B51" s="30" t="s">
        <v>213</v>
      </c>
      <c r="C51" s="10">
        <v>36760.817487</v>
      </c>
      <c r="D51" s="7" t="str">
        <f t="shared" si="7"/>
        <v>N/A</v>
      </c>
      <c r="E51" s="10">
        <v>37066.039047999999</v>
      </c>
      <c r="F51" s="7" t="str">
        <f t="shared" si="8"/>
        <v>N/A</v>
      </c>
      <c r="G51" s="10">
        <v>37169.282879999999</v>
      </c>
      <c r="H51" s="7" t="str">
        <f t="shared" si="9"/>
        <v>N/A</v>
      </c>
      <c r="I51" s="36">
        <v>0.83030000000000004</v>
      </c>
      <c r="J51" s="36">
        <v>0.27850000000000003</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9577065</v>
      </c>
      <c r="D53" s="27" t="str">
        <f t="shared" ref="D53:D122" si="11">IF($B53="N/A","N/A",IF(C53&gt;10,"No",IF(C53&lt;-10,"No","Yes")))</f>
        <v>N/A</v>
      </c>
      <c r="E53" s="29">
        <v>8760323</v>
      </c>
      <c r="F53" s="27" t="str">
        <f t="shared" ref="F53:F122" si="12">IF($B53="N/A","N/A",IF(E53&gt;10,"No",IF(E53&lt;-10,"No","Yes")))</f>
        <v>N/A</v>
      </c>
      <c r="G53" s="29">
        <v>9699653</v>
      </c>
      <c r="H53" s="27" t="str">
        <f t="shared" ref="H53:H122" si="13">IF($B53="N/A","N/A",IF(G53&gt;10,"No",IF(G53&lt;-10,"No","Yes")))</f>
        <v>N/A</v>
      </c>
      <c r="I53" s="8">
        <v>-8.5299999999999994</v>
      </c>
      <c r="J53" s="8">
        <v>10.72</v>
      </c>
      <c r="K53" s="28" t="s">
        <v>734</v>
      </c>
      <c r="L53" s="105" t="str">
        <f t="shared" ref="L53:L113" si="14">IF(J53="Div by 0", "N/A", IF(K53="N/A","N/A", IF(J53&gt;VALUE(MID(K53,1,2)), "No", IF(J53&lt;-1*VALUE(MID(K53,1,2)), "No", "Yes"))))</f>
        <v>Yes</v>
      </c>
    </row>
    <row r="54" spans="1:12" x14ac:dyDescent="0.2">
      <c r="A54" s="168" t="s">
        <v>595</v>
      </c>
      <c r="B54" s="22" t="s">
        <v>213</v>
      </c>
      <c r="C54" s="23">
        <v>3327</v>
      </c>
      <c r="D54" s="27" t="str">
        <f t="shared" si="11"/>
        <v>N/A</v>
      </c>
      <c r="E54" s="23">
        <v>2981</v>
      </c>
      <c r="F54" s="27" t="str">
        <f t="shared" si="12"/>
        <v>N/A</v>
      </c>
      <c r="G54" s="23">
        <v>2780</v>
      </c>
      <c r="H54" s="27" t="str">
        <f t="shared" si="13"/>
        <v>N/A</v>
      </c>
      <c r="I54" s="8">
        <v>-10.4</v>
      </c>
      <c r="J54" s="8">
        <v>-6.74</v>
      </c>
      <c r="K54" s="28" t="s">
        <v>734</v>
      </c>
      <c r="L54" s="105" t="str">
        <f t="shared" si="14"/>
        <v>Yes</v>
      </c>
    </row>
    <row r="55" spans="1:12" x14ac:dyDescent="0.2">
      <c r="A55" s="168" t="s">
        <v>1412</v>
      </c>
      <c r="B55" s="22" t="s">
        <v>213</v>
      </c>
      <c r="C55" s="29">
        <v>2878.5888187999999</v>
      </c>
      <c r="D55" s="27" t="str">
        <f t="shared" si="11"/>
        <v>N/A</v>
      </c>
      <c r="E55" s="29">
        <v>2938.7195572000001</v>
      </c>
      <c r="F55" s="27" t="str">
        <f t="shared" si="12"/>
        <v>N/A</v>
      </c>
      <c r="G55" s="29">
        <v>3489.0838128999999</v>
      </c>
      <c r="H55" s="27" t="str">
        <f t="shared" si="13"/>
        <v>N/A</v>
      </c>
      <c r="I55" s="8">
        <v>2.089</v>
      </c>
      <c r="J55" s="8">
        <v>18.73</v>
      </c>
      <c r="K55" s="28" t="s">
        <v>734</v>
      </c>
      <c r="L55" s="105" t="str">
        <f t="shared" si="14"/>
        <v>Yes</v>
      </c>
    </row>
    <row r="56" spans="1:12" x14ac:dyDescent="0.2">
      <c r="A56" s="168" t="s">
        <v>1413</v>
      </c>
      <c r="B56" s="22" t="s">
        <v>213</v>
      </c>
      <c r="C56" s="23">
        <v>1.9068229636</v>
      </c>
      <c r="D56" s="27" t="str">
        <f t="shared" si="11"/>
        <v>N/A</v>
      </c>
      <c r="E56" s="23">
        <v>1.8346192553</v>
      </c>
      <c r="F56" s="27" t="str">
        <f t="shared" si="12"/>
        <v>N/A</v>
      </c>
      <c r="G56" s="23">
        <v>2.0341726619</v>
      </c>
      <c r="H56" s="27" t="str">
        <f t="shared" si="13"/>
        <v>N/A</v>
      </c>
      <c r="I56" s="8">
        <v>-3.79</v>
      </c>
      <c r="J56" s="8">
        <v>10.88</v>
      </c>
      <c r="K56" s="28" t="s">
        <v>734</v>
      </c>
      <c r="L56" s="105" t="str">
        <f t="shared" si="14"/>
        <v>Yes</v>
      </c>
    </row>
    <row r="57" spans="1:12" ht="25.5" x14ac:dyDescent="0.2">
      <c r="A57" s="168" t="s">
        <v>596</v>
      </c>
      <c r="B57" s="22" t="s">
        <v>213</v>
      </c>
      <c r="C57" s="29">
        <v>470588</v>
      </c>
      <c r="D57" s="27" t="str">
        <f t="shared" si="11"/>
        <v>N/A</v>
      </c>
      <c r="E57" s="29">
        <v>327188</v>
      </c>
      <c r="F57" s="27" t="str">
        <f t="shared" si="12"/>
        <v>N/A</v>
      </c>
      <c r="G57" s="29">
        <v>382489</v>
      </c>
      <c r="H57" s="27" t="str">
        <f t="shared" si="13"/>
        <v>N/A</v>
      </c>
      <c r="I57" s="8">
        <v>-30.5</v>
      </c>
      <c r="J57" s="8">
        <v>16.899999999999999</v>
      </c>
      <c r="K57" s="28" t="s">
        <v>734</v>
      </c>
      <c r="L57" s="105" t="str">
        <f t="shared" si="14"/>
        <v>Yes</v>
      </c>
    </row>
    <row r="58" spans="1:12" x14ac:dyDescent="0.2">
      <c r="A58" s="168" t="s">
        <v>597</v>
      </c>
      <c r="B58" s="22" t="s">
        <v>213</v>
      </c>
      <c r="C58" s="23">
        <v>179</v>
      </c>
      <c r="D58" s="27" t="str">
        <f t="shared" si="11"/>
        <v>N/A</v>
      </c>
      <c r="E58" s="23">
        <v>166</v>
      </c>
      <c r="F58" s="27" t="str">
        <f t="shared" si="12"/>
        <v>N/A</v>
      </c>
      <c r="G58" s="23">
        <v>178</v>
      </c>
      <c r="H58" s="27" t="str">
        <f t="shared" si="13"/>
        <v>N/A</v>
      </c>
      <c r="I58" s="8">
        <v>-7.26</v>
      </c>
      <c r="J58" s="8">
        <v>7.2290000000000001</v>
      </c>
      <c r="K58" s="28" t="s">
        <v>734</v>
      </c>
      <c r="L58" s="105" t="str">
        <f t="shared" si="14"/>
        <v>Yes</v>
      </c>
    </row>
    <row r="59" spans="1:12" x14ac:dyDescent="0.2">
      <c r="A59" s="168" t="s">
        <v>1414</v>
      </c>
      <c r="B59" s="22" t="s">
        <v>213</v>
      </c>
      <c r="C59" s="29">
        <v>2628.9832402000002</v>
      </c>
      <c r="D59" s="27" t="str">
        <f t="shared" si="11"/>
        <v>N/A</v>
      </c>
      <c r="E59" s="29">
        <v>1971.0120482</v>
      </c>
      <c r="F59" s="27" t="str">
        <f t="shared" si="12"/>
        <v>N/A</v>
      </c>
      <c r="G59" s="29">
        <v>2148.8146066999998</v>
      </c>
      <c r="H59" s="27" t="str">
        <f t="shared" si="13"/>
        <v>N/A</v>
      </c>
      <c r="I59" s="8">
        <v>-25</v>
      </c>
      <c r="J59" s="8">
        <v>9.0210000000000008</v>
      </c>
      <c r="K59" s="28" t="s">
        <v>734</v>
      </c>
      <c r="L59" s="105" t="str">
        <f t="shared" si="14"/>
        <v>Yes</v>
      </c>
    </row>
    <row r="60" spans="1:12" ht="25.5" x14ac:dyDescent="0.2">
      <c r="A60" s="168" t="s">
        <v>598</v>
      </c>
      <c r="B60" s="22" t="s">
        <v>213</v>
      </c>
      <c r="C60" s="29">
        <v>327076</v>
      </c>
      <c r="D60" s="27" t="str">
        <f t="shared" si="11"/>
        <v>N/A</v>
      </c>
      <c r="E60" s="29">
        <v>389092</v>
      </c>
      <c r="F60" s="27" t="str">
        <f t="shared" si="12"/>
        <v>N/A</v>
      </c>
      <c r="G60" s="29">
        <v>259417</v>
      </c>
      <c r="H60" s="27" t="str">
        <f t="shared" si="13"/>
        <v>N/A</v>
      </c>
      <c r="I60" s="8">
        <v>18.96</v>
      </c>
      <c r="J60" s="8">
        <v>-33.299999999999997</v>
      </c>
      <c r="K60" s="28" t="s">
        <v>734</v>
      </c>
      <c r="L60" s="105" t="str">
        <f t="shared" si="14"/>
        <v>No</v>
      </c>
    </row>
    <row r="61" spans="1:12" x14ac:dyDescent="0.2">
      <c r="A61" s="137" t="s">
        <v>599</v>
      </c>
      <c r="B61" s="30" t="s">
        <v>213</v>
      </c>
      <c r="C61" s="1">
        <v>73</v>
      </c>
      <c r="D61" s="7" t="str">
        <f t="shared" si="11"/>
        <v>N/A</v>
      </c>
      <c r="E61" s="1">
        <v>70</v>
      </c>
      <c r="F61" s="7" t="str">
        <f t="shared" si="12"/>
        <v>N/A</v>
      </c>
      <c r="G61" s="1">
        <v>69</v>
      </c>
      <c r="H61" s="7" t="str">
        <f t="shared" si="13"/>
        <v>N/A</v>
      </c>
      <c r="I61" s="36">
        <v>-4.1100000000000003</v>
      </c>
      <c r="J61" s="36">
        <v>-1.43</v>
      </c>
      <c r="K61" s="30" t="s">
        <v>734</v>
      </c>
      <c r="L61" s="105" t="str">
        <f t="shared" si="14"/>
        <v>Yes</v>
      </c>
    </row>
    <row r="62" spans="1:12" ht="25.5" x14ac:dyDescent="0.2">
      <c r="A62" s="137" t="s">
        <v>1415</v>
      </c>
      <c r="B62" s="30" t="s">
        <v>213</v>
      </c>
      <c r="C62" s="10">
        <v>4480.4931507000001</v>
      </c>
      <c r="D62" s="7" t="str">
        <f t="shared" si="11"/>
        <v>N/A</v>
      </c>
      <c r="E62" s="10">
        <v>5558.4571428999998</v>
      </c>
      <c r="F62" s="7" t="str">
        <f t="shared" si="12"/>
        <v>N/A</v>
      </c>
      <c r="G62" s="10">
        <v>3759.6666667</v>
      </c>
      <c r="H62" s="7" t="str">
        <f t="shared" si="13"/>
        <v>N/A</v>
      </c>
      <c r="I62" s="36">
        <v>24.06</v>
      </c>
      <c r="J62" s="36">
        <v>-32.4</v>
      </c>
      <c r="K62" s="30" t="s">
        <v>734</v>
      </c>
      <c r="L62" s="105" t="str">
        <f t="shared" si="14"/>
        <v>No</v>
      </c>
    </row>
    <row r="63" spans="1:12" x14ac:dyDescent="0.2">
      <c r="A63" s="137" t="s">
        <v>600</v>
      </c>
      <c r="B63" s="30" t="s">
        <v>213</v>
      </c>
      <c r="C63" s="10">
        <v>43908974</v>
      </c>
      <c r="D63" s="7" t="str">
        <f t="shared" si="11"/>
        <v>N/A</v>
      </c>
      <c r="E63" s="10">
        <v>44299162</v>
      </c>
      <c r="F63" s="7" t="str">
        <f t="shared" si="12"/>
        <v>N/A</v>
      </c>
      <c r="G63" s="10">
        <v>45380949</v>
      </c>
      <c r="H63" s="7" t="str">
        <f t="shared" si="13"/>
        <v>N/A</v>
      </c>
      <c r="I63" s="36">
        <v>0.88859999999999995</v>
      </c>
      <c r="J63" s="36">
        <v>2.4420000000000002</v>
      </c>
      <c r="K63" s="30" t="s">
        <v>734</v>
      </c>
      <c r="L63" s="105" t="str">
        <f t="shared" si="14"/>
        <v>Yes</v>
      </c>
    </row>
    <row r="64" spans="1:12" x14ac:dyDescent="0.2">
      <c r="A64" s="137" t="s">
        <v>601</v>
      </c>
      <c r="B64" s="30" t="s">
        <v>213</v>
      </c>
      <c r="C64" s="1">
        <v>361</v>
      </c>
      <c r="D64" s="7" t="str">
        <f t="shared" si="11"/>
        <v>N/A</v>
      </c>
      <c r="E64" s="1">
        <v>367</v>
      </c>
      <c r="F64" s="7" t="str">
        <f t="shared" si="12"/>
        <v>N/A</v>
      </c>
      <c r="G64" s="1">
        <v>370</v>
      </c>
      <c r="H64" s="7" t="str">
        <f t="shared" si="13"/>
        <v>N/A</v>
      </c>
      <c r="I64" s="36">
        <v>1.6619999999999999</v>
      </c>
      <c r="J64" s="36">
        <v>0.81740000000000002</v>
      </c>
      <c r="K64" s="30" t="s">
        <v>734</v>
      </c>
      <c r="L64" s="105" t="str">
        <f t="shared" si="14"/>
        <v>Yes</v>
      </c>
    </row>
    <row r="65" spans="1:12" x14ac:dyDescent="0.2">
      <c r="A65" s="137" t="s">
        <v>1416</v>
      </c>
      <c r="B65" s="30" t="s">
        <v>213</v>
      </c>
      <c r="C65" s="10">
        <v>121631.50693</v>
      </c>
      <c r="D65" s="7" t="str">
        <f t="shared" si="11"/>
        <v>N/A</v>
      </c>
      <c r="E65" s="10">
        <v>120706.16349000001</v>
      </c>
      <c r="F65" s="7" t="str">
        <f t="shared" si="12"/>
        <v>N/A</v>
      </c>
      <c r="G65" s="10">
        <v>122651.21351</v>
      </c>
      <c r="H65" s="7" t="str">
        <f t="shared" si="13"/>
        <v>N/A</v>
      </c>
      <c r="I65" s="36">
        <v>-0.76100000000000001</v>
      </c>
      <c r="J65" s="36">
        <v>1.611</v>
      </c>
      <c r="K65" s="30" t="s">
        <v>734</v>
      </c>
      <c r="L65" s="105" t="str">
        <f t="shared" si="14"/>
        <v>Yes</v>
      </c>
    </row>
    <row r="66" spans="1:12" x14ac:dyDescent="0.2">
      <c r="A66" s="137" t="s">
        <v>602</v>
      </c>
      <c r="B66" s="30" t="s">
        <v>213</v>
      </c>
      <c r="C66" s="10">
        <v>479195957</v>
      </c>
      <c r="D66" s="7" t="str">
        <f t="shared" si="11"/>
        <v>N/A</v>
      </c>
      <c r="E66" s="10">
        <v>484998274</v>
      </c>
      <c r="F66" s="7" t="str">
        <f t="shared" si="12"/>
        <v>N/A</v>
      </c>
      <c r="G66" s="10">
        <v>509253990</v>
      </c>
      <c r="H66" s="7" t="str">
        <f t="shared" si="13"/>
        <v>N/A</v>
      </c>
      <c r="I66" s="36">
        <v>1.2110000000000001</v>
      </c>
      <c r="J66" s="36">
        <v>5.0010000000000003</v>
      </c>
      <c r="K66" s="30" t="s">
        <v>734</v>
      </c>
      <c r="L66" s="105" t="str">
        <f t="shared" si="14"/>
        <v>Yes</v>
      </c>
    </row>
    <row r="67" spans="1:12" x14ac:dyDescent="0.2">
      <c r="A67" s="137" t="s">
        <v>603</v>
      </c>
      <c r="B67" s="30" t="s">
        <v>213</v>
      </c>
      <c r="C67" s="1">
        <v>9851</v>
      </c>
      <c r="D67" s="7" t="str">
        <f t="shared" si="11"/>
        <v>N/A</v>
      </c>
      <c r="E67" s="1">
        <v>9787</v>
      </c>
      <c r="F67" s="7" t="str">
        <f t="shared" si="12"/>
        <v>N/A</v>
      </c>
      <c r="G67" s="1">
        <v>9911</v>
      </c>
      <c r="H67" s="7" t="str">
        <f t="shared" si="13"/>
        <v>N/A</v>
      </c>
      <c r="I67" s="36">
        <v>-0.65</v>
      </c>
      <c r="J67" s="36">
        <v>1.2669999999999999</v>
      </c>
      <c r="K67" s="30" t="s">
        <v>734</v>
      </c>
      <c r="L67" s="105" t="str">
        <f t="shared" si="14"/>
        <v>Yes</v>
      </c>
    </row>
    <row r="68" spans="1:12" x14ac:dyDescent="0.2">
      <c r="A68" s="137" t="s">
        <v>1417</v>
      </c>
      <c r="B68" s="30" t="s">
        <v>213</v>
      </c>
      <c r="C68" s="10">
        <v>48644.397218999999</v>
      </c>
      <c r="D68" s="7" t="str">
        <f t="shared" si="11"/>
        <v>N/A</v>
      </c>
      <c r="E68" s="10">
        <v>49555.356492999999</v>
      </c>
      <c r="F68" s="7" t="str">
        <f t="shared" si="12"/>
        <v>N/A</v>
      </c>
      <c r="G68" s="10">
        <v>51382.705074999998</v>
      </c>
      <c r="H68" s="7" t="str">
        <f t="shared" si="13"/>
        <v>N/A</v>
      </c>
      <c r="I68" s="36">
        <v>1.873</v>
      </c>
      <c r="J68" s="36">
        <v>3.6869999999999998</v>
      </c>
      <c r="K68" s="30" t="s">
        <v>734</v>
      </c>
      <c r="L68" s="105" t="str">
        <f t="shared" si="14"/>
        <v>Yes</v>
      </c>
    </row>
    <row r="69" spans="1:12" ht="25.5" x14ac:dyDescent="0.2">
      <c r="A69" s="137" t="s">
        <v>604</v>
      </c>
      <c r="B69" s="30" t="s">
        <v>213</v>
      </c>
      <c r="C69" s="10">
        <v>7290393</v>
      </c>
      <c r="D69" s="7" t="str">
        <f t="shared" si="11"/>
        <v>N/A</v>
      </c>
      <c r="E69" s="10">
        <v>10200252</v>
      </c>
      <c r="F69" s="7" t="str">
        <f t="shared" si="12"/>
        <v>N/A</v>
      </c>
      <c r="G69" s="10">
        <v>11547247</v>
      </c>
      <c r="H69" s="7" t="str">
        <f t="shared" si="13"/>
        <v>N/A</v>
      </c>
      <c r="I69" s="36">
        <v>39.909999999999997</v>
      </c>
      <c r="J69" s="36">
        <v>13.21</v>
      </c>
      <c r="K69" s="30" t="s">
        <v>734</v>
      </c>
      <c r="L69" s="105" t="str">
        <f t="shared" si="14"/>
        <v>Yes</v>
      </c>
    </row>
    <row r="70" spans="1:12" x14ac:dyDescent="0.2">
      <c r="A70" s="137" t="s">
        <v>605</v>
      </c>
      <c r="B70" s="30" t="s">
        <v>213</v>
      </c>
      <c r="C70" s="1">
        <v>34277</v>
      </c>
      <c r="D70" s="7" t="str">
        <f t="shared" si="11"/>
        <v>N/A</v>
      </c>
      <c r="E70" s="1">
        <v>37838</v>
      </c>
      <c r="F70" s="7" t="str">
        <f t="shared" si="12"/>
        <v>N/A</v>
      </c>
      <c r="G70" s="1">
        <v>40187</v>
      </c>
      <c r="H70" s="7" t="str">
        <f t="shared" si="13"/>
        <v>N/A</v>
      </c>
      <c r="I70" s="36">
        <v>10.39</v>
      </c>
      <c r="J70" s="36">
        <v>6.2080000000000002</v>
      </c>
      <c r="K70" s="30" t="s">
        <v>734</v>
      </c>
      <c r="L70" s="105" t="str">
        <f t="shared" si="14"/>
        <v>Yes</v>
      </c>
    </row>
    <row r="71" spans="1:12" x14ac:dyDescent="0.2">
      <c r="A71" s="137" t="s">
        <v>1418</v>
      </c>
      <c r="B71" s="30" t="s">
        <v>213</v>
      </c>
      <c r="C71" s="10">
        <v>212.69052134</v>
      </c>
      <c r="D71" s="7" t="str">
        <f t="shared" si="11"/>
        <v>N/A</v>
      </c>
      <c r="E71" s="10">
        <v>269.57693324000002</v>
      </c>
      <c r="F71" s="7" t="str">
        <f t="shared" si="12"/>
        <v>N/A</v>
      </c>
      <c r="G71" s="10">
        <v>287.33787045999998</v>
      </c>
      <c r="H71" s="7" t="str">
        <f t="shared" si="13"/>
        <v>N/A</v>
      </c>
      <c r="I71" s="36">
        <v>26.75</v>
      </c>
      <c r="J71" s="36">
        <v>6.5880000000000001</v>
      </c>
      <c r="K71" s="30" t="s">
        <v>734</v>
      </c>
      <c r="L71" s="105" t="str">
        <f t="shared" si="14"/>
        <v>Yes</v>
      </c>
    </row>
    <row r="72" spans="1:12" x14ac:dyDescent="0.2">
      <c r="A72" s="137" t="s">
        <v>606</v>
      </c>
      <c r="B72" s="30" t="s">
        <v>213</v>
      </c>
      <c r="C72" s="10">
        <v>1675402</v>
      </c>
      <c r="D72" s="7" t="str">
        <f t="shared" si="11"/>
        <v>N/A</v>
      </c>
      <c r="E72" s="10">
        <v>1687700</v>
      </c>
      <c r="F72" s="7" t="str">
        <f t="shared" si="12"/>
        <v>N/A</v>
      </c>
      <c r="G72" s="10">
        <v>1713172</v>
      </c>
      <c r="H72" s="7" t="str">
        <f t="shared" si="13"/>
        <v>N/A</v>
      </c>
      <c r="I72" s="36">
        <v>0.73399999999999999</v>
      </c>
      <c r="J72" s="36">
        <v>1.5089999999999999</v>
      </c>
      <c r="K72" s="30" t="s">
        <v>734</v>
      </c>
      <c r="L72" s="105" t="str">
        <f t="shared" si="14"/>
        <v>Yes</v>
      </c>
    </row>
    <row r="73" spans="1:12" x14ac:dyDescent="0.2">
      <c r="A73" s="137" t="s">
        <v>607</v>
      </c>
      <c r="B73" s="30" t="s">
        <v>213</v>
      </c>
      <c r="C73" s="1">
        <v>3956</v>
      </c>
      <c r="D73" s="7" t="str">
        <f t="shared" si="11"/>
        <v>N/A</v>
      </c>
      <c r="E73" s="1">
        <v>3881</v>
      </c>
      <c r="F73" s="7" t="str">
        <f t="shared" si="12"/>
        <v>N/A</v>
      </c>
      <c r="G73" s="1">
        <v>4282</v>
      </c>
      <c r="H73" s="7" t="str">
        <f t="shared" si="13"/>
        <v>N/A</v>
      </c>
      <c r="I73" s="36">
        <v>-1.9</v>
      </c>
      <c r="J73" s="36">
        <v>10.33</v>
      </c>
      <c r="K73" s="30" t="s">
        <v>734</v>
      </c>
      <c r="L73" s="105" t="str">
        <f t="shared" si="14"/>
        <v>Yes</v>
      </c>
    </row>
    <row r="74" spans="1:12" x14ac:dyDescent="0.2">
      <c r="A74" s="137" t="s">
        <v>1419</v>
      </c>
      <c r="B74" s="30" t="s">
        <v>213</v>
      </c>
      <c r="C74" s="10">
        <v>423.50910010000001</v>
      </c>
      <c r="D74" s="7" t="str">
        <f t="shared" si="11"/>
        <v>N/A</v>
      </c>
      <c r="E74" s="10">
        <v>434.86214892999999</v>
      </c>
      <c r="F74" s="7" t="str">
        <f t="shared" si="12"/>
        <v>N/A</v>
      </c>
      <c r="G74" s="10">
        <v>400.08687529000002</v>
      </c>
      <c r="H74" s="7" t="str">
        <f t="shared" si="13"/>
        <v>N/A</v>
      </c>
      <c r="I74" s="36">
        <v>2.681</v>
      </c>
      <c r="J74" s="36">
        <v>-8</v>
      </c>
      <c r="K74" s="30" t="s">
        <v>734</v>
      </c>
      <c r="L74" s="105" t="str">
        <f t="shared" si="14"/>
        <v>Yes</v>
      </c>
    </row>
    <row r="75" spans="1:12" ht="25.5" x14ac:dyDescent="0.2">
      <c r="A75" s="137" t="s">
        <v>608</v>
      </c>
      <c r="B75" s="30" t="s">
        <v>213</v>
      </c>
      <c r="C75" s="10">
        <v>511779</v>
      </c>
      <c r="D75" s="7" t="str">
        <f t="shared" si="11"/>
        <v>N/A</v>
      </c>
      <c r="E75" s="10">
        <v>548499</v>
      </c>
      <c r="F75" s="7" t="str">
        <f t="shared" si="12"/>
        <v>N/A</v>
      </c>
      <c r="G75" s="10">
        <v>596037</v>
      </c>
      <c r="H75" s="7" t="str">
        <f t="shared" si="13"/>
        <v>N/A</v>
      </c>
      <c r="I75" s="36">
        <v>7.1749999999999998</v>
      </c>
      <c r="J75" s="36">
        <v>8.6669999999999998</v>
      </c>
      <c r="K75" s="30" t="s">
        <v>734</v>
      </c>
      <c r="L75" s="105" t="str">
        <f t="shared" si="14"/>
        <v>Yes</v>
      </c>
    </row>
    <row r="76" spans="1:12" x14ac:dyDescent="0.2">
      <c r="A76" s="168" t="s">
        <v>609</v>
      </c>
      <c r="B76" s="22" t="s">
        <v>213</v>
      </c>
      <c r="C76" s="23">
        <v>7909</v>
      </c>
      <c r="D76" s="27" t="str">
        <f t="shared" si="11"/>
        <v>N/A</v>
      </c>
      <c r="E76" s="23">
        <v>8390</v>
      </c>
      <c r="F76" s="27" t="str">
        <f t="shared" si="12"/>
        <v>N/A</v>
      </c>
      <c r="G76" s="23">
        <v>8296</v>
      </c>
      <c r="H76" s="27" t="str">
        <f t="shared" si="13"/>
        <v>N/A</v>
      </c>
      <c r="I76" s="8">
        <v>6.0819999999999999</v>
      </c>
      <c r="J76" s="8">
        <v>-1.1200000000000001</v>
      </c>
      <c r="K76" s="28" t="s">
        <v>734</v>
      </c>
      <c r="L76" s="105" t="str">
        <f t="shared" si="14"/>
        <v>Yes</v>
      </c>
    </row>
    <row r="77" spans="1:12" ht="25.5" x14ac:dyDescent="0.2">
      <c r="A77" s="168" t="s">
        <v>1420</v>
      </c>
      <c r="B77" s="22" t="s">
        <v>213</v>
      </c>
      <c r="C77" s="29">
        <v>64.708433429999999</v>
      </c>
      <c r="D77" s="27" t="str">
        <f t="shared" si="11"/>
        <v>N/A</v>
      </c>
      <c r="E77" s="29">
        <v>65.375327771000002</v>
      </c>
      <c r="F77" s="27" t="str">
        <f t="shared" si="12"/>
        <v>N/A</v>
      </c>
      <c r="G77" s="29">
        <v>71.846311474999993</v>
      </c>
      <c r="H77" s="27" t="str">
        <f t="shared" si="13"/>
        <v>N/A</v>
      </c>
      <c r="I77" s="8">
        <v>1.0309999999999999</v>
      </c>
      <c r="J77" s="8">
        <v>9.8979999999999997</v>
      </c>
      <c r="K77" s="28" t="s">
        <v>734</v>
      </c>
      <c r="L77" s="105" t="str">
        <f t="shared" si="14"/>
        <v>Yes</v>
      </c>
    </row>
    <row r="78" spans="1:12" ht="25.5" x14ac:dyDescent="0.2">
      <c r="A78" s="168" t="s">
        <v>610</v>
      </c>
      <c r="B78" s="22" t="s">
        <v>213</v>
      </c>
      <c r="C78" s="29">
        <v>7937640</v>
      </c>
      <c r="D78" s="27" t="str">
        <f t="shared" si="11"/>
        <v>N/A</v>
      </c>
      <c r="E78" s="29">
        <v>8164078</v>
      </c>
      <c r="F78" s="27" t="str">
        <f t="shared" si="12"/>
        <v>N/A</v>
      </c>
      <c r="G78" s="29">
        <v>9357517</v>
      </c>
      <c r="H78" s="27" t="str">
        <f t="shared" si="13"/>
        <v>N/A</v>
      </c>
      <c r="I78" s="8">
        <v>2.8530000000000002</v>
      </c>
      <c r="J78" s="8">
        <v>14.62</v>
      </c>
      <c r="K78" s="28" t="s">
        <v>734</v>
      </c>
      <c r="L78" s="105" t="str">
        <f t="shared" si="14"/>
        <v>Yes</v>
      </c>
    </row>
    <row r="79" spans="1:12" x14ac:dyDescent="0.2">
      <c r="A79" s="168" t="s">
        <v>611</v>
      </c>
      <c r="B79" s="22" t="s">
        <v>213</v>
      </c>
      <c r="C79" s="23">
        <v>23126</v>
      </c>
      <c r="D79" s="27" t="str">
        <f t="shared" si="11"/>
        <v>N/A</v>
      </c>
      <c r="E79" s="23">
        <v>22769</v>
      </c>
      <c r="F79" s="27" t="str">
        <f t="shared" si="12"/>
        <v>N/A</v>
      </c>
      <c r="G79" s="23">
        <v>24895</v>
      </c>
      <c r="H79" s="27" t="str">
        <f t="shared" si="13"/>
        <v>N/A</v>
      </c>
      <c r="I79" s="8">
        <v>-1.54</v>
      </c>
      <c r="J79" s="8">
        <v>9.3369999999999997</v>
      </c>
      <c r="K79" s="28" t="s">
        <v>734</v>
      </c>
      <c r="L79" s="105" t="str">
        <f t="shared" si="14"/>
        <v>Yes</v>
      </c>
    </row>
    <row r="80" spans="1:12" x14ac:dyDescent="0.2">
      <c r="A80" s="168" t="s">
        <v>1421</v>
      </c>
      <c r="B80" s="22" t="s">
        <v>213</v>
      </c>
      <c r="C80" s="29">
        <v>343.23445472999998</v>
      </c>
      <c r="D80" s="27" t="str">
        <f t="shared" si="11"/>
        <v>N/A</v>
      </c>
      <c r="E80" s="29">
        <v>358.56111379999999</v>
      </c>
      <c r="F80" s="27" t="str">
        <f t="shared" si="12"/>
        <v>N/A</v>
      </c>
      <c r="G80" s="29">
        <v>375.87937337</v>
      </c>
      <c r="H80" s="27" t="str">
        <f t="shared" si="13"/>
        <v>N/A</v>
      </c>
      <c r="I80" s="8">
        <v>4.4649999999999999</v>
      </c>
      <c r="J80" s="8">
        <v>4.83</v>
      </c>
      <c r="K80" s="28" t="s">
        <v>734</v>
      </c>
      <c r="L80" s="105" t="str">
        <f t="shared" si="14"/>
        <v>Yes</v>
      </c>
    </row>
    <row r="81" spans="1:12" x14ac:dyDescent="0.2">
      <c r="A81" s="168" t="s">
        <v>612</v>
      </c>
      <c r="B81" s="22" t="s">
        <v>213</v>
      </c>
      <c r="C81" s="29">
        <v>5477468</v>
      </c>
      <c r="D81" s="27" t="str">
        <f t="shared" si="11"/>
        <v>N/A</v>
      </c>
      <c r="E81" s="29">
        <v>6318474</v>
      </c>
      <c r="F81" s="27" t="str">
        <f t="shared" si="12"/>
        <v>N/A</v>
      </c>
      <c r="G81" s="29">
        <v>7095567</v>
      </c>
      <c r="H81" s="27" t="str">
        <f t="shared" si="13"/>
        <v>N/A</v>
      </c>
      <c r="I81" s="8">
        <v>15.35</v>
      </c>
      <c r="J81" s="8">
        <v>12.3</v>
      </c>
      <c r="K81" s="28" t="s">
        <v>734</v>
      </c>
      <c r="L81" s="105" t="str">
        <f t="shared" si="14"/>
        <v>Yes</v>
      </c>
    </row>
    <row r="82" spans="1:12" x14ac:dyDescent="0.2">
      <c r="A82" s="168" t="s">
        <v>613</v>
      </c>
      <c r="B82" s="22" t="s">
        <v>213</v>
      </c>
      <c r="C82" s="23">
        <v>14728</v>
      </c>
      <c r="D82" s="27" t="str">
        <f t="shared" si="11"/>
        <v>N/A</v>
      </c>
      <c r="E82" s="23">
        <v>15277</v>
      </c>
      <c r="F82" s="27" t="str">
        <f t="shared" si="12"/>
        <v>N/A</v>
      </c>
      <c r="G82" s="23">
        <v>17114</v>
      </c>
      <c r="H82" s="27" t="str">
        <f t="shared" si="13"/>
        <v>N/A</v>
      </c>
      <c r="I82" s="8">
        <v>3.7280000000000002</v>
      </c>
      <c r="J82" s="8">
        <v>12.02</v>
      </c>
      <c r="K82" s="28" t="s">
        <v>734</v>
      </c>
      <c r="L82" s="105" t="str">
        <f t="shared" si="14"/>
        <v>Yes</v>
      </c>
    </row>
    <row r="83" spans="1:12" x14ac:dyDescent="0.2">
      <c r="A83" s="168" t="s">
        <v>1422</v>
      </c>
      <c r="B83" s="22" t="s">
        <v>213</v>
      </c>
      <c r="C83" s="29">
        <v>371.90847366000003</v>
      </c>
      <c r="D83" s="27" t="str">
        <f t="shared" si="11"/>
        <v>N/A</v>
      </c>
      <c r="E83" s="29">
        <v>413.59389933</v>
      </c>
      <c r="F83" s="27" t="str">
        <f t="shared" si="12"/>
        <v>N/A</v>
      </c>
      <c r="G83" s="29">
        <v>414.60599509000002</v>
      </c>
      <c r="H83" s="27" t="str">
        <f t="shared" si="13"/>
        <v>N/A</v>
      </c>
      <c r="I83" s="8">
        <v>11.21</v>
      </c>
      <c r="J83" s="8">
        <v>0.2447</v>
      </c>
      <c r="K83" s="28" t="s">
        <v>734</v>
      </c>
      <c r="L83" s="105" t="str">
        <f t="shared" si="14"/>
        <v>Yes</v>
      </c>
    </row>
    <row r="84" spans="1:12" ht="25.5" x14ac:dyDescent="0.2">
      <c r="A84" s="168" t="s">
        <v>614</v>
      </c>
      <c r="B84" s="22" t="s">
        <v>213</v>
      </c>
      <c r="C84" s="29">
        <v>293016</v>
      </c>
      <c r="D84" s="27" t="str">
        <f t="shared" si="11"/>
        <v>N/A</v>
      </c>
      <c r="E84" s="29">
        <v>260073</v>
      </c>
      <c r="F84" s="27" t="str">
        <f t="shared" si="12"/>
        <v>N/A</v>
      </c>
      <c r="G84" s="29">
        <v>358557</v>
      </c>
      <c r="H84" s="27" t="str">
        <f t="shared" si="13"/>
        <v>N/A</v>
      </c>
      <c r="I84" s="8">
        <v>-11.2</v>
      </c>
      <c r="J84" s="8">
        <v>37.869999999999997</v>
      </c>
      <c r="K84" s="28" t="s">
        <v>734</v>
      </c>
      <c r="L84" s="105" t="str">
        <f t="shared" si="14"/>
        <v>No</v>
      </c>
    </row>
    <row r="85" spans="1:12" x14ac:dyDescent="0.2">
      <c r="A85" s="168" t="s">
        <v>615</v>
      </c>
      <c r="B85" s="22" t="s">
        <v>213</v>
      </c>
      <c r="C85" s="23">
        <v>177</v>
      </c>
      <c r="D85" s="27" t="str">
        <f t="shared" si="11"/>
        <v>N/A</v>
      </c>
      <c r="E85" s="23">
        <v>163</v>
      </c>
      <c r="F85" s="27" t="str">
        <f t="shared" si="12"/>
        <v>N/A</v>
      </c>
      <c r="G85" s="23">
        <v>188</v>
      </c>
      <c r="H85" s="27" t="str">
        <f t="shared" si="13"/>
        <v>N/A</v>
      </c>
      <c r="I85" s="8">
        <v>-7.91</v>
      </c>
      <c r="J85" s="8">
        <v>15.34</v>
      </c>
      <c r="K85" s="28" t="s">
        <v>734</v>
      </c>
      <c r="L85" s="105" t="str">
        <f t="shared" si="14"/>
        <v>Yes</v>
      </c>
    </row>
    <row r="86" spans="1:12" ht="25.5" x14ac:dyDescent="0.2">
      <c r="A86" s="168" t="s">
        <v>1423</v>
      </c>
      <c r="B86" s="22" t="s">
        <v>213</v>
      </c>
      <c r="C86" s="29">
        <v>1655.4576271000001</v>
      </c>
      <c r="D86" s="27" t="str">
        <f t="shared" si="11"/>
        <v>N/A</v>
      </c>
      <c r="E86" s="29">
        <v>1595.5398772999999</v>
      </c>
      <c r="F86" s="27" t="str">
        <f t="shared" si="12"/>
        <v>N/A</v>
      </c>
      <c r="G86" s="29">
        <v>1907.2180851000001</v>
      </c>
      <c r="H86" s="27" t="str">
        <f t="shared" si="13"/>
        <v>N/A</v>
      </c>
      <c r="I86" s="8">
        <v>-3.62</v>
      </c>
      <c r="J86" s="8">
        <v>19.53</v>
      </c>
      <c r="K86" s="28" t="s">
        <v>734</v>
      </c>
      <c r="L86" s="105" t="str">
        <f t="shared" si="14"/>
        <v>Yes</v>
      </c>
    </row>
    <row r="87" spans="1:12" ht="25.5" x14ac:dyDescent="0.2">
      <c r="A87" s="168" t="s">
        <v>616</v>
      </c>
      <c r="B87" s="22" t="s">
        <v>213</v>
      </c>
      <c r="C87" s="29">
        <v>5333407</v>
      </c>
      <c r="D87" s="27" t="str">
        <f t="shared" si="11"/>
        <v>N/A</v>
      </c>
      <c r="E87" s="29">
        <v>5308557</v>
      </c>
      <c r="F87" s="27" t="str">
        <f t="shared" si="12"/>
        <v>N/A</v>
      </c>
      <c r="G87" s="29">
        <v>6284454</v>
      </c>
      <c r="H87" s="27" t="str">
        <f t="shared" si="13"/>
        <v>N/A</v>
      </c>
      <c r="I87" s="8">
        <v>-0.46600000000000003</v>
      </c>
      <c r="J87" s="8">
        <v>18.38</v>
      </c>
      <c r="K87" s="28" t="s">
        <v>734</v>
      </c>
      <c r="L87" s="105" t="str">
        <f t="shared" si="14"/>
        <v>Yes</v>
      </c>
    </row>
    <row r="88" spans="1:12" x14ac:dyDescent="0.2">
      <c r="A88" s="168" t="s">
        <v>617</v>
      </c>
      <c r="B88" s="22" t="s">
        <v>213</v>
      </c>
      <c r="C88" s="23">
        <v>27631</v>
      </c>
      <c r="D88" s="27" t="str">
        <f t="shared" si="11"/>
        <v>N/A</v>
      </c>
      <c r="E88" s="23">
        <v>27732</v>
      </c>
      <c r="F88" s="27" t="str">
        <f t="shared" si="12"/>
        <v>N/A</v>
      </c>
      <c r="G88" s="23">
        <v>29618</v>
      </c>
      <c r="H88" s="27" t="str">
        <f t="shared" si="13"/>
        <v>N/A</v>
      </c>
      <c r="I88" s="8">
        <v>0.36549999999999999</v>
      </c>
      <c r="J88" s="8">
        <v>6.8010000000000002</v>
      </c>
      <c r="K88" s="28" t="s">
        <v>734</v>
      </c>
      <c r="L88" s="105" t="str">
        <f t="shared" si="14"/>
        <v>Yes</v>
      </c>
    </row>
    <row r="89" spans="1:12" x14ac:dyDescent="0.2">
      <c r="A89" s="168" t="s">
        <v>1424</v>
      </c>
      <c r="B89" s="22" t="s">
        <v>213</v>
      </c>
      <c r="C89" s="29">
        <v>193.02258333</v>
      </c>
      <c r="D89" s="27" t="str">
        <f t="shared" si="11"/>
        <v>N/A</v>
      </c>
      <c r="E89" s="29">
        <v>191.42351796</v>
      </c>
      <c r="F89" s="27" t="str">
        <f t="shared" si="12"/>
        <v>N/A</v>
      </c>
      <c r="G89" s="29">
        <v>212.18360455999999</v>
      </c>
      <c r="H89" s="27" t="str">
        <f t="shared" si="13"/>
        <v>N/A</v>
      </c>
      <c r="I89" s="8">
        <v>-0.82799999999999996</v>
      </c>
      <c r="J89" s="8">
        <v>10.85</v>
      </c>
      <c r="K89" s="28" t="s">
        <v>734</v>
      </c>
      <c r="L89" s="105" t="str">
        <f t="shared" si="14"/>
        <v>Yes</v>
      </c>
    </row>
    <row r="90" spans="1:12" x14ac:dyDescent="0.2">
      <c r="A90" s="168" t="s">
        <v>618</v>
      </c>
      <c r="B90" s="22" t="s">
        <v>213</v>
      </c>
      <c r="C90" s="29">
        <v>10650411</v>
      </c>
      <c r="D90" s="27" t="str">
        <f t="shared" si="11"/>
        <v>N/A</v>
      </c>
      <c r="E90" s="29">
        <v>7955440</v>
      </c>
      <c r="F90" s="27" t="str">
        <f t="shared" si="12"/>
        <v>N/A</v>
      </c>
      <c r="G90" s="29">
        <v>12129756</v>
      </c>
      <c r="H90" s="27" t="str">
        <f t="shared" si="13"/>
        <v>N/A</v>
      </c>
      <c r="I90" s="8">
        <v>-25.3</v>
      </c>
      <c r="J90" s="8">
        <v>52.47</v>
      </c>
      <c r="K90" s="28" t="s">
        <v>734</v>
      </c>
      <c r="L90" s="105" t="str">
        <f t="shared" si="14"/>
        <v>No</v>
      </c>
    </row>
    <row r="91" spans="1:12" x14ac:dyDescent="0.2">
      <c r="A91" s="168" t="s">
        <v>619</v>
      </c>
      <c r="B91" s="22" t="s">
        <v>213</v>
      </c>
      <c r="C91" s="23">
        <v>25452</v>
      </c>
      <c r="D91" s="27" t="str">
        <f t="shared" si="11"/>
        <v>N/A</v>
      </c>
      <c r="E91" s="23">
        <v>16290</v>
      </c>
      <c r="F91" s="27" t="str">
        <f t="shared" si="12"/>
        <v>N/A</v>
      </c>
      <c r="G91" s="23">
        <v>17926</v>
      </c>
      <c r="H91" s="27" t="str">
        <f t="shared" si="13"/>
        <v>N/A</v>
      </c>
      <c r="I91" s="8">
        <v>-36</v>
      </c>
      <c r="J91" s="8">
        <v>10.039999999999999</v>
      </c>
      <c r="K91" s="28" t="s">
        <v>734</v>
      </c>
      <c r="L91" s="105" t="str">
        <f t="shared" si="14"/>
        <v>Yes</v>
      </c>
    </row>
    <row r="92" spans="1:12" x14ac:dyDescent="0.2">
      <c r="A92" s="168" t="s">
        <v>1425</v>
      </c>
      <c r="B92" s="22" t="s">
        <v>213</v>
      </c>
      <c r="C92" s="29">
        <v>418.45084866000002</v>
      </c>
      <c r="D92" s="27" t="str">
        <f t="shared" si="11"/>
        <v>N/A</v>
      </c>
      <c r="E92" s="29">
        <v>488.36341313999998</v>
      </c>
      <c r="F92" s="27" t="str">
        <f t="shared" si="12"/>
        <v>N/A</v>
      </c>
      <c r="G92" s="29">
        <v>676.65714604000004</v>
      </c>
      <c r="H92" s="27" t="str">
        <f t="shared" si="13"/>
        <v>N/A</v>
      </c>
      <c r="I92" s="8">
        <v>16.71</v>
      </c>
      <c r="J92" s="8">
        <v>38.56</v>
      </c>
      <c r="K92" s="28" t="s">
        <v>734</v>
      </c>
      <c r="L92" s="105" t="str">
        <f t="shared" si="14"/>
        <v>No</v>
      </c>
    </row>
    <row r="93" spans="1:12" ht="25.5" x14ac:dyDescent="0.2">
      <c r="A93" s="168" t="s">
        <v>620</v>
      </c>
      <c r="B93" s="22" t="s">
        <v>213</v>
      </c>
      <c r="C93" s="29">
        <v>109778906</v>
      </c>
      <c r="D93" s="27" t="str">
        <f t="shared" si="11"/>
        <v>N/A</v>
      </c>
      <c r="E93" s="29">
        <v>95121308</v>
      </c>
      <c r="F93" s="27" t="str">
        <f t="shared" si="12"/>
        <v>N/A</v>
      </c>
      <c r="G93" s="29">
        <v>86645347</v>
      </c>
      <c r="H93" s="27" t="str">
        <f t="shared" si="13"/>
        <v>N/A</v>
      </c>
      <c r="I93" s="8">
        <v>-13.4</v>
      </c>
      <c r="J93" s="8">
        <v>-8.91</v>
      </c>
      <c r="K93" s="28" t="s">
        <v>734</v>
      </c>
      <c r="L93" s="105" t="str">
        <f t="shared" si="14"/>
        <v>Yes</v>
      </c>
    </row>
    <row r="94" spans="1:12" x14ac:dyDescent="0.2">
      <c r="A94" s="172" t="s">
        <v>621</v>
      </c>
      <c r="B94" s="23" t="s">
        <v>213</v>
      </c>
      <c r="C94" s="23">
        <v>9554</v>
      </c>
      <c r="D94" s="27" t="str">
        <f t="shared" si="11"/>
        <v>N/A</v>
      </c>
      <c r="E94" s="23">
        <v>8557</v>
      </c>
      <c r="F94" s="27" t="str">
        <f t="shared" si="12"/>
        <v>N/A</v>
      </c>
      <c r="G94" s="23">
        <v>8206</v>
      </c>
      <c r="H94" s="27" t="str">
        <f t="shared" si="13"/>
        <v>N/A</v>
      </c>
      <c r="I94" s="8">
        <v>-10.4</v>
      </c>
      <c r="J94" s="8">
        <v>-4.0999999999999996</v>
      </c>
      <c r="K94" s="31" t="s">
        <v>734</v>
      </c>
      <c r="L94" s="105" t="str">
        <f t="shared" si="14"/>
        <v>Yes</v>
      </c>
    </row>
    <row r="95" spans="1:12" ht="25.5" x14ac:dyDescent="0.2">
      <c r="A95" s="168" t="s">
        <v>1426</v>
      </c>
      <c r="B95" s="22" t="s">
        <v>213</v>
      </c>
      <c r="C95" s="29">
        <v>11490.360687</v>
      </c>
      <c r="D95" s="27" t="str">
        <f t="shared" si="11"/>
        <v>N/A</v>
      </c>
      <c r="E95" s="29">
        <v>11116.198200000001</v>
      </c>
      <c r="F95" s="27" t="str">
        <f t="shared" si="12"/>
        <v>N/A</v>
      </c>
      <c r="G95" s="29">
        <v>10558.779795</v>
      </c>
      <c r="H95" s="27" t="str">
        <f t="shared" si="13"/>
        <v>N/A</v>
      </c>
      <c r="I95" s="8">
        <v>-3.26</v>
      </c>
      <c r="J95" s="8">
        <v>-5.01</v>
      </c>
      <c r="K95" s="28" t="s">
        <v>734</v>
      </c>
      <c r="L95" s="105" t="str">
        <f t="shared" si="14"/>
        <v>Yes</v>
      </c>
    </row>
    <row r="96" spans="1:12" ht="25.5" x14ac:dyDescent="0.2">
      <c r="A96" s="168" t="s">
        <v>622</v>
      </c>
      <c r="B96" s="22" t="s">
        <v>213</v>
      </c>
      <c r="C96" s="29">
        <v>7529607</v>
      </c>
      <c r="D96" s="27" t="str">
        <f t="shared" si="11"/>
        <v>N/A</v>
      </c>
      <c r="E96" s="29">
        <v>9146485</v>
      </c>
      <c r="F96" s="27" t="str">
        <f t="shared" si="12"/>
        <v>N/A</v>
      </c>
      <c r="G96" s="29">
        <v>8726947</v>
      </c>
      <c r="H96" s="27" t="str">
        <f t="shared" si="13"/>
        <v>N/A</v>
      </c>
      <c r="I96" s="8">
        <v>21.47</v>
      </c>
      <c r="J96" s="8">
        <v>-4.59</v>
      </c>
      <c r="K96" s="28" t="s">
        <v>734</v>
      </c>
      <c r="L96" s="105" t="str">
        <f t="shared" si="14"/>
        <v>Yes</v>
      </c>
    </row>
    <row r="97" spans="1:12" x14ac:dyDescent="0.2">
      <c r="A97" s="168" t="s">
        <v>623</v>
      </c>
      <c r="B97" s="22" t="s">
        <v>213</v>
      </c>
      <c r="C97" s="23">
        <v>13869</v>
      </c>
      <c r="D97" s="27" t="str">
        <f t="shared" si="11"/>
        <v>N/A</v>
      </c>
      <c r="E97" s="23">
        <v>14354</v>
      </c>
      <c r="F97" s="27" t="str">
        <f t="shared" si="12"/>
        <v>N/A</v>
      </c>
      <c r="G97" s="23">
        <v>14140</v>
      </c>
      <c r="H97" s="27" t="str">
        <f t="shared" si="13"/>
        <v>N/A</v>
      </c>
      <c r="I97" s="8">
        <v>3.4969999999999999</v>
      </c>
      <c r="J97" s="8">
        <v>-1.49</v>
      </c>
      <c r="K97" s="28" t="s">
        <v>734</v>
      </c>
      <c r="L97" s="105" t="str">
        <f t="shared" si="14"/>
        <v>Yes</v>
      </c>
    </row>
    <row r="98" spans="1:12" ht="25.5" x14ac:dyDescent="0.2">
      <c r="A98" s="168" t="s">
        <v>1427</v>
      </c>
      <c r="B98" s="22" t="s">
        <v>213</v>
      </c>
      <c r="C98" s="29">
        <v>542.90914989999999</v>
      </c>
      <c r="D98" s="27" t="str">
        <f t="shared" si="11"/>
        <v>N/A</v>
      </c>
      <c r="E98" s="29">
        <v>637.20809529999997</v>
      </c>
      <c r="F98" s="27" t="str">
        <f t="shared" si="12"/>
        <v>N/A</v>
      </c>
      <c r="G98" s="29">
        <v>617.18154173000005</v>
      </c>
      <c r="H98" s="27" t="str">
        <f t="shared" si="13"/>
        <v>N/A</v>
      </c>
      <c r="I98" s="8">
        <v>17.37</v>
      </c>
      <c r="J98" s="8">
        <v>-3.14</v>
      </c>
      <c r="K98" s="28" t="s">
        <v>734</v>
      </c>
      <c r="L98" s="105" t="str">
        <f t="shared" si="14"/>
        <v>Yes</v>
      </c>
    </row>
    <row r="99" spans="1:12" ht="25.5" x14ac:dyDescent="0.2">
      <c r="A99" s="168" t="s">
        <v>624</v>
      </c>
      <c r="B99" s="22" t="s">
        <v>213</v>
      </c>
      <c r="C99" s="29">
        <v>30970136</v>
      </c>
      <c r="D99" s="27" t="str">
        <f t="shared" si="11"/>
        <v>N/A</v>
      </c>
      <c r="E99" s="29">
        <v>35339791</v>
      </c>
      <c r="F99" s="27" t="str">
        <f t="shared" si="12"/>
        <v>N/A</v>
      </c>
      <c r="G99" s="29">
        <v>38611781</v>
      </c>
      <c r="H99" s="27" t="str">
        <f t="shared" si="13"/>
        <v>N/A</v>
      </c>
      <c r="I99" s="8">
        <v>14.11</v>
      </c>
      <c r="J99" s="8">
        <v>9.2590000000000003</v>
      </c>
      <c r="K99" s="28" t="s">
        <v>734</v>
      </c>
      <c r="L99" s="105" t="str">
        <f t="shared" si="14"/>
        <v>Yes</v>
      </c>
    </row>
    <row r="100" spans="1:12" x14ac:dyDescent="0.2">
      <c r="A100" s="168" t="s">
        <v>625</v>
      </c>
      <c r="B100" s="22" t="s">
        <v>213</v>
      </c>
      <c r="C100" s="23">
        <v>3411</v>
      </c>
      <c r="D100" s="27" t="str">
        <f t="shared" si="11"/>
        <v>N/A</v>
      </c>
      <c r="E100" s="23">
        <v>3634</v>
      </c>
      <c r="F100" s="27" t="str">
        <f t="shared" si="12"/>
        <v>N/A</v>
      </c>
      <c r="G100" s="23">
        <v>3977</v>
      </c>
      <c r="H100" s="27" t="str">
        <f t="shared" si="13"/>
        <v>N/A</v>
      </c>
      <c r="I100" s="8">
        <v>6.5380000000000003</v>
      </c>
      <c r="J100" s="8">
        <v>9.4390000000000001</v>
      </c>
      <c r="K100" s="28" t="s">
        <v>734</v>
      </c>
      <c r="L100" s="105" t="str">
        <f t="shared" si="14"/>
        <v>Yes</v>
      </c>
    </row>
    <row r="101" spans="1:12" ht="25.5" x14ac:dyDescent="0.2">
      <c r="A101" s="168" t="s">
        <v>1428</v>
      </c>
      <c r="B101" s="22" t="s">
        <v>213</v>
      </c>
      <c r="C101" s="29">
        <v>9079.4887130000006</v>
      </c>
      <c r="D101" s="27" t="str">
        <f t="shared" si="11"/>
        <v>N/A</v>
      </c>
      <c r="E101" s="29">
        <v>9724.7636213999995</v>
      </c>
      <c r="F101" s="27" t="str">
        <f t="shared" si="12"/>
        <v>N/A</v>
      </c>
      <c r="G101" s="29">
        <v>9708.7706813999994</v>
      </c>
      <c r="H101" s="27" t="str">
        <f t="shared" si="13"/>
        <v>N/A</v>
      </c>
      <c r="I101" s="8">
        <v>7.1070000000000002</v>
      </c>
      <c r="J101" s="8">
        <v>-0.16400000000000001</v>
      </c>
      <c r="K101" s="28" t="s">
        <v>734</v>
      </c>
      <c r="L101" s="105" t="str">
        <f t="shared" si="14"/>
        <v>Yes</v>
      </c>
    </row>
    <row r="102" spans="1:12" ht="25.5" x14ac:dyDescent="0.2">
      <c r="A102" s="168" t="s">
        <v>626</v>
      </c>
      <c r="B102" s="22" t="s">
        <v>213</v>
      </c>
      <c r="C102" s="29">
        <v>13620</v>
      </c>
      <c r="D102" s="27" t="str">
        <f t="shared" si="11"/>
        <v>N/A</v>
      </c>
      <c r="E102" s="29">
        <v>14038</v>
      </c>
      <c r="F102" s="27" t="str">
        <f t="shared" si="12"/>
        <v>N/A</v>
      </c>
      <c r="G102" s="29">
        <v>79243</v>
      </c>
      <c r="H102" s="27" t="str">
        <f t="shared" si="13"/>
        <v>N/A</v>
      </c>
      <c r="I102" s="8">
        <v>3.069</v>
      </c>
      <c r="J102" s="8">
        <v>464.5</v>
      </c>
      <c r="K102" s="28" t="s">
        <v>734</v>
      </c>
      <c r="L102" s="105" t="str">
        <f t="shared" si="14"/>
        <v>No</v>
      </c>
    </row>
    <row r="103" spans="1:12" ht="25.5" x14ac:dyDescent="0.2">
      <c r="A103" s="168" t="s">
        <v>627</v>
      </c>
      <c r="B103" s="22" t="s">
        <v>213</v>
      </c>
      <c r="C103" s="23">
        <v>37</v>
      </c>
      <c r="D103" s="27" t="str">
        <f t="shared" si="11"/>
        <v>N/A</v>
      </c>
      <c r="E103" s="23">
        <v>31</v>
      </c>
      <c r="F103" s="27" t="str">
        <f t="shared" si="12"/>
        <v>N/A</v>
      </c>
      <c r="G103" s="23">
        <v>121</v>
      </c>
      <c r="H103" s="27" t="str">
        <f t="shared" si="13"/>
        <v>N/A</v>
      </c>
      <c r="I103" s="8">
        <v>-16.2</v>
      </c>
      <c r="J103" s="8">
        <v>290.3</v>
      </c>
      <c r="K103" s="28" t="s">
        <v>734</v>
      </c>
      <c r="L103" s="105" t="str">
        <f t="shared" si="14"/>
        <v>No</v>
      </c>
    </row>
    <row r="104" spans="1:12" ht="25.5" x14ac:dyDescent="0.2">
      <c r="A104" s="168" t="s">
        <v>1429</v>
      </c>
      <c r="B104" s="22" t="s">
        <v>213</v>
      </c>
      <c r="C104" s="29">
        <v>368.10810810999999</v>
      </c>
      <c r="D104" s="27" t="str">
        <f t="shared" si="11"/>
        <v>N/A</v>
      </c>
      <c r="E104" s="29">
        <v>452.83870968000002</v>
      </c>
      <c r="F104" s="27" t="str">
        <f t="shared" si="12"/>
        <v>N/A</v>
      </c>
      <c r="G104" s="29">
        <v>654.90082644999995</v>
      </c>
      <c r="H104" s="27" t="str">
        <f t="shared" si="13"/>
        <v>N/A</v>
      </c>
      <c r="I104" s="8">
        <v>23.02</v>
      </c>
      <c r="J104" s="8">
        <v>44.62</v>
      </c>
      <c r="K104" s="28" t="s">
        <v>734</v>
      </c>
      <c r="L104" s="105" t="str">
        <f t="shared" si="14"/>
        <v>No</v>
      </c>
    </row>
    <row r="105" spans="1:12" ht="25.5" x14ac:dyDescent="0.2">
      <c r="A105" s="168" t="s">
        <v>628</v>
      </c>
      <c r="B105" s="22" t="s">
        <v>213</v>
      </c>
      <c r="C105" s="29">
        <v>150001874</v>
      </c>
      <c r="D105" s="27" t="str">
        <f t="shared" si="11"/>
        <v>N/A</v>
      </c>
      <c r="E105" s="29">
        <v>171947669</v>
      </c>
      <c r="F105" s="27" t="str">
        <f t="shared" si="12"/>
        <v>N/A</v>
      </c>
      <c r="G105" s="29">
        <v>180141106</v>
      </c>
      <c r="H105" s="27" t="str">
        <f t="shared" si="13"/>
        <v>N/A</v>
      </c>
      <c r="I105" s="8">
        <v>14.63</v>
      </c>
      <c r="J105" s="8">
        <v>4.7649999999999997</v>
      </c>
      <c r="K105" s="28" t="s">
        <v>734</v>
      </c>
      <c r="L105" s="105" t="str">
        <f t="shared" si="14"/>
        <v>Yes</v>
      </c>
    </row>
    <row r="106" spans="1:12" x14ac:dyDescent="0.2">
      <c r="A106" s="168" t="s">
        <v>629</v>
      </c>
      <c r="B106" s="22" t="s">
        <v>213</v>
      </c>
      <c r="C106" s="23">
        <v>2682</v>
      </c>
      <c r="D106" s="27" t="str">
        <f t="shared" si="11"/>
        <v>N/A</v>
      </c>
      <c r="E106" s="23">
        <v>4195</v>
      </c>
      <c r="F106" s="27" t="str">
        <f t="shared" si="12"/>
        <v>N/A</v>
      </c>
      <c r="G106" s="23">
        <v>4350</v>
      </c>
      <c r="H106" s="27" t="str">
        <f t="shared" si="13"/>
        <v>N/A</v>
      </c>
      <c r="I106" s="8">
        <v>56.41</v>
      </c>
      <c r="J106" s="8">
        <v>3.6949999999999998</v>
      </c>
      <c r="K106" s="28" t="s">
        <v>734</v>
      </c>
      <c r="L106" s="105" t="str">
        <f t="shared" si="14"/>
        <v>Yes</v>
      </c>
    </row>
    <row r="107" spans="1:12" ht="25.5" x14ac:dyDescent="0.2">
      <c r="A107" s="168" t="s">
        <v>1430</v>
      </c>
      <c r="B107" s="22" t="s">
        <v>213</v>
      </c>
      <c r="C107" s="29">
        <v>55929.110365</v>
      </c>
      <c r="D107" s="27" t="str">
        <f t="shared" si="11"/>
        <v>N/A</v>
      </c>
      <c r="E107" s="29">
        <v>40988.717281999998</v>
      </c>
      <c r="F107" s="27" t="str">
        <f t="shared" si="12"/>
        <v>N/A</v>
      </c>
      <c r="G107" s="29">
        <v>41411.748506000004</v>
      </c>
      <c r="H107" s="27" t="str">
        <f t="shared" si="13"/>
        <v>N/A</v>
      </c>
      <c r="I107" s="8">
        <v>-26.7</v>
      </c>
      <c r="J107" s="8">
        <v>1.032</v>
      </c>
      <c r="K107" s="28" t="s">
        <v>734</v>
      </c>
      <c r="L107" s="105" t="str">
        <f t="shared" si="14"/>
        <v>Yes</v>
      </c>
    </row>
    <row r="108" spans="1:12" ht="25.5" x14ac:dyDescent="0.2">
      <c r="A108" s="168" t="s">
        <v>630</v>
      </c>
      <c r="B108" s="22" t="s">
        <v>213</v>
      </c>
      <c r="C108" s="29">
        <v>141030</v>
      </c>
      <c r="D108" s="27" t="str">
        <f t="shared" si="11"/>
        <v>N/A</v>
      </c>
      <c r="E108" s="29">
        <v>280165</v>
      </c>
      <c r="F108" s="27" t="str">
        <f t="shared" si="12"/>
        <v>N/A</v>
      </c>
      <c r="G108" s="29">
        <v>278337</v>
      </c>
      <c r="H108" s="27" t="str">
        <f t="shared" si="13"/>
        <v>N/A</v>
      </c>
      <c r="I108" s="8">
        <v>98.66</v>
      </c>
      <c r="J108" s="8">
        <v>-0.65200000000000002</v>
      </c>
      <c r="K108" s="28" t="s">
        <v>734</v>
      </c>
      <c r="L108" s="105" t="str">
        <f t="shared" si="14"/>
        <v>Yes</v>
      </c>
    </row>
    <row r="109" spans="1:12" x14ac:dyDescent="0.2">
      <c r="A109" s="168" t="s">
        <v>631</v>
      </c>
      <c r="B109" s="22" t="s">
        <v>213</v>
      </c>
      <c r="C109" s="23">
        <v>1650</v>
      </c>
      <c r="D109" s="27" t="str">
        <f t="shared" si="11"/>
        <v>N/A</v>
      </c>
      <c r="E109" s="23">
        <v>1836</v>
      </c>
      <c r="F109" s="27" t="str">
        <f t="shared" si="12"/>
        <v>N/A</v>
      </c>
      <c r="G109" s="23">
        <v>1902</v>
      </c>
      <c r="H109" s="27" t="str">
        <f t="shared" si="13"/>
        <v>N/A</v>
      </c>
      <c r="I109" s="8">
        <v>11.27</v>
      </c>
      <c r="J109" s="8">
        <v>3.5950000000000002</v>
      </c>
      <c r="K109" s="28" t="s">
        <v>734</v>
      </c>
      <c r="L109" s="105" t="str">
        <f t="shared" si="14"/>
        <v>Yes</v>
      </c>
    </row>
    <row r="110" spans="1:12" ht="25.5" x14ac:dyDescent="0.2">
      <c r="A110" s="168" t="s">
        <v>1431</v>
      </c>
      <c r="B110" s="22" t="s">
        <v>213</v>
      </c>
      <c r="C110" s="29">
        <v>85.472727273000004</v>
      </c>
      <c r="D110" s="27" t="str">
        <f t="shared" si="11"/>
        <v>N/A</v>
      </c>
      <c r="E110" s="29">
        <v>152.5953159</v>
      </c>
      <c r="F110" s="27" t="str">
        <f t="shared" si="12"/>
        <v>N/A</v>
      </c>
      <c r="G110" s="29">
        <v>146.33911671999999</v>
      </c>
      <c r="H110" s="27" t="str">
        <f t="shared" si="13"/>
        <v>N/A</v>
      </c>
      <c r="I110" s="8">
        <v>78.53</v>
      </c>
      <c r="J110" s="8">
        <v>-4.0999999999999996</v>
      </c>
      <c r="K110" s="28" t="s">
        <v>734</v>
      </c>
      <c r="L110" s="105" t="str">
        <f t="shared" si="14"/>
        <v>Yes</v>
      </c>
    </row>
    <row r="111" spans="1:12" ht="25.5" x14ac:dyDescent="0.2">
      <c r="A111" s="168" t="s">
        <v>632</v>
      </c>
      <c r="B111" s="22" t="s">
        <v>213</v>
      </c>
      <c r="C111" s="29">
        <v>21455117</v>
      </c>
      <c r="D111" s="27" t="str">
        <f t="shared" si="11"/>
        <v>N/A</v>
      </c>
      <c r="E111" s="29">
        <v>20724893</v>
      </c>
      <c r="F111" s="27" t="str">
        <f t="shared" si="12"/>
        <v>N/A</v>
      </c>
      <c r="G111" s="29">
        <v>21650996</v>
      </c>
      <c r="H111" s="27" t="str">
        <f t="shared" si="13"/>
        <v>N/A</v>
      </c>
      <c r="I111" s="8">
        <v>-3.4</v>
      </c>
      <c r="J111" s="8">
        <v>4.4690000000000003</v>
      </c>
      <c r="K111" s="28" t="s">
        <v>734</v>
      </c>
      <c r="L111" s="105" t="str">
        <f t="shared" si="14"/>
        <v>Yes</v>
      </c>
    </row>
    <row r="112" spans="1:12" x14ac:dyDescent="0.2">
      <c r="A112" s="168" t="s">
        <v>633</v>
      </c>
      <c r="B112" s="22" t="s">
        <v>213</v>
      </c>
      <c r="C112" s="23">
        <v>1205</v>
      </c>
      <c r="D112" s="27" t="str">
        <f t="shared" si="11"/>
        <v>N/A</v>
      </c>
      <c r="E112" s="23">
        <v>1195</v>
      </c>
      <c r="F112" s="27" t="str">
        <f t="shared" si="12"/>
        <v>N/A</v>
      </c>
      <c r="G112" s="23">
        <v>1235</v>
      </c>
      <c r="H112" s="27" t="str">
        <f t="shared" si="13"/>
        <v>N/A</v>
      </c>
      <c r="I112" s="8">
        <v>-0.83</v>
      </c>
      <c r="J112" s="8">
        <v>3.347</v>
      </c>
      <c r="K112" s="28" t="s">
        <v>734</v>
      </c>
      <c r="L112" s="105" t="str">
        <f t="shared" si="14"/>
        <v>Yes</v>
      </c>
    </row>
    <row r="113" spans="1:12" x14ac:dyDescent="0.2">
      <c r="A113" s="168" t="s">
        <v>1432</v>
      </c>
      <c r="B113" s="22" t="s">
        <v>213</v>
      </c>
      <c r="C113" s="29">
        <v>17805.076348999999</v>
      </c>
      <c r="D113" s="27" t="str">
        <f t="shared" si="11"/>
        <v>N/A</v>
      </c>
      <c r="E113" s="29">
        <v>17343.006695</v>
      </c>
      <c r="F113" s="27" t="str">
        <f t="shared" si="12"/>
        <v>N/A</v>
      </c>
      <c r="G113" s="29">
        <v>17531.170849999999</v>
      </c>
      <c r="H113" s="27" t="str">
        <f t="shared" si="13"/>
        <v>N/A</v>
      </c>
      <c r="I113" s="8">
        <v>-2.6</v>
      </c>
      <c r="J113" s="8">
        <v>1.085</v>
      </c>
      <c r="K113" s="28" t="s">
        <v>734</v>
      </c>
      <c r="L113" s="105" t="str">
        <f t="shared" si="14"/>
        <v>Yes</v>
      </c>
    </row>
    <row r="114" spans="1:12" ht="25.5" x14ac:dyDescent="0.2">
      <c r="A114" s="168" t="s">
        <v>634</v>
      </c>
      <c r="B114" s="22" t="s">
        <v>213</v>
      </c>
      <c r="C114" s="29">
        <v>587977</v>
      </c>
      <c r="D114" s="27" t="str">
        <f t="shared" si="11"/>
        <v>N/A</v>
      </c>
      <c r="E114" s="29">
        <v>675460</v>
      </c>
      <c r="F114" s="27" t="str">
        <f t="shared" si="12"/>
        <v>N/A</v>
      </c>
      <c r="G114" s="29">
        <v>735271</v>
      </c>
      <c r="H114" s="27" t="str">
        <f t="shared" si="13"/>
        <v>N/A</v>
      </c>
      <c r="I114" s="8">
        <v>14.88</v>
      </c>
      <c r="J114" s="8">
        <v>8.8550000000000004</v>
      </c>
      <c r="K114" s="28" t="s">
        <v>734</v>
      </c>
      <c r="L114" s="105" t="str">
        <f>IF(J114="Div by 0", "N/A", IF(OR(J114="N/A",K114="N/A"),"N/A", IF(J114&gt;VALUE(MID(K114,1,2)), "No", IF(J114&lt;-1*VALUE(MID(K114,1,2)), "No", "Yes"))))</f>
        <v>Yes</v>
      </c>
    </row>
    <row r="115" spans="1:12" x14ac:dyDescent="0.2">
      <c r="A115" s="168" t="s">
        <v>635</v>
      </c>
      <c r="B115" s="22" t="s">
        <v>213</v>
      </c>
      <c r="C115" s="23">
        <v>11422</v>
      </c>
      <c r="D115" s="27" t="str">
        <f t="shared" si="11"/>
        <v>N/A</v>
      </c>
      <c r="E115" s="23">
        <v>12645</v>
      </c>
      <c r="F115" s="27" t="str">
        <f t="shared" si="12"/>
        <v>N/A</v>
      </c>
      <c r="G115" s="23">
        <v>13621</v>
      </c>
      <c r="H115" s="27" t="str">
        <f t="shared" si="13"/>
        <v>N/A</v>
      </c>
      <c r="I115" s="8">
        <v>10.71</v>
      </c>
      <c r="J115" s="8">
        <v>7.718</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51.477587112999998</v>
      </c>
      <c r="D116" s="27" t="str">
        <f t="shared" si="11"/>
        <v>N/A</v>
      </c>
      <c r="E116" s="29">
        <v>53.417160932999998</v>
      </c>
      <c r="F116" s="27" t="str">
        <f t="shared" si="12"/>
        <v>N/A</v>
      </c>
      <c r="G116" s="29">
        <v>53.980691579000002</v>
      </c>
      <c r="H116" s="27" t="str">
        <f t="shared" si="13"/>
        <v>N/A</v>
      </c>
      <c r="I116" s="8">
        <v>3.7679999999999998</v>
      </c>
      <c r="J116" s="8">
        <v>1.0549999999999999</v>
      </c>
      <c r="K116" s="28" t="s">
        <v>734</v>
      </c>
      <c r="L116" s="105" t="str">
        <f t="shared" si="15"/>
        <v>Yes</v>
      </c>
    </row>
    <row r="117" spans="1:12" ht="25.5" x14ac:dyDescent="0.2">
      <c r="A117" s="168" t="s">
        <v>636</v>
      </c>
      <c r="B117" s="22" t="s">
        <v>213</v>
      </c>
      <c r="C117" s="29">
        <v>128</v>
      </c>
      <c r="D117" s="27" t="str">
        <f t="shared" si="11"/>
        <v>N/A</v>
      </c>
      <c r="E117" s="29">
        <v>3129</v>
      </c>
      <c r="F117" s="27" t="str">
        <f t="shared" si="12"/>
        <v>N/A</v>
      </c>
      <c r="G117" s="29">
        <v>459</v>
      </c>
      <c r="H117" s="27" t="str">
        <f t="shared" si="13"/>
        <v>N/A</v>
      </c>
      <c r="I117" s="8">
        <v>2345</v>
      </c>
      <c r="J117" s="8">
        <v>-85.3</v>
      </c>
      <c r="K117" s="28" t="s">
        <v>734</v>
      </c>
      <c r="L117" s="105" t="str">
        <f t="shared" si="15"/>
        <v>No</v>
      </c>
    </row>
    <row r="118" spans="1:12" x14ac:dyDescent="0.2">
      <c r="A118" s="168" t="s">
        <v>637</v>
      </c>
      <c r="B118" s="22" t="s">
        <v>213</v>
      </c>
      <c r="C118" s="23">
        <v>11</v>
      </c>
      <c r="D118" s="27" t="str">
        <f t="shared" si="11"/>
        <v>N/A</v>
      </c>
      <c r="E118" s="23">
        <v>11</v>
      </c>
      <c r="F118" s="27" t="str">
        <f t="shared" si="12"/>
        <v>N/A</v>
      </c>
      <c r="G118" s="23">
        <v>11</v>
      </c>
      <c r="H118" s="27" t="str">
        <f t="shared" si="13"/>
        <v>N/A</v>
      </c>
      <c r="I118" s="8">
        <v>0</v>
      </c>
      <c r="J118" s="8">
        <v>0</v>
      </c>
      <c r="K118" s="28" t="s">
        <v>734</v>
      </c>
      <c r="L118" s="105" t="str">
        <f t="shared" si="15"/>
        <v>Yes</v>
      </c>
    </row>
    <row r="119" spans="1:12" ht="25.5" x14ac:dyDescent="0.2">
      <c r="A119" s="168" t="s">
        <v>1434</v>
      </c>
      <c r="B119" s="22" t="s">
        <v>213</v>
      </c>
      <c r="C119" s="29">
        <v>42.666666667000001</v>
      </c>
      <c r="D119" s="27" t="str">
        <f t="shared" si="11"/>
        <v>N/A</v>
      </c>
      <c r="E119" s="29">
        <v>1043</v>
      </c>
      <c r="F119" s="27" t="str">
        <f t="shared" si="12"/>
        <v>N/A</v>
      </c>
      <c r="G119" s="29">
        <v>153</v>
      </c>
      <c r="H119" s="27" t="str">
        <f t="shared" si="13"/>
        <v>N/A</v>
      </c>
      <c r="I119" s="8">
        <v>2345</v>
      </c>
      <c r="J119" s="8">
        <v>-85.3</v>
      </c>
      <c r="K119" s="28" t="s">
        <v>734</v>
      </c>
      <c r="L119" s="105" t="str">
        <f t="shared" si="15"/>
        <v>No</v>
      </c>
    </row>
    <row r="120" spans="1:12" ht="25.5" x14ac:dyDescent="0.2">
      <c r="A120" s="168" t="s">
        <v>638</v>
      </c>
      <c r="B120" s="22" t="s">
        <v>213</v>
      </c>
      <c r="C120" s="29">
        <v>6922521</v>
      </c>
      <c r="D120" s="27" t="str">
        <f t="shared" si="11"/>
        <v>N/A</v>
      </c>
      <c r="E120" s="29">
        <v>6948063</v>
      </c>
      <c r="F120" s="27" t="str">
        <f t="shared" si="12"/>
        <v>N/A</v>
      </c>
      <c r="G120" s="29">
        <v>7323959</v>
      </c>
      <c r="H120" s="27" t="str">
        <f t="shared" si="13"/>
        <v>N/A</v>
      </c>
      <c r="I120" s="8">
        <v>0.36899999999999999</v>
      </c>
      <c r="J120" s="8">
        <v>5.41</v>
      </c>
      <c r="K120" s="28" t="s">
        <v>734</v>
      </c>
      <c r="L120" s="105" t="str">
        <f t="shared" ref="L120:L131" si="16">IF(J120="Div by 0", "N/A", IF(K120="N/A","N/A", IF(J120&gt;VALUE(MID(K120,1,2)), "No", IF(J120&lt;-1*VALUE(MID(K120,1,2)), "No", "Yes"))))</f>
        <v>Yes</v>
      </c>
    </row>
    <row r="121" spans="1:12" ht="25.5" x14ac:dyDescent="0.2">
      <c r="A121" s="168" t="s">
        <v>639</v>
      </c>
      <c r="B121" s="22" t="s">
        <v>213</v>
      </c>
      <c r="C121" s="23">
        <v>18460</v>
      </c>
      <c r="D121" s="27" t="str">
        <f t="shared" si="11"/>
        <v>N/A</v>
      </c>
      <c r="E121" s="23">
        <v>18645</v>
      </c>
      <c r="F121" s="27" t="str">
        <f t="shared" si="12"/>
        <v>N/A</v>
      </c>
      <c r="G121" s="23">
        <v>19391</v>
      </c>
      <c r="H121" s="27" t="str">
        <f t="shared" si="13"/>
        <v>N/A</v>
      </c>
      <c r="I121" s="8">
        <v>1.002</v>
      </c>
      <c r="J121" s="8">
        <v>4.0010000000000003</v>
      </c>
      <c r="K121" s="28" t="s">
        <v>734</v>
      </c>
      <c r="L121" s="105" t="str">
        <f t="shared" si="16"/>
        <v>Yes</v>
      </c>
    </row>
    <row r="122" spans="1:12" ht="25.5" x14ac:dyDescent="0.2">
      <c r="A122" s="168" t="s">
        <v>1435</v>
      </c>
      <c r="B122" s="22" t="s">
        <v>213</v>
      </c>
      <c r="C122" s="29">
        <v>375.00113758999998</v>
      </c>
      <c r="D122" s="27" t="str">
        <f t="shared" si="11"/>
        <v>N/A</v>
      </c>
      <c r="E122" s="29">
        <v>372.65020113000003</v>
      </c>
      <c r="F122" s="27" t="str">
        <f t="shared" si="12"/>
        <v>N/A</v>
      </c>
      <c r="G122" s="29">
        <v>377.69888092000002</v>
      </c>
      <c r="H122" s="27" t="str">
        <f t="shared" si="13"/>
        <v>N/A</v>
      </c>
      <c r="I122" s="8">
        <v>-0.627</v>
      </c>
      <c r="J122" s="8">
        <v>1.355</v>
      </c>
      <c r="K122" s="28" t="s">
        <v>734</v>
      </c>
      <c r="L122" s="105" t="str">
        <f t="shared" si="16"/>
        <v>Yes</v>
      </c>
    </row>
    <row r="123" spans="1:12" ht="25.5" x14ac:dyDescent="0.2">
      <c r="A123" s="168" t="s">
        <v>640</v>
      </c>
      <c r="B123" s="22" t="s">
        <v>213</v>
      </c>
      <c r="C123" s="29">
        <v>10543274</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v>-100</v>
      </c>
      <c r="J123" s="8" t="s">
        <v>1748</v>
      </c>
      <c r="K123" s="28" t="s">
        <v>734</v>
      </c>
      <c r="L123" s="105" t="str">
        <f t="shared" si="16"/>
        <v>N/A</v>
      </c>
    </row>
    <row r="124" spans="1:12" x14ac:dyDescent="0.2">
      <c r="A124" s="168" t="s">
        <v>641</v>
      </c>
      <c r="B124" s="22" t="s">
        <v>213</v>
      </c>
      <c r="C124" s="23">
        <v>821</v>
      </c>
      <c r="D124" s="27" t="str">
        <f t="shared" si="17"/>
        <v>N/A</v>
      </c>
      <c r="E124" s="23">
        <v>0</v>
      </c>
      <c r="F124" s="27" t="str">
        <f t="shared" si="18"/>
        <v>N/A</v>
      </c>
      <c r="G124" s="23">
        <v>0</v>
      </c>
      <c r="H124" s="27" t="str">
        <f t="shared" si="19"/>
        <v>N/A</v>
      </c>
      <c r="I124" s="8">
        <v>-100</v>
      </c>
      <c r="J124" s="8" t="s">
        <v>1748</v>
      </c>
      <c r="K124" s="28" t="s">
        <v>734</v>
      </c>
      <c r="L124" s="105" t="str">
        <f t="shared" si="16"/>
        <v>N/A</v>
      </c>
    </row>
    <row r="125" spans="1:12" ht="25.5" x14ac:dyDescent="0.2">
      <c r="A125" s="168" t="s">
        <v>1436</v>
      </c>
      <c r="B125" s="22" t="s">
        <v>213</v>
      </c>
      <c r="C125" s="29">
        <v>12841.990255999999</v>
      </c>
      <c r="D125" s="27" t="str">
        <f t="shared" si="17"/>
        <v>N/A</v>
      </c>
      <c r="E125" s="29" t="s">
        <v>1748</v>
      </c>
      <c r="F125" s="27" t="str">
        <f t="shared" si="18"/>
        <v>N/A</v>
      </c>
      <c r="G125" s="29" t="s">
        <v>1748</v>
      </c>
      <c r="H125" s="27" t="str">
        <f t="shared" si="19"/>
        <v>N/A</v>
      </c>
      <c r="I125" s="8" t="s">
        <v>1748</v>
      </c>
      <c r="J125" s="8" t="s">
        <v>1748</v>
      </c>
      <c r="K125" s="28" t="s">
        <v>734</v>
      </c>
      <c r="L125" s="105" t="str">
        <f t="shared" si="16"/>
        <v>N/A</v>
      </c>
    </row>
    <row r="126" spans="1:12" ht="25.5" x14ac:dyDescent="0.2">
      <c r="A126" s="168" t="s">
        <v>642</v>
      </c>
      <c r="B126" s="22" t="s">
        <v>213</v>
      </c>
      <c r="C126" s="29">
        <v>8346559</v>
      </c>
      <c r="D126" s="27" t="str">
        <f t="shared" si="17"/>
        <v>N/A</v>
      </c>
      <c r="E126" s="29">
        <v>7333816</v>
      </c>
      <c r="F126" s="27" t="str">
        <f t="shared" si="18"/>
        <v>N/A</v>
      </c>
      <c r="G126" s="29">
        <v>7819833</v>
      </c>
      <c r="H126" s="27" t="str">
        <f t="shared" si="19"/>
        <v>N/A</v>
      </c>
      <c r="I126" s="8">
        <v>-12.1</v>
      </c>
      <c r="J126" s="8">
        <v>6.6269999999999998</v>
      </c>
      <c r="K126" s="28" t="s">
        <v>734</v>
      </c>
      <c r="L126" s="105" t="str">
        <f t="shared" si="16"/>
        <v>Yes</v>
      </c>
    </row>
    <row r="127" spans="1:12" x14ac:dyDescent="0.2">
      <c r="A127" s="168" t="s">
        <v>643</v>
      </c>
      <c r="B127" s="22" t="s">
        <v>213</v>
      </c>
      <c r="C127" s="23">
        <v>8795</v>
      </c>
      <c r="D127" s="27" t="str">
        <f t="shared" si="17"/>
        <v>N/A</v>
      </c>
      <c r="E127" s="23">
        <v>4720</v>
      </c>
      <c r="F127" s="27" t="str">
        <f t="shared" si="18"/>
        <v>N/A</v>
      </c>
      <c r="G127" s="23">
        <v>4187</v>
      </c>
      <c r="H127" s="27" t="str">
        <f t="shared" si="19"/>
        <v>N/A</v>
      </c>
      <c r="I127" s="8">
        <v>-46.3</v>
      </c>
      <c r="J127" s="8">
        <v>-11.3</v>
      </c>
      <c r="K127" s="28" t="s">
        <v>734</v>
      </c>
      <c r="L127" s="105" t="str">
        <f t="shared" si="16"/>
        <v>Yes</v>
      </c>
    </row>
    <row r="128" spans="1:12" ht="25.5" x14ac:dyDescent="0.2">
      <c r="A128" s="168" t="s">
        <v>1437</v>
      </c>
      <c r="B128" s="22" t="s">
        <v>213</v>
      </c>
      <c r="C128" s="29">
        <v>949.01182489999997</v>
      </c>
      <c r="D128" s="27" t="str">
        <f t="shared" si="17"/>
        <v>N/A</v>
      </c>
      <c r="E128" s="29">
        <v>1553.7745763</v>
      </c>
      <c r="F128" s="27" t="str">
        <f t="shared" si="18"/>
        <v>N/A</v>
      </c>
      <c r="G128" s="29">
        <v>1867.6458084999999</v>
      </c>
      <c r="H128" s="27" t="str">
        <f t="shared" si="19"/>
        <v>N/A</v>
      </c>
      <c r="I128" s="8">
        <v>63.73</v>
      </c>
      <c r="J128" s="8">
        <v>20.2</v>
      </c>
      <c r="K128" s="28" t="s">
        <v>734</v>
      </c>
      <c r="L128" s="105" t="str">
        <f t="shared" si="16"/>
        <v>Yes</v>
      </c>
    </row>
    <row r="129" spans="1:12" ht="25.5" x14ac:dyDescent="0.2">
      <c r="A129" s="168" t="s">
        <v>644</v>
      </c>
      <c r="B129" s="22" t="s">
        <v>213</v>
      </c>
      <c r="C129" s="29">
        <v>16818409</v>
      </c>
      <c r="D129" s="27" t="str">
        <f t="shared" si="17"/>
        <v>N/A</v>
      </c>
      <c r="E129" s="29">
        <v>15175661</v>
      </c>
      <c r="F129" s="27" t="str">
        <f t="shared" si="18"/>
        <v>N/A</v>
      </c>
      <c r="G129" s="29">
        <v>14734814</v>
      </c>
      <c r="H129" s="27" t="str">
        <f t="shared" si="19"/>
        <v>N/A</v>
      </c>
      <c r="I129" s="8">
        <v>-9.77</v>
      </c>
      <c r="J129" s="8">
        <v>-2.9</v>
      </c>
      <c r="K129" s="28" t="s">
        <v>734</v>
      </c>
      <c r="L129" s="105" t="str">
        <f t="shared" si="16"/>
        <v>Yes</v>
      </c>
    </row>
    <row r="130" spans="1:12" x14ac:dyDescent="0.2">
      <c r="A130" s="168" t="s">
        <v>645</v>
      </c>
      <c r="B130" s="22" t="s">
        <v>213</v>
      </c>
      <c r="C130" s="23">
        <v>1853</v>
      </c>
      <c r="D130" s="27" t="str">
        <f t="shared" si="17"/>
        <v>N/A</v>
      </c>
      <c r="E130" s="23">
        <v>1852</v>
      </c>
      <c r="F130" s="27" t="str">
        <f t="shared" si="18"/>
        <v>N/A</v>
      </c>
      <c r="G130" s="23">
        <v>1873</v>
      </c>
      <c r="H130" s="27" t="str">
        <f t="shared" si="19"/>
        <v>N/A</v>
      </c>
      <c r="I130" s="8">
        <v>-5.3999999999999999E-2</v>
      </c>
      <c r="J130" s="8">
        <v>1.1339999999999999</v>
      </c>
      <c r="K130" s="28" t="s">
        <v>734</v>
      </c>
      <c r="L130" s="105" t="str">
        <f t="shared" si="16"/>
        <v>Yes</v>
      </c>
    </row>
    <row r="131" spans="1:12" ht="25.5" x14ac:dyDescent="0.2">
      <c r="A131" s="168" t="s">
        <v>1438</v>
      </c>
      <c r="B131" s="22" t="s">
        <v>213</v>
      </c>
      <c r="C131" s="29">
        <v>9076.3135456</v>
      </c>
      <c r="D131" s="27" t="str">
        <f t="shared" si="17"/>
        <v>N/A</v>
      </c>
      <c r="E131" s="29">
        <v>8194.2014039000005</v>
      </c>
      <c r="F131" s="27" t="str">
        <f t="shared" si="18"/>
        <v>N/A</v>
      </c>
      <c r="G131" s="29">
        <v>7866.9588894999997</v>
      </c>
      <c r="H131" s="27" t="str">
        <f t="shared" si="19"/>
        <v>N/A</v>
      </c>
      <c r="I131" s="8">
        <v>-9.7200000000000006</v>
      </c>
      <c r="J131" s="8">
        <v>-3.99</v>
      </c>
      <c r="K131" s="28" t="s">
        <v>734</v>
      </c>
      <c r="L131" s="105" t="str">
        <f t="shared" si="16"/>
        <v>Yes</v>
      </c>
    </row>
    <row r="132" spans="1:12" x14ac:dyDescent="0.2">
      <c r="A132" s="168" t="s">
        <v>1439</v>
      </c>
      <c r="B132" s="22" t="s">
        <v>213</v>
      </c>
      <c r="C132" s="29">
        <v>180.11820352999999</v>
      </c>
      <c r="D132" s="27" t="str">
        <f t="shared" ref="D132:D143" si="20">IF($B132="N/A","N/A",IF(C132&gt;10,"No",IF(C132&lt;-10,"No","Yes")))</f>
        <v>N/A</v>
      </c>
      <c r="E132" s="29">
        <v>166.19850123000001</v>
      </c>
      <c r="F132" s="27" t="str">
        <f t="shared" ref="F132:F143" si="21">IF($B132="N/A","N/A",IF(E132&gt;10,"No",IF(E132&lt;-10,"No","Yes")))</f>
        <v>N/A</v>
      </c>
      <c r="G132" s="29">
        <v>169.67520904</v>
      </c>
      <c r="H132" s="27" t="str">
        <f t="shared" ref="H132:H143" si="22">IF($B132="N/A","N/A",IF(G132&gt;10,"No",IF(G132&lt;-10,"No","Yes")))</f>
        <v>N/A</v>
      </c>
      <c r="I132" s="8">
        <v>-7.73</v>
      </c>
      <c r="J132" s="8">
        <v>2.0920000000000001</v>
      </c>
      <c r="K132" s="28" t="s">
        <v>734</v>
      </c>
      <c r="L132" s="105" t="str">
        <f t="shared" ref="L132:L143" si="23">IF(J132="Div by 0", "N/A", IF(K132="N/A","N/A", IF(J132&gt;VALUE(MID(K132,1,2)), "No", IF(J132&lt;-1*VALUE(MID(K132,1,2)), "No", "Yes"))))</f>
        <v>Yes</v>
      </c>
    </row>
    <row r="133" spans="1:12" x14ac:dyDescent="0.2">
      <c r="A133" s="168" t="s">
        <v>1440</v>
      </c>
      <c r="B133" s="22" t="s">
        <v>213</v>
      </c>
      <c r="C133" s="29">
        <v>122.91421681</v>
      </c>
      <c r="D133" s="27" t="str">
        <f t="shared" si="20"/>
        <v>N/A</v>
      </c>
      <c r="E133" s="29">
        <v>119.03123311</v>
      </c>
      <c r="F133" s="27" t="str">
        <f t="shared" si="21"/>
        <v>N/A</v>
      </c>
      <c r="G133" s="29">
        <v>105.2073798</v>
      </c>
      <c r="H133" s="27" t="str">
        <f t="shared" si="22"/>
        <v>N/A</v>
      </c>
      <c r="I133" s="8">
        <v>-3.16</v>
      </c>
      <c r="J133" s="8">
        <v>-11.6</v>
      </c>
      <c r="K133" s="28" t="s">
        <v>734</v>
      </c>
      <c r="L133" s="105" t="str">
        <f t="shared" si="23"/>
        <v>Yes</v>
      </c>
    </row>
    <row r="134" spans="1:12" x14ac:dyDescent="0.2">
      <c r="A134" s="168" t="s">
        <v>1441</v>
      </c>
      <c r="B134" s="22" t="s">
        <v>213</v>
      </c>
      <c r="C134" s="29">
        <v>231.35190987999999</v>
      </c>
      <c r="D134" s="27" t="str">
        <f t="shared" si="20"/>
        <v>N/A</v>
      </c>
      <c r="E134" s="29">
        <v>210.72659134</v>
      </c>
      <c r="F134" s="27" t="str">
        <f t="shared" si="21"/>
        <v>N/A</v>
      </c>
      <c r="G134" s="29">
        <v>179.83458758</v>
      </c>
      <c r="H134" s="27" t="str">
        <f t="shared" si="22"/>
        <v>N/A</v>
      </c>
      <c r="I134" s="8">
        <v>-8.92</v>
      </c>
      <c r="J134" s="8">
        <v>-14.7</v>
      </c>
      <c r="K134" s="28" t="s">
        <v>734</v>
      </c>
      <c r="L134" s="105" t="str">
        <f t="shared" si="23"/>
        <v>Yes</v>
      </c>
    </row>
    <row r="135" spans="1:12" x14ac:dyDescent="0.2">
      <c r="A135" s="168" t="s">
        <v>1442</v>
      </c>
      <c r="B135" s="22" t="s">
        <v>213</v>
      </c>
      <c r="C135" s="29">
        <v>9853.1642248999997</v>
      </c>
      <c r="D135" s="27" t="str">
        <f t="shared" si="20"/>
        <v>N/A</v>
      </c>
      <c r="E135" s="29">
        <v>10055.278238999999</v>
      </c>
      <c r="F135" s="27" t="str">
        <f t="shared" si="21"/>
        <v>N/A</v>
      </c>
      <c r="G135" s="29">
        <v>9713.4108560999994</v>
      </c>
      <c r="H135" s="27" t="str">
        <f t="shared" si="22"/>
        <v>N/A</v>
      </c>
      <c r="I135" s="8">
        <v>2.0510000000000002</v>
      </c>
      <c r="J135" s="8">
        <v>-3.4</v>
      </c>
      <c r="K135" s="28" t="s">
        <v>734</v>
      </c>
      <c r="L135" s="105" t="str">
        <f t="shared" si="23"/>
        <v>Yes</v>
      </c>
    </row>
    <row r="136" spans="1:12" x14ac:dyDescent="0.2">
      <c r="A136" s="168" t="s">
        <v>1443</v>
      </c>
      <c r="B136" s="22" t="s">
        <v>213</v>
      </c>
      <c r="C136" s="29">
        <v>16920.959884</v>
      </c>
      <c r="D136" s="27" t="str">
        <f t="shared" si="20"/>
        <v>N/A</v>
      </c>
      <c r="E136" s="29">
        <v>17234.952436</v>
      </c>
      <c r="F136" s="27" t="str">
        <f t="shared" si="21"/>
        <v>N/A</v>
      </c>
      <c r="G136" s="29">
        <v>17445.064890000001</v>
      </c>
      <c r="H136" s="27" t="str">
        <f t="shared" si="22"/>
        <v>N/A</v>
      </c>
      <c r="I136" s="8">
        <v>1.8560000000000001</v>
      </c>
      <c r="J136" s="8">
        <v>1.2190000000000001</v>
      </c>
      <c r="K136" s="28" t="s">
        <v>734</v>
      </c>
      <c r="L136" s="105" t="str">
        <f t="shared" si="23"/>
        <v>Yes</v>
      </c>
    </row>
    <row r="137" spans="1:12" x14ac:dyDescent="0.2">
      <c r="A137" s="168" t="s">
        <v>1444</v>
      </c>
      <c r="B137" s="22" t="s">
        <v>213</v>
      </c>
      <c r="C137" s="29">
        <v>3048.3345642999998</v>
      </c>
      <c r="D137" s="27" t="str">
        <f t="shared" si="20"/>
        <v>N/A</v>
      </c>
      <c r="E137" s="29">
        <v>3148.5490771999998</v>
      </c>
      <c r="F137" s="27" t="str">
        <f t="shared" si="21"/>
        <v>N/A</v>
      </c>
      <c r="G137" s="29">
        <v>3206.8579755000001</v>
      </c>
      <c r="H137" s="27" t="str">
        <f t="shared" si="22"/>
        <v>N/A</v>
      </c>
      <c r="I137" s="8">
        <v>3.2879999999999998</v>
      </c>
      <c r="J137" s="8">
        <v>1.8520000000000001</v>
      </c>
      <c r="K137" s="28" t="s">
        <v>734</v>
      </c>
      <c r="L137" s="105" t="str">
        <f t="shared" si="23"/>
        <v>Yes</v>
      </c>
    </row>
    <row r="138" spans="1:12" x14ac:dyDescent="0.2">
      <c r="A138" s="168" t="s">
        <v>1445</v>
      </c>
      <c r="B138" s="22" t="s">
        <v>213</v>
      </c>
      <c r="C138" s="29">
        <v>200.30488424000001</v>
      </c>
      <c r="D138" s="27" t="str">
        <f t="shared" si="20"/>
        <v>N/A</v>
      </c>
      <c r="E138" s="29">
        <v>150.92847656999999</v>
      </c>
      <c r="F138" s="27" t="str">
        <f t="shared" si="21"/>
        <v>N/A</v>
      </c>
      <c r="G138" s="29">
        <v>212.18479515999999</v>
      </c>
      <c r="H138" s="27" t="str">
        <f t="shared" si="22"/>
        <v>N/A</v>
      </c>
      <c r="I138" s="8">
        <v>-24.7</v>
      </c>
      <c r="J138" s="8">
        <v>40.590000000000003</v>
      </c>
      <c r="K138" s="28" t="s">
        <v>734</v>
      </c>
      <c r="L138" s="105" t="str">
        <f t="shared" si="23"/>
        <v>No</v>
      </c>
    </row>
    <row r="139" spans="1:12" x14ac:dyDescent="0.2">
      <c r="A139" s="168" t="s">
        <v>1446</v>
      </c>
      <c r="B139" s="22" t="s">
        <v>213</v>
      </c>
      <c r="C139" s="29">
        <v>110.19656255</v>
      </c>
      <c r="D139" s="27" t="str">
        <f t="shared" si="20"/>
        <v>N/A</v>
      </c>
      <c r="E139" s="29">
        <v>84.444521659000003</v>
      </c>
      <c r="F139" s="27" t="str">
        <f t="shared" si="21"/>
        <v>N/A</v>
      </c>
      <c r="G139" s="29">
        <v>107.80585166</v>
      </c>
      <c r="H139" s="27" t="str">
        <f t="shared" si="22"/>
        <v>N/A</v>
      </c>
      <c r="I139" s="8">
        <v>-23.4</v>
      </c>
      <c r="J139" s="8">
        <v>27.66</v>
      </c>
      <c r="K139" s="28" t="s">
        <v>734</v>
      </c>
      <c r="L139" s="105" t="str">
        <f t="shared" si="23"/>
        <v>Yes</v>
      </c>
    </row>
    <row r="140" spans="1:12" x14ac:dyDescent="0.2">
      <c r="A140" s="168" t="s">
        <v>1447</v>
      </c>
      <c r="B140" s="22" t="s">
        <v>213</v>
      </c>
      <c r="C140" s="29">
        <v>286.72750671</v>
      </c>
      <c r="D140" s="27" t="str">
        <f t="shared" si="20"/>
        <v>N/A</v>
      </c>
      <c r="E140" s="29">
        <v>214.39145009000001</v>
      </c>
      <c r="F140" s="27" t="str">
        <f t="shared" si="21"/>
        <v>N/A</v>
      </c>
      <c r="G140" s="29">
        <v>208.81090452999999</v>
      </c>
      <c r="H140" s="27" t="str">
        <f t="shared" si="22"/>
        <v>N/A</v>
      </c>
      <c r="I140" s="8">
        <v>-25.2</v>
      </c>
      <c r="J140" s="8">
        <v>-2.6</v>
      </c>
      <c r="K140" s="28" t="s">
        <v>734</v>
      </c>
      <c r="L140" s="105" t="str">
        <f t="shared" si="23"/>
        <v>Yes</v>
      </c>
    </row>
    <row r="141" spans="1:12" x14ac:dyDescent="0.2">
      <c r="A141" s="168" t="s">
        <v>1448</v>
      </c>
      <c r="B141" s="22" t="s">
        <v>213</v>
      </c>
      <c r="C141" s="29">
        <v>7366.1619492</v>
      </c>
      <c r="D141" s="27" t="str">
        <f t="shared" si="20"/>
        <v>N/A</v>
      </c>
      <c r="E141" s="29">
        <v>7503.3893189</v>
      </c>
      <c r="F141" s="27" t="str">
        <f t="shared" si="21"/>
        <v>N/A</v>
      </c>
      <c r="G141" s="29">
        <v>7067.3449952999999</v>
      </c>
      <c r="H141" s="27" t="str">
        <f t="shared" si="22"/>
        <v>N/A</v>
      </c>
      <c r="I141" s="8">
        <v>1.863</v>
      </c>
      <c r="J141" s="8">
        <v>-5.81</v>
      </c>
      <c r="K141" s="28" t="s">
        <v>734</v>
      </c>
      <c r="L141" s="105" t="str">
        <f t="shared" si="23"/>
        <v>Yes</v>
      </c>
    </row>
    <row r="142" spans="1:12" x14ac:dyDescent="0.2">
      <c r="A142" s="168" t="s">
        <v>1449</v>
      </c>
      <c r="B142" s="22" t="s">
        <v>213</v>
      </c>
      <c r="C142" s="29">
        <v>5565.1684274999998</v>
      </c>
      <c r="D142" s="27" t="str">
        <f t="shared" si="20"/>
        <v>N/A</v>
      </c>
      <c r="E142" s="29">
        <v>5444.2027257</v>
      </c>
      <c r="F142" s="27" t="str">
        <f t="shared" si="21"/>
        <v>N/A</v>
      </c>
      <c r="G142" s="29">
        <v>5298.8427134000003</v>
      </c>
      <c r="H142" s="27" t="str">
        <f t="shared" si="22"/>
        <v>N/A</v>
      </c>
      <c r="I142" s="8">
        <v>-2.17</v>
      </c>
      <c r="J142" s="8">
        <v>-2.67</v>
      </c>
      <c r="K142" s="28" t="s">
        <v>734</v>
      </c>
      <c r="L142" s="105" t="str">
        <f t="shared" si="23"/>
        <v>Yes</v>
      </c>
    </row>
    <row r="143" spans="1:12" x14ac:dyDescent="0.2">
      <c r="A143" s="168" t="s">
        <v>1450</v>
      </c>
      <c r="B143" s="22" t="s">
        <v>213</v>
      </c>
      <c r="C143" s="29">
        <v>9173.3157640000009</v>
      </c>
      <c r="D143" s="27" t="str">
        <f t="shared" si="20"/>
        <v>N/A</v>
      </c>
      <c r="E143" s="29">
        <v>9564.9987194000005</v>
      </c>
      <c r="F143" s="27" t="str">
        <f t="shared" si="21"/>
        <v>N/A</v>
      </c>
      <c r="G143" s="29">
        <v>9425.9673528000003</v>
      </c>
      <c r="H143" s="27" t="str">
        <f t="shared" si="22"/>
        <v>N/A</v>
      </c>
      <c r="I143" s="8">
        <v>4.2699999999999996</v>
      </c>
      <c r="J143" s="8">
        <v>-1.45</v>
      </c>
      <c r="K143" s="28" t="s">
        <v>734</v>
      </c>
      <c r="L143" s="105" t="str">
        <f t="shared" si="23"/>
        <v>Yes</v>
      </c>
    </row>
    <row r="144" spans="1:12" x14ac:dyDescent="0.2">
      <c r="A144" s="168" t="s">
        <v>89</v>
      </c>
      <c r="B144" s="22" t="s">
        <v>213</v>
      </c>
      <c r="C144" s="4">
        <v>6.2571702619999998</v>
      </c>
      <c r="D144" s="27" t="str">
        <f t="shared" ref="D144:D161" si="24">IF($B144="N/A","N/A",IF(C144&gt;10,"No",IF(C144&lt;-10,"No","Yes")))</f>
        <v>N/A</v>
      </c>
      <c r="E144" s="4">
        <v>5.6554733446999998</v>
      </c>
      <c r="F144" s="27" t="str">
        <f t="shared" ref="F144:F161" si="25">IF($B144="N/A","N/A",IF(E144&gt;10,"No",IF(E144&lt;-10,"No","Yes")))</f>
        <v>N/A</v>
      </c>
      <c r="G144" s="4">
        <v>4.8630304727000002</v>
      </c>
      <c r="H144" s="27" t="str">
        <f t="shared" ref="H144:H161" si="26">IF($B144="N/A","N/A",IF(G144&gt;10,"No",IF(G144&lt;-10,"No","Yes")))</f>
        <v>N/A</v>
      </c>
      <c r="I144" s="8">
        <v>-9.6199999999999992</v>
      </c>
      <c r="J144" s="8">
        <v>-14</v>
      </c>
      <c r="K144" s="28" t="s">
        <v>734</v>
      </c>
      <c r="L144" s="105" t="str">
        <f t="shared" ref="L144:L161" si="27">IF(J144="Div by 0", "N/A", IF(K144="N/A","N/A", IF(J144&gt;VALUE(MID(K144,1,2)), "No", IF(J144&lt;-1*VALUE(MID(K144,1,2)), "No", "Yes"))))</f>
        <v>Yes</v>
      </c>
    </row>
    <row r="145" spans="1:12" x14ac:dyDescent="0.2">
      <c r="A145" s="168" t="s">
        <v>474</v>
      </c>
      <c r="B145" s="22" t="s">
        <v>213</v>
      </c>
      <c r="C145" s="4">
        <v>6.8519369161999997</v>
      </c>
      <c r="D145" s="27" t="str">
        <f t="shared" si="24"/>
        <v>N/A</v>
      </c>
      <c r="E145" s="4">
        <v>5.8605513087999999</v>
      </c>
      <c r="F145" s="27" t="str">
        <f t="shared" si="25"/>
        <v>N/A</v>
      </c>
      <c r="G145" s="4">
        <v>5.0652254938999999</v>
      </c>
      <c r="H145" s="27" t="str">
        <f t="shared" si="26"/>
        <v>N/A</v>
      </c>
      <c r="I145" s="8">
        <v>-14.5</v>
      </c>
      <c r="J145" s="8">
        <v>-13.6</v>
      </c>
      <c r="K145" s="28" t="s">
        <v>734</v>
      </c>
      <c r="L145" s="105" t="str">
        <f t="shared" si="27"/>
        <v>Yes</v>
      </c>
    </row>
    <row r="146" spans="1:12" x14ac:dyDescent="0.2">
      <c r="A146" s="168" t="s">
        <v>475</v>
      </c>
      <c r="B146" s="22" t="s">
        <v>213</v>
      </c>
      <c r="C146" s="4">
        <v>5.6662190390999996</v>
      </c>
      <c r="D146" s="27" t="str">
        <f t="shared" si="24"/>
        <v>N/A</v>
      </c>
      <c r="E146" s="4">
        <v>5.4387947269000003</v>
      </c>
      <c r="F146" s="27" t="str">
        <f t="shared" si="25"/>
        <v>N/A</v>
      </c>
      <c r="G146" s="4">
        <v>4.4710048693999997</v>
      </c>
      <c r="H146" s="27" t="str">
        <f t="shared" si="26"/>
        <v>N/A</v>
      </c>
      <c r="I146" s="8">
        <v>-4.01</v>
      </c>
      <c r="J146" s="8">
        <v>-17.8</v>
      </c>
      <c r="K146" s="28" t="s">
        <v>734</v>
      </c>
      <c r="L146" s="105" t="str">
        <f t="shared" si="27"/>
        <v>Yes</v>
      </c>
    </row>
    <row r="147" spans="1:12" x14ac:dyDescent="0.2">
      <c r="A147" s="168" t="s">
        <v>1451</v>
      </c>
      <c r="B147" s="22" t="s">
        <v>213</v>
      </c>
      <c r="C147" s="4">
        <v>19.555772884</v>
      </c>
      <c r="D147" s="27" t="str">
        <f t="shared" si="24"/>
        <v>N/A</v>
      </c>
      <c r="E147" s="4">
        <v>19.616771011000001</v>
      </c>
      <c r="F147" s="27" t="str">
        <f t="shared" si="25"/>
        <v>N/A</v>
      </c>
      <c r="G147" s="4">
        <v>18.332575306999999</v>
      </c>
      <c r="H147" s="27" t="str">
        <f t="shared" si="26"/>
        <v>N/A</v>
      </c>
      <c r="I147" s="8">
        <v>0.31190000000000001</v>
      </c>
      <c r="J147" s="8">
        <v>-6.55</v>
      </c>
      <c r="K147" s="28" t="s">
        <v>734</v>
      </c>
      <c r="L147" s="105" t="str">
        <f t="shared" si="27"/>
        <v>Yes</v>
      </c>
    </row>
    <row r="148" spans="1:12" x14ac:dyDescent="0.2">
      <c r="A148" s="168" t="s">
        <v>1452</v>
      </c>
      <c r="B148" s="22" t="s">
        <v>213</v>
      </c>
      <c r="C148" s="4">
        <v>34.320930945000001</v>
      </c>
      <c r="D148" s="27" t="str">
        <f t="shared" si="24"/>
        <v>N/A</v>
      </c>
      <c r="E148" s="4">
        <v>34.306231179000001</v>
      </c>
      <c r="F148" s="27" t="str">
        <f t="shared" si="25"/>
        <v>N/A</v>
      </c>
      <c r="G148" s="4">
        <v>33.559448379000003</v>
      </c>
      <c r="H148" s="27" t="str">
        <f t="shared" si="26"/>
        <v>N/A</v>
      </c>
      <c r="I148" s="8">
        <v>-4.2999999999999997E-2</v>
      </c>
      <c r="J148" s="8">
        <v>-2.1800000000000002</v>
      </c>
      <c r="K148" s="28" t="s">
        <v>734</v>
      </c>
      <c r="L148" s="105" t="str">
        <f t="shared" si="27"/>
        <v>Yes</v>
      </c>
    </row>
    <row r="149" spans="1:12" x14ac:dyDescent="0.2">
      <c r="A149" s="168" t="s">
        <v>1453</v>
      </c>
      <c r="B149" s="22" t="s">
        <v>213</v>
      </c>
      <c r="C149" s="4">
        <v>5.3304983586999999</v>
      </c>
      <c r="D149" s="27" t="str">
        <f t="shared" si="24"/>
        <v>N/A</v>
      </c>
      <c r="E149" s="4">
        <v>5.4764595103999998</v>
      </c>
      <c r="F149" s="27" t="str">
        <f t="shared" si="25"/>
        <v>N/A</v>
      </c>
      <c r="G149" s="4">
        <v>5.3379076287</v>
      </c>
      <c r="H149" s="27" t="str">
        <f t="shared" si="26"/>
        <v>N/A</v>
      </c>
      <c r="I149" s="8">
        <v>2.738</v>
      </c>
      <c r="J149" s="8">
        <v>-2.5299999999999998</v>
      </c>
      <c r="K149" s="28" t="s">
        <v>734</v>
      </c>
      <c r="L149" s="105" t="str">
        <f t="shared" si="27"/>
        <v>Yes</v>
      </c>
    </row>
    <row r="150" spans="1:12" x14ac:dyDescent="0.2">
      <c r="A150" s="168" t="s">
        <v>90</v>
      </c>
      <c r="B150" s="22" t="s">
        <v>213</v>
      </c>
      <c r="C150" s="4">
        <v>47.868198829999997</v>
      </c>
      <c r="D150" s="27" t="str">
        <f t="shared" si="24"/>
        <v>N/A</v>
      </c>
      <c r="E150" s="4">
        <v>30.904951621999999</v>
      </c>
      <c r="F150" s="27" t="str">
        <f t="shared" si="25"/>
        <v>N/A</v>
      </c>
      <c r="G150" s="4">
        <v>31.357800091000001</v>
      </c>
      <c r="H150" s="27" t="str">
        <f t="shared" si="26"/>
        <v>N/A</v>
      </c>
      <c r="I150" s="8">
        <v>-35.4</v>
      </c>
      <c r="J150" s="8">
        <v>1.4650000000000001</v>
      </c>
      <c r="K150" s="28" t="s">
        <v>734</v>
      </c>
      <c r="L150" s="105" t="str">
        <f t="shared" si="27"/>
        <v>Yes</v>
      </c>
    </row>
    <row r="151" spans="1:12" x14ac:dyDescent="0.2">
      <c r="A151" s="168" t="s">
        <v>476</v>
      </c>
      <c r="B151" s="22" t="s">
        <v>213</v>
      </c>
      <c r="C151" s="4">
        <v>43.125095696999999</v>
      </c>
      <c r="D151" s="27" t="str">
        <f t="shared" si="24"/>
        <v>N/A</v>
      </c>
      <c r="E151" s="4">
        <v>27.175507682999999</v>
      </c>
      <c r="F151" s="27" t="str">
        <f t="shared" si="25"/>
        <v>N/A</v>
      </c>
      <c r="G151" s="4">
        <v>27.506522549</v>
      </c>
      <c r="H151" s="27" t="str">
        <f t="shared" si="26"/>
        <v>N/A</v>
      </c>
      <c r="I151" s="8">
        <v>-37</v>
      </c>
      <c r="J151" s="8">
        <v>1.218</v>
      </c>
      <c r="K151" s="28" t="s">
        <v>734</v>
      </c>
      <c r="L151" s="105" t="str">
        <f t="shared" si="27"/>
        <v>Yes</v>
      </c>
    </row>
    <row r="152" spans="1:12" x14ac:dyDescent="0.2">
      <c r="A152" s="168" t="s">
        <v>477</v>
      </c>
      <c r="B152" s="22" t="s">
        <v>213</v>
      </c>
      <c r="C152" s="4">
        <v>52.544016710999998</v>
      </c>
      <c r="D152" s="27" t="str">
        <f t="shared" si="24"/>
        <v>N/A</v>
      </c>
      <c r="E152" s="4">
        <v>34.576271186</v>
      </c>
      <c r="F152" s="27" t="str">
        <f t="shared" si="25"/>
        <v>N/A</v>
      </c>
      <c r="G152" s="4">
        <v>33.196842261</v>
      </c>
      <c r="H152" s="27" t="str">
        <f t="shared" si="26"/>
        <v>N/A</v>
      </c>
      <c r="I152" s="8">
        <v>-34.200000000000003</v>
      </c>
      <c r="J152" s="8">
        <v>-3.99</v>
      </c>
      <c r="K152" s="28" t="s">
        <v>734</v>
      </c>
      <c r="L152" s="105" t="str">
        <f t="shared" si="27"/>
        <v>Yes</v>
      </c>
    </row>
    <row r="153" spans="1:12" x14ac:dyDescent="0.2">
      <c r="A153" s="168" t="s">
        <v>117</v>
      </c>
      <c r="B153" s="22" t="s">
        <v>213</v>
      </c>
      <c r="C153" s="4">
        <v>89.861014463000004</v>
      </c>
      <c r="D153" s="27" t="str">
        <f t="shared" si="24"/>
        <v>N/A</v>
      </c>
      <c r="E153" s="4">
        <v>89.861506356000007</v>
      </c>
      <c r="F153" s="27" t="str">
        <f t="shared" si="25"/>
        <v>N/A</v>
      </c>
      <c r="G153" s="4">
        <v>88.349718363999997</v>
      </c>
      <c r="H153" s="27" t="str">
        <f t="shared" si="26"/>
        <v>N/A</v>
      </c>
      <c r="I153" s="8">
        <v>5.0000000000000001E-4</v>
      </c>
      <c r="J153" s="8">
        <v>-1.68</v>
      </c>
      <c r="K153" s="28" t="s">
        <v>734</v>
      </c>
      <c r="L153" s="105" t="str">
        <f t="shared" si="27"/>
        <v>Yes</v>
      </c>
    </row>
    <row r="154" spans="1:12" x14ac:dyDescent="0.2">
      <c r="A154" s="168" t="s">
        <v>478</v>
      </c>
      <c r="B154" s="22" t="s">
        <v>213</v>
      </c>
      <c r="C154" s="4">
        <v>89.067524116000001</v>
      </c>
      <c r="D154" s="27" t="str">
        <f t="shared" si="24"/>
        <v>N/A</v>
      </c>
      <c r="E154" s="4">
        <v>88.966103004000004</v>
      </c>
      <c r="F154" s="27" t="str">
        <f t="shared" si="25"/>
        <v>N/A</v>
      </c>
      <c r="G154" s="4">
        <v>88.483041372000002</v>
      </c>
      <c r="H154" s="27" t="str">
        <f t="shared" si="26"/>
        <v>N/A</v>
      </c>
      <c r="I154" s="8">
        <v>-0.114</v>
      </c>
      <c r="J154" s="8">
        <v>-0.54300000000000004</v>
      </c>
      <c r="K154" s="28" t="s">
        <v>734</v>
      </c>
      <c r="L154" s="105" t="str">
        <f t="shared" si="27"/>
        <v>Yes</v>
      </c>
    </row>
    <row r="155" spans="1:12" x14ac:dyDescent="0.2">
      <c r="A155" s="168" t="s">
        <v>479</v>
      </c>
      <c r="B155" s="22" t="s">
        <v>213</v>
      </c>
      <c r="C155" s="4">
        <v>90.711727842000002</v>
      </c>
      <c r="D155" s="27" t="str">
        <f t="shared" si="24"/>
        <v>N/A</v>
      </c>
      <c r="E155" s="4">
        <v>90.836158191999999</v>
      </c>
      <c r="F155" s="27" t="str">
        <f t="shared" si="25"/>
        <v>N/A</v>
      </c>
      <c r="G155" s="4">
        <v>89.973439575</v>
      </c>
      <c r="H155" s="27" t="str">
        <f t="shared" si="26"/>
        <v>N/A</v>
      </c>
      <c r="I155" s="8">
        <v>0.13719999999999999</v>
      </c>
      <c r="J155" s="8">
        <v>-0.95</v>
      </c>
      <c r="K155" s="28" t="s">
        <v>734</v>
      </c>
      <c r="L155" s="105" t="str">
        <f t="shared" si="27"/>
        <v>Yes</v>
      </c>
    </row>
    <row r="156" spans="1:12" x14ac:dyDescent="0.2">
      <c r="A156" s="168" t="s">
        <v>1454</v>
      </c>
      <c r="B156" s="22" t="s">
        <v>213</v>
      </c>
      <c r="C156" s="23">
        <v>1.9068229636</v>
      </c>
      <c r="D156" s="27" t="str">
        <f t="shared" si="24"/>
        <v>N/A</v>
      </c>
      <c r="E156" s="23">
        <v>1.8346192553</v>
      </c>
      <c r="F156" s="27" t="str">
        <f t="shared" si="25"/>
        <v>N/A</v>
      </c>
      <c r="G156" s="23">
        <v>2.0341726619</v>
      </c>
      <c r="H156" s="27" t="str">
        <f t="shared" si="26"/>
        <v>N/A</v>
      </c>
      <c r="I156" s="8">
        <v>-3.79</v>
      </c>
      <c r="J156" s="8">
        <v>10.88</v>
      </c>
      <c r="K156" s="28" t="s">
        <v>734</v>
      </c>
      <c r="L156" s="105" t="str">
        <f t="shared" si="27"/>
        <v>Yes</v>
      </c>
    </row>
    <row r="157" spans="1:12" x14ac:dyDescent="0.2">
      <c r="A157" s="168" t="s">
        <v>1455</v>
      </c>
      <c r="B157" s="22" t="s">
        <v>213</v>
      </c>
      <c r="C157" s="23">
        <v>0.92737430170000001</v>
      </c>
      <c r="D157" s="27" t="str">
        <f t="shared" si="24"/>
        <v>N/A</v>
      </c>
      <c r="E157" s="23">
        <v>1.0573122530000001</v>
      </c>
      <c r="F157" s="27" t="str">
        <f t="shared" si="25"/>
        <v>N/A</v>
      </c>
      <c r="G157" s="23">
        <v>0.83296541570000004</v>
      </c>
      <c r="H157" s="27" t="str">
        <f t="shared" si="26"/>
        <v>N/A</v>
      </c>
      <c r="I157" s="8">
        <v>14.01</v>
      </c>
      <c r="J157" s="8">
        <v>-21.2</v>
      </c>
      <c r="K157" s="28" t="s">
        <v>734</v>
      </c>
      <c r="L157" s="105" t="str">
        <f t="shared" si="27"/>
        <v>Yes</v>
      </c>
    </row>
    <row r="158" spans="1:12" x14ac:dyDescent="0.2">
      <c r="A158" s="168" t="s">
        <v>1456</v>
      </c>
      <c r="B158" s="22" t="s">
        <v>213</v>
      </c>
      <c r="C158" s="23">
        <v>2.9743252139999998</v>
      </c>
      <c r="D158" s="27" t="str">
        <f t="shared" si="24"/>
        <v>N/A</v>
      </c>
      <c r="E158" s="23">
        <v>2.6260387812000001</v>
      </c>
      <c r="F158" s="27" t="str">
        <f t="shared" si="25"/>
        <v>N/A</v>
      </c>
      <c r="G158" s="23">
        <v>2.3523102310000001</v>
      </c>
      <c r="H158" s="27" t="str">
        <f t="shared" si="26"/>
        <v>N/A</v>
      </c>
      <c r="I158" s="8">
        <v>-11.7</v>
      </c>
      <c r="J158" s="8">
        <v>-10.4</v>
      </c>
      <c r="K158" s="28" t="s">
        <v>734</v>
      </c>
      <c r="L158" s="105" t="str">
        <f t="shared" si="27"/>
        <v>Yes</v>
      </c>
    </row>
    <row r="159" spans="1:12" x14ac:dyDescent="0.2">
      <c r="A159" s="168" t="s">
        <v>1457</v>
      </c>
      <c r="B159" s="22" t="s">
        <v>213</v>
      </c>
      <c r="C159" s="23">
        <v>238.64002693</v>
      </c>
      <c r="D159" s="27" t="str">
        <f t="shared" si="24"/>
        <v>N/A</v>
      </c>
      <c r="E159" s="23">
        <v>237.79961315</v>
      </c>
      <c r="F159" s="27" t="str">
        <f t="shared" si="25"/>
        <v>N/A</v>
      </c>
      <c r="G159" s="23">
        <v>236.66946565000001</v>
      </c>
      <c r="H159" s="27" t="str">
        <f t="shared" si="26"/>
        <v>N/A</v>
      </c>
      <c r="I159" s="8">
        <v>-0.35199999999999998</v>
      </c>
      <c r="J159" s="8">
        <v>-0.47499999999999998</v>
      </c>
      <c r="K159" s="28" t="s">
        <v>734</v>
      </c>
      <c r="L159" s="105" t="str">
        <f t="shared" si="27"/>
        <v>Yes</v>
      </c>
    </row>
    <row r="160" spans="1:12" x14ac:dyDescent="0.2">
      <c r="A160" s="168" t="s">
        <v>1458</v>
      </c>
      <c r="B160" s="22" t="s">
        <v>213</v>
      </c>
      <c r="C160" s="23">
        <v>241.86627258999999</v>
      </c>
      <c r="D160" s="27" t="str">
        <f t="shared" si="24"/>
        <v>N/A</v>
      </c>
      <c r="E160" s="23">
        <v>241.36833221000001</v>
      </c>
      <c r="F160" s="27" t="str">
        <f t="shared" si="25"/>
        <v>N/A</v>
      </c>
      <c r="G160" s="23">
        <v>240.04775655</v>
      </c>
      <c r="H160" s="27" t="str">
        <f t="shared" si="26"/>
        <v>N/A</v>
      </c>
      <c r="I160" s="8">
        <v>-0.20599999999999999</v>
      </c>
      <c r="J160" s="8">
        <v>-0.54700000000000004</v>
      </c>
      <c r="K160" s="28" t="s">
        <v>734</v>
      </c>
      <c r="L160" s="105" t="str">
        <f t="shared" si="27"/>
        <v>Yes</v>
      </c>
    </row>
    <row r="161" spans="1:12" x14ac:dyDescent="0.2">
      <c r="A161" s="168" t="s">
        <v>1459</v>
      </c>
      <c r="B161" s="22" t="s">
        <v>213</v>
      </c>
      <c r="C161" s="23">
        <v>218.60181944999999</v>
      </c>
      <c r="D161" s="27" t="str">
        <f t="shared" si="24"/>
        <v>N/A</v>
      </c>
      <c r="E161" s="23">
        <v>215.98968363</v>
      </c>
      <c r="F161" s="27" t="str">
        <f t="shared" si="25"/>
        <v>N/A</v>
      </c>
      <c r="G161" s="23">
        <v>219.90601244000001</v>
      </c>
      <c r="H161" s="27" t="str">
        <f t="shared" si="26"/>
        <v>N/A</v>
      </c>
      <c r="I161" s="8">
        <v>-1.19</v>
      </c>
      <c r="J161" s="8">
        <v>1.8129999999999999</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0</v>
      </c>
      <c r="D165" s="27" t="str">
        <f t="shared" si="28"/>
        <v>N/A</v>
      </c>
      <c r="E165" s="23">
        <v>0</v>
      </c>
      <c r="F165" s="27" t="str">
        <f t="shared" si="29"/>
        <v>N/A</v>
      </c>
      <c r="G165" s="23">
        <v>0</v>
      </c>
      <c r="H165" s="27" t="str">
        <f t="shared" si="30"/>
        <v>N/A</v>
      </c>
      <c r="I165" s="8" t="s">
        <v>1748</v>
      </c>
      <c r="J165" s="8" t="s">
        <v>1748</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126</v>
      </c>
      <c r="D167" s="27" t="str">
        <f t="shared" si="28"/>
        <v>N/A</v>
      </c>
      <c r="E167" s="23">
        <v>159</v>
      </c>
      <c r="F167" s="27" t="str">
        <f t="shared" si="29"/>
        <v>N/A</v>
      </c>
      <c r="G167" s="23">
        <v>158</v>
      </c>
      <c r="H167" s="27" t="str">
        <f t="shared" si="30"/>
        <v>N/A</v>
      </c>
      <c r="I167" s="8">
        <v>26.19</v>
      </c>
      <c r="J167" s="8">
        <v>-0.629</v>
      </c>
      <c r="K167" s="10" t="s">
        <v>213</v>
      </c>
      <c r="L167" s="105" t="str">
        <f t="shared" si="31"/>
        <v>N/A</v>
      </c>
    </row>
    <row r="168" spans="1:12" x14ac:dyDescent="0.2">
      <c r="A168" s="168" t="s">
        <v>125</v>
      </c>
      <c r="B168" s="22" t="s">
        <v>213</v>
      </c>
      <c r="C168" s="29">
        <v>280482</v>
      </c>
      <c r="D168" s="27" t="str">
        <f t="shared" si="28"/>
        <v>N/A</v>
      </c>
      <c r="E168" s="29">
        <v>265880</v>
      </c>
      <c r="F168" s="27" t="str">
        <f t="shared" si="29"/>
        <v>N/A</v>
      </c>
      <c r="G168" s="29">
        <v>340943</v>
      </c>
      <c r="H168" s="27" t="str">
        <f t="shared" si="30"/>
        <v>N/A</v>
      </c>
      <c r="I168" s="8">
        <v>-5.21</v>
      </c>
      <c r="J168" s="8">
        <v>28.23</v>
      </c>
      <c r="K168" s="10" t="s">
        <v>213</v>
      </c>
      <c r="L168" s="105" t="str">
        <f t="shared" si="31"/>
        <v>N/A</v>
      </c>
    </row>
    <row r="169" spans="1:12" x14ac:dyDescent="0.2">
      <c r="A169" s="168" t="s">
        <v>1596</v>
      </c>
      <c r="B169" s="22" t="s">
        <v>213</v>
      </c>
      <c r="C169" s="29">
        <v>196574</v>
      </c>
      <c r="D169" s="27" t="str">
        <f t="shared" si="28"/>
        <v>N/A</v>
      </c>
      <c r="E169" s="29">
        <v>156015</v>
      </c>
      <c r="F169" s="27" t="str">
        <f t="shared" si="29"/>
        <v>N/A</v>
      </c>
      <c r="G169" s="29">
        <v>300391</v>
      </c>
      <c r="H169" s="27" t="str">
        <f t="shared" si="30"/>
        <v>N/A</v>
      </c>
      <c r="I169" s="8">
        <v>-20.6</v>
      </c>
      <c r="J169" s="8">
        <v>92.54</v>
      </c>
      <c r="K169" s="10" t="s">
        <v>213</v>
      </c>
      <c r="L169" s="105" t="str">
        <f t="shared" si="31"/>
        <v>N/A</v>
      </c>
    </row>
    <row r="170" spans="1:12" x14ac:dyDescent="0.2">
      <c r="A170" s="168" t="s">
        <v>1353</v>
      </c>
      <c r="B170" s="22" t="s">
        <v>213</v>
      </c>
      <c r="C170" s="29">
        <v>183969</v>
      </c>
      <c r="D170" s="27" t="str">
        <f t="shared" si="28"/>
        <v>N/A</v>
      </c>
      <c r="E170" s="29">
        <v>177270</v>
      </c>
      <c r="F170" s="27" t="str">
        <f t="shared" si="29"/>
        <v>N/A</v>
      </c>
      <c r="G170" s="29">
        <v>179298</v>
      </c>
      <c r="H170" s="27" t="str">
        <f t="shared" si="30"/>
        <v>N/A</v>
      </c>
      <c r="I170" s="8">
        <v>-3.64</v>
      </c>
      <c r="J170" s="8">
        <v>1.1439999999999999</v>
      </c>
      <c r="K170" s="10" t="s">
        <v>213</v>
      </c>
      <c r="L170" s="105" t="str">
        <f t="shared" si="31"/>
        <v>N/A</v>
      </c>
    </row>
    <row r="171" spans="1:12" x14ac:dyDescent="0.2">
      <c r="A171" s="168" t="s">
        <v>1590</v>
      </c>
      <c r="B171" s="22" t="s">
        <v>213</v>
      </c>
      <c r="C171" s="29">
        <v>149241</v>
      </c>
      <c r="D171" s="27" t="str">
        <f t="shared" si="28"/>
        <v>N/A</v>
      </c>
      <c r="E171" s="29">
        <v>128044</v>
      </c>
      <c r="F171" s="27" t="str">
        <f t="shared" si="29"/>
        <v>N/A</v>
      </c>
      <c r="G171" s="29">
        <v>143708</v>
      </c>
      <c r="H171" s="27" t="str">
        <f t="shared" si="30"/>
        <v>N/A</v>
      </c>
      <c r="I171" s="8">
        <v>-14.2</v>
      </c>
      <c r="J171" s="8">
        <v>12.23</v>
      </c>
      <c r="K171" s="10" t="s">
        <v>213</v>
      </c>
      <c r="L171" s="105" t="str">
        <f t="shared" si="31"/>
        <v>N/A</v>
      </c>
    </row>
    <row r="172" spans="1:12" x14ac:dyDescent="0.2">
      <c r="A172" s="168" t="s">
        <v>1591</v>
      </c>
      <c r="B172" s="22" t="s">
        <v>213</v>
      </c>
      <c r="C172" s="29">
        <v>280482</v>
      </c>
      <c r="D172" s="27" t="str">
        <f t="shared" si="28"/>
        <v>N/A</v>
      </c>
      <c r="E172" s="29">
        <v>265880</v>
      </c>
      <c r="F172" s="27" t="str">
        <f t="shared" si="29"/>
        <v>N/A</v>
      </c>
      <c r="G172" s="29">
        <v>268841</v>
      </c>
      <c r="H172" s="27" t="str">
        <f t="shared" si="30"/>
        <v>N/A</v>
      </c>
      <c r="I172" s="8">
        <v>-5.21</v>
      </c>
      <c r="J172" s="8">
        <v>1.1140000000000001</v>
      </c>
      <c r="K172" s="10" t="s">
        <v>213</v>
      </c>
      <c r="L172" s="105" t="str">
        <f t="shared" si="31"/>
        <v>N/A</v>
      </c>
    </row>
    <row r="173" spans="1:12" ht="25.5" x14ac:dyDescent="0.2">
      <c r="A173" s="168" t="s">
        <v>1354</v>
      </c>
      <c r="B173" s="22" t="s">
        <v>213</v>
      </c>
      <c r="C173" s="29">
        <v>2506</v>
      </c>
      <c r="D173" s="27" t="str">
        <f t="shared" ref="D173:D187" si="32">IF($B173="N/A","N/A",IF(C173&gt;10,"No",IF(C173&lt;-10,"No","Yes")))</f>
        <v>N/A</v>
      </c>
      <c r="E173" s="29">
        <v>538</v>
      </c>
      <c r="F173" s="27" t="str">
        <f t="shared" ref="F173:F187" si="33">IF($B173="N/A","N/A",IF(E173&gt;10,"No",IF(E173&lt;-10,"No","Yes")))</f>
        <v>N/A</v>
      </c>
      <c r="G173" s="29">
        <v>0</v>
      </c>
      <c r="H173" s="27" t="str">
        <f t="shared" ref="H173:H187" si="34">IF($B173="N/A","N/A",IF(G173&gt;10,"No",IF(G173&lt;-10,"No","Yes")))</f>
        <v>N/A</v>
      </c>
      <c r="I173" s="8">
        <v>-78.5</v>
      </c>
      <c r="J173" s="8">
        <v>-100</v>
      </c>
      <c r="K173" s="28" t="s">
        <v>734</v>
      </c>
      <c r="L173" s="105" t="str">
        <f t="shared" ref="L173:L187" si="35">IF(J173="Div by 0", "N/A", IF(K173="N/A","N/A", IF(J173&gt;VALUE(MID(K173,1,2)), "No", IF(J173&lt;-1*VALUE(MID(K173,1,2)), "No", "Yes"))))</f>
        <v>No</v>
      </c>
    </row>
    <row r="174" spans="1:12" x14ac:dyDescent="0.2">
      <c r="A174" s="168" t="s">
        <v>646</v>
      </c>
      <c r="B174" s="22" t="s">
        <v>213</v>
      </c>
      <c r="C174" s="23">
        <v>44</v>
      </c>
      <c r="D174" s="27" t="str">
        <f t="shared" si="32"/>
        <v>N/A</v>
      </c>
      <c r="E174" s="23">
        <v>11</v>
      </c>
      <c r="F174" s="27" t="str">
        <f t="shared" si="33"/>
        <v>N/A</v>
      </c>
      <c r="G174" s="23">
        <v>0</v>
      </c>
      <c r="H174" s="27" t="str">
        <f t="shared" si="34"/>
        <v>N/A</v>
      </c>
      <c r="I174" s="8">
        <v>-75</v>
      </c>
      <c r="J174" s="8">
        <v>-100</v>
      </c>
      <c r="K174" s="28" t="s">
        <v>734</v>
      </c>
      <c r="L174" s="105" t="str">
        <f t="shared" si="35"/>
        <v>No</v>
      </c>
    </row>
    <row r="175" spans="1:12" ht="25.5" x14ac:dyDescent="0.2">
      <c r="A175" s="168" t="s">
        <v>1355</v>
      </c>
      <c r="B175" s="22" t="s">
        <v>213</v>
      </c>
      <c r="C175" s="29">
        <v>56.954545455000002</v>
      </c>
      <c r="D175" s="27" t="str">
        <f t="shared" si="32"/>
        <v>N/A</v>
      </c>
      <c r="E175" s="29">
        <v>48.909090909</v>
      </c>
      <c r="F175" s="27" t="str">
        <f t="shared" si="33"/>
        <v>N/A</v>
      </c>
      <c r="G175" s="29" t="s">
        <v>1748</v>
      </c>
      <c r="H175" s="27" t="str">
        <f t="shared" si="34"/>
        <v>N/A</v>
      </c>
      <c r="I175" s="8">
        <v>-14.1</v>
      </c>
      <c r="J175" s="8" t="s">
        <v>1748</v>
      </c>
      <c r="K175" s="28" t="s">
        <v>734</v>
      </c>
      <c r="L175" s="105" t="str">
        <f t="shared" si="35"/>
        <v>N/A</v>
      </c>
    </row>
    <row r="176" spans="1:12" ht="25.5" x14ac:dyDescent="0.2">
      <c r="A176" s="168" t="s">
        <v>1356</v>
      </c>
      <c r="B176" s="22" t="s">
        <v>213</v>
      </c>
      <c r="C176" s="29">
        <v>727637</v>
      </c>
      <c r="D176" s="27" t="str">
        <f t="shared" si="32"/>
        <v>N/A</v>
      </c>
      <c r="E176" s="29">
        <v>788793</v>
      </c>
      <c r="F176" s="27" t="str">
        <f t="shared" si="33"/>
        <v>N/A</v>
      </c>
      <c r="G176" s="29">
        <v>888427</v>
      </c>
      <c r="H176" s="27" t="str">
        <f t="shared" si="34"/>
        <v>N/A</v>
      </c>
      <c r="I176" s="8">
        <v>8.4049999999999994</v>
      </c>
      <c r="J176" s="8">
        <v>12.63</v>
      </c>
      <c r="K176" s="28" t="s">
        <v>734</v>
      </c>
      <c r="L176" s="105" t="str">
        <f t="shared" si="35"/>
        <v>Yes</v>
      </c>
    </row>
    <row r="177" spans="1:12" x14ac:dyDescent="0.2">
      <c r="A177" s="168" t="s">
        <v>513</v>
      </c>
      <c r="B177" s="22" t="s">
        <v>213</v>
      </c>
      <c r="C177" s="23">
        <v>4910</v>
      </c>
      <c r="D177" s="27" t="str">
        <f t="shared" si="32"/>
        <v>N/A</v>
      </c>
      <c r="E177" s="23">
        <v>5019</v>
      </c>
      <c r="F177" s="27" t="str">
        <f t="shared" si="33"/>
        <v>N/A</v>
      </c>
      <c r="G177" s="23">
        <v>5465</v>
      </c>
      <c r="H177" s="27" t="str">
        <f t="shared" si="34"/>
        <v>N/A</v>
      </c>
      <c r="I177" s="8">
        <v>2.2200000000000002</v>
      </c>
      <c r="J177" s="8">
        <v>8.8859999999999992</v>
      </c>
      <c r="K177" s="28" t="s">
        <v>734</v>
      </c>
      <c r="L177" s="105" t="str">
        <f t="shared" si="35"/>
        <v>Yes</v>
      </c>
    </row>
    <row r="178" spans="1:12" ht="25.5" x14ac:dyDescent="0.2">
      <c r="A178" s="168" t="s">
        <v>1357</v>
      </c>
      <c r="B178" s="22" t="s">
        <v>213</v>
      </c>
      <c r="C178" s="29">
        <v>148.19490834999999</v>
      </c>
      <c r="D178" s="27" t="str">
        <f t="shared" si="32"/>
        <v>N/A</v>
      </c>
      <c r="E178" s="29">
        <v>157.16138673</v>
      </c>
      <c r="F178" s="27" t="str">
        <f t="shared" si="33"/>
        <v>N/A</v>
      </c>
      <c r="G178" s="29">
        <v>162.56669715999999</v>
      </c>
      <c r="H178" s="27" t="str">
        <f t="shared" si="34"/>
        <v>N/A</v>
      </c>
      <c r="I178" s="8">
        <v>6.05</v>
      </c>
      <c r="J178" s="8">
        <v>3.4390000000000001</v>
      </c>
      <c r="K178" s="28" t="s">
        <v>734</v>
      </c>
      <c r="L178" s="105" t="str">
        <f t="shared" si="35"/>
        <v>Yes</v>
      </c>
    </row>
    <row r="179" spans="1:12" ht="25.5" x14ac:dyDescent="0.2">
      <c r="A179" s="168" t="s">
        <v>1358</v>
      </c>
      <c r="B179" s="22" t="s">
        <v>213</v>
      </c>
      <c r="C179" s="29">
        <v>1052536</v>
      </c>
      <c r="D179" s="27" t="str">
        <f t="shared" si="32"/>
        <v>N/A</v>
      </c>
      <c r="E179" s="29">
        <v>1077344</v>
      </c>
      <c r="F179" s="27" t="str">
        <f t="shared" si="33"/>
        <v>N/A</v>
      </c>
      <c r="G179" s="29">
        <v>1413628</v>
      </c>
      <c r="H179" s="27" t="str">
        <f t="shared" si="34"/>
        <v>N/A</v>
      </c>
      <c r="I179" s="8">
        <v>2.3570000000000002</v>
      </c>
      <c r="J179" s="8">
        <v>31.21</v>
      </c>
      <c r="K179" s="28" t="s">
        <v>734</v>
      </c>
      <c r="L179" s="105" t="str">
        <f t="shared" si="35"/>
        <v>No</v>
      </c>
    </row>
    <row r="180" spans="1:12" x14ac:dyDescent="0.2">
      <c r="A180" s="168" t="s">
        <v>514</v>
      </c>
      <c r="B180" s="22" t="s">
        <v>213</v>
      </c>
      <c r="C180" s="23">
        <v>9118</v>
      </c>
      <c r="D180" s="27" t="str">
        <f t="shared" si="32"/>
        <v>N/A</v>
      </c>
      <c r="E180" s="23">
        <v>9283</v>
      </c>
      <c r="F180" s="27" t="str">
        <f t="shared" si="33"/>
        <v>N/A</v>
      </c>
      <c r="G180" s="23">
        <v>10620</v>
      </c>
      <c r="H180" s="27" t="str">
        <f t="shared" si="34"/>
        <v>N/A</v>
      </c>
      <c r="I180" s="8">
        <v>1.81</v>
      </c>
      <c r="J180" s="8">
        <v>14.4</v>
      </c>
      <c r="K180" s="28" t="s">
        <v>734</v>
      </c>
      <c r="L180" s="105" t="str">
        <f t="shared" si="35"/>
        <v>Yes</v>
      </c>
    </row>
    <row r="181" spans="1:12" ht="25.5" x14ac:dyDescent="0.2">
      <c r="A181" s="168" t="s">
        <v>1359</v>
      </c>
      <c r="B181" s="22" t="s">
        <v>213</v>
      </c>
      <c r="C181" s="29">
        <v>115.43496381</v>
      </c>
      <c r="D181" s="27" t="str">
        <f t="shared" si="32"/>
        <v>N/A</v>
      </c>
      <c r="E181" s="29">
        <v>116.05558548</v>
      </c>
      <c r="F181" s="27" t="str">
        <f t="shared" si="33"/>
        <v>N/A</v>
      </c>
      <c r="G181" s="29">
        <v>133.10998117</v>
      </c>
      <c r="H181" s="27" t="str">
        <f t="shared" si="34"/>
        <v>N/A</v>
      </c>
      <c r="I181" s="8">
        <v>0.53759999999999997</v>
      </c>
      <c r="J181" s="8">
        <v>14.7</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286067998</v>
      </c>
      <c r="D185" s="27" t="str">
        <f t="shared" si="32"/>
        <v>N/A</v>
      </c>
      <c r="E185" s="29">
        <v>282947436</v>
      </c>
      <c r="F185" s="27" t="str">
        <f t="shared" si="33"/>
        <v>N/A</v>
      </c>
      <c r="G185" s="29">
        <v>282402375</v>
      </c>
      <c r="H185" s="27" t="str">
        <f t="shared" si="34"/>
        <v>N/A</v>
      </c>
      <c r="I185" s="8">
        <v>-1.0900000000000001</v>
      </c>
      <c r="J185" s="8">
        <v>-0.193</v>
      </c>
      <c r="K185" s="28" t="s">
        <v>734</v>
      </c>
      <c r="L185" s="105" t="str">
        <f t="shared" si="35"/>
        <v>Yes</v>
      </c>
    </row>
    <row r="186" spans="1:12" ht="25.5" x14ac:dyDescent="0.2">
      <c r="A186" s="168" t="s">
        <v>516</v>
      </c>
      <c r="B186" s="22" t="s">
        <v>213</v>
      </c>
      <c r="C186" s="23">
        <v>8240</v>
      </c>
      <c r="D186" s="27" t="str">
        <f t="shared" si="32"/>
        <v>N/A</v>
      </c>
      <c r="E186" s="23">
        <v>7333</v>
      </c>
      <c r="F186" s="27" t="str">
        <f t="shared" si="33"/>
        <v>N/A</v>
      </c>
      <c r="G186" s="23">
        <v>7169</v>
      </c>
      <c r="H186" s="27" t="str">
        <f t="shared" si="34"/>
        <v>N/A</v>
      </c>
      <c r="I186" s="8">
        <v>-11</v>
      </c>
      <c r="J186" s="8">
        <v>-2.2400000000000002</v>
      </c>
      <c r="K186" s="28" t="s">
        <v>734</v>
      </c>
      <c r="L186" s="105" t="str">
        <f t="shared" si="35"/>
        <v>Yes</v>
      </c>
    </row>
    <row r="187" spans="1:12" ht="25.5" x14ac:dyDescent="0.2">
      <c r="A187" s="168" t="s">
        <v>1363</v>
      </c>
      <c r="B187" s="22" t="s">
        <v>213</v>
      </c>
      <c r="C187" s="29">
        <v>34716.990049</v>
      </c>
      <c r="D187" s="27" t="str">
        <f t="shared" si="32"/>
        <v>N/A</v>
      </c>
      <c r="E187" s="29">
        <v>38585.495158999998</v>
      </c>
      <c r="F187" s="27" t="str">
        <f t="shared" si="33"/>
        <v>N/A</v>
      </c>
      <c r="G187" s="29">
        <v>39392.157205000003</v>
      </c>
      <c r="H187" s="27" t="str">
        <f t="shared" si="34"/>
        <v>N/A</v>
      </c>
      <c r="I187" s="8">
        <v>11.14</v>
      </c>
      <c r="J187" s="8">
        <v>2.0910000000000002</v>
      </c>
      <c r="K187" s="28" t="s">
        <v>734</v>
      </c>
      <c r="L187" s="105" t="str">
        <f t="shared" si="35"/>
        <v>Yes</v>
      </c>
    </row>
    <row r="188" spans="1:12" x14ac:dyDescent="0.2">
      <c r="A188" s="137" t="s">
        <v>1364</v>
      </c>
      <c r="B188" s="22" t="s">
        <v>213</v>
      </c>
      <c r="C188" s="29">
        <v>317331278</v>
      </c>
      <c r="D188" s="27" t="str">
        <f t="shared" ref="D188:D203" si="36">IF($B188="N/A","N/A",IF(C188&gt;10,"No",IF(C188&lt;-10,"No","Yes")))</f>
        <v>N/A</v>
      </c>
      <c r="E188" s="29">
        <v>318550429</v>
      </c>
      <c r="F188" s="27" t="str">
        <f t="shared" ref="F188:F203" si="37">IF($B188="N/A","N/A",IF(E188&gt;10,"No",IF(E188&lt;-10,"No","Yes")))</f>
        <v>N/A</v>
      </c>
      <c r="G188" s="29">
        <v>321373172</v>
      </c>
      <c r="H188" s="27" t="str">
        <f t="shared" ref="H188:H203" si="38">IF($B188="N/A","N/A",IF(G188&gt;10,"No",IF(G188&lt;-10,"No","Yes")))</f>
        <v>N/A</v>
      </c>
      <c r="I188" s="8">
        <v>0.38419999999999999</v>
      </c>
      <c r="J188" s="8">
        <v>0.8861</v>
      </c>
      <c r="K188" s="28" t="s">
        <v>734</v>
      </c>
      <c r="L188" s="105" t="str">
        <f t="shared" ref="L188:L203" si="39">IF(J188="Div by 0", "N/A", IF(K188="N/A","N/A", IF(J188&gt;VALUE(MID(K188,1,2)), "No", IF(J188&lt;-1*VALUE(MID(K188,1,2)), "No", "Yes"))))</f>
        <v>Yes</v>
      </c>
    </row>
    <row r="189" spans="1:12" x14ac:dyDescent="0.2">
      <c r="A189" s="137" t="s">
        <v>1461</v>
      </c>
      <c r="B189" s="22" t="s">
        <v>213</v>
      </c>
      <c r="C189" s="23">
        <v>11208</v>
      </c>
      <c r="D189" s="27" t="str">
        <f t="shared" si="36"/>
        <v>N/A</v>
      </c>
      <c r="E189" s="23">
        <v>10500</v>
      </c>
      <c r="F189" s="27" t="str">
        <f t="shared" si="37"/>
        <v>N/A</v>
      </c>
      <c r="G189" s="23">
        <v>10573</v>
      </c>
      <c r="H189" s="27" t="str">
        <f t="shared" si="38"/>
        <v>N/A</v>
      </c>
      <c r="I189" s="8">
        <v>-6.32</v>
      </c>
      <c r="J189" s="8">
        <v>0.69520000000000004</v>
      </c>
      <c r="K189" s="28" t="s">
        <v>734</v>
      </c>
      <c r="L189" s="105" t="str">
        <f t="shared" si="39"/>
        <v>Yes</v>
      </c>
    </row>
    <row r="190" spans="1:12" x14ac:dyDescent="0.2">
      <c r="A190" s="137" t="s">
        <v>1462</v>
      </c>
      <c r="B190" s="22" t="s">
        <v>213</v>
      </c>
      <c r="C190" s="29">
        <v>28312.926303</v>
      </c>
      <c r="D190" s="27" t="str">
        <f t="shared" si="36"/>
        <v>N/A</v>
      </c>
      <c r="E190" s="29">
        <v>30338.136095000002</v>
      </c>
      <c r="F190" s="27" t="str">
        <f t="shared" si="37"/>
        <v>N/A</v>
      </c>
      <c r="G190" s="29">
        <v>30395.646647000001</v>
      </c>
      <c r="H190" s="27" t="str">
        <f t="shared" si="38"/>
        <v>N/A</v>
      </c>
      <c r="I190" s="8">
        <v>7.1529999999999996</v>
      </c>
      <c r="J190" s="8">
        <v>0.18959999999999999</v>
      </c>
      <c r="K190" s="28" t="s">
        <v>734</v>
      </c>
      <c r="L190" s="105" t="str">
        <f t="shared" si="39"/>
        <v>Yes</v>
      </c>
    </row>
    <row r="191" spans="1:12" x14ac:dyDescent="0.2">
      <c r="A191" s="137" t="s">
        <v>1463</v>
      </c>
      <c r="B191" s="22" t="s">
        <v>213</v>
      </c>
      <c r="C191" s="29">
        <v>17072.260148000001</v>
      </c>
      <c r="D191" s="27" t="str">
        <f t="shared" si="36"/>
        <v>N/A</v>
      </c>
      <c r="E191" s="29">
        <v>17773.860573000002</v>
      </c>
      <c r="F191" s="27" t="str">
        <f t="shared" si="37"/>
        <v>N/A</v>
      </c>
      <c r="G191" s="29">
        <v>17648.946781999999</v>
      </c>
      <c r="H191" s="27" t="str">
        <f t="shared" si="38"/>
        <v>N/A</v>
      </c>
      <c r="I191" s="8">
        <v>4.1100000000000003</v>
      </c>
      <c r="J191" s="8">
        <v>-0.70299999999999996</v>
      </c>
      <c r="K191" s="28" t="s">
        <v>734</v>
      </c>
      <c r="L191" s="105" t="str">
        <f t="shared" si="39"/>
        <v>Yes</v>
      </c>
    </row>
    <row r="192" spans="1:12" x14ac:dyDescent="0.2">
      <c r="A192" s="137" t="s">
        <v>1464</v>
      </c>
      <c r="B192" s="22" t="s">
        <v>213</v>
      </c>
      <c r="C192" s="29">
        <v>42294.278567000001</v>
      </c>
      <c r="D192" s="27" t="str">
        <f t="shared" si="36"/>
        <v>N/A</v>
      </c>
      <c r="E192" s="29">
        <v>44861.653593000003</v>
      </c>
      <c r="F192" s="27" t="str">
        <f t="shared" si="37"/>
        <v>N/A</v>
      </c>
      <c r="G192" s="29">
        <v>45543.447325000001</v>
      </c>
      <c r="H192" s="27" t="str">
        <f t="shared" si="38"/>
        <v>N/A</v>
      </c>
      <c r="I192" s="8">
        <v>6.07</v>
      </c>
      <c r="J192" s="8">
        <v>1.52</v>
      </c>
      <c r="K192" s="28" t="s">
        <v>734</v>
      </c>
      <c r="L192" s="105" t="str">
        <f t="shared" si="39"/>
        <v>Yes</v>
      </c>
    </row>
    <row r="193" spans="1:12" x14ac:dyDescent="0.2">
      <c r="A193" s="168" t="s">
        <v>1465</v>
      </c>
      <c r="B193" s="22" t="s">
        <v>213</v>
      </c>
      <c r="C193" s="5">
        <v>21.079159692000001</v>
      </c>
      <c r="D193" s="27" t="str">
        <f t="shared" si="36"/>
        <v>N/A</v>
      </c>
      <c r="E193" s="5">
        <v>19.920318725000001</v>
      </c>
      <c r="F193" s="27" t="str">
        <f t="shared" si="37"/>
        <v>N/A</v>
      </c>
      <c r="G193" s="5">
        <v>18.49525942</v>
      </c>
      <c r="H193" s="27" t="str">
        <f t="shared" si="38"/>
        <v>N/A</v>
      </c>
      <c r="I193" s="8">
        <v>-5.5</v>
      </c>
      <c r="J193" s="8">
        <v>-7.15</v>
      </c>
      <c r="K193" s="28" t="s">
        <v>734</v>
      </c>
      <c r="L193" s="105" t="str">
        <f t="shared" si="39"/>
        <v>Yes</v>
      </c>
    </row>
    <row r="194" spans="1:12" x14ac:dyDescent="0.2">
      <c r="A194" s="168" t="s">
        <v>1466</v>
      </c>
      <c r="B194" s="22" t="s">
        <v>213</v>
      </c>
      <c r="C194" s="5">
        <v>23.763589036999999</v>
      </c>
      <c r="D194" s="27" t="str">
        <f t="shared" si="36"/>
        <v>N/A</v>
      </c>
      <c r="E194" s="5">
        <v>21.708748359000001</v>
      </c>
      <c r="F194" s="27" t="str">
        <f t="shared" si="37"/>
        <v>N/A</v>
      </c>
      <c r="G194" s="5">
        <v>21.080879612</v>
      </c>
      <c r="H194" s="27" t="str">
        <f t="shared" si="38"/>
        <v>N/A</v>
      </c>
      <c r="I194" s="8">
        <v>-8.65</v>
      </c>
      <c r="J194" s="8">
        <v>-2.89</v>
      </c>
      <c r="K194" s="28" t="s">
        <v>734</v>
      </c>
      <c r="L194" s="105" t="str">
        <f t="shared" si="39"/>
        <v>Yes</v>
      </c>
    </row>
    <row r="195" spans="1:12" x14ac:dyDescent="0.2">
      <c r="A195" s="168" t="s">
        <v>1467</v>
      </c>
      <c r="B195" s="22" t="s">
        <v>213</v>
      </c>
      <c r="C195" s="5">
        <v>18.639958221000001</v>
      </c>
      <c r="D195" s="27" t="str">
        <f t="shared" si="36"/>
        <v>N/A</v>
      </c>
      <c r="E195" s="5">
        <v>18.342749528999999</v>
      </c>
      <c r="F195" s="27" t="str">
        <f t="shared" si="37"/>
        <v>N/A</v>
      </c>
      <c r="G195" s="5">
        <v>17.928286852999999</v>
      </c>
      <c r="H195" s="27" t="str">
        <f t="shared" si="38"/>
        <v>N/A</v>
      </c>
      <c r="I195" s="8">
        <v>-1.59</v>
      </c>
      <c r="J195" s="8">
        <v>-2.2599999999999998</v>
      </c>
      <c r="K195" s="28" t="s">
        <v>734</v>
      </c>
      <c r="L195" s="105" t="str">
        <f t="shared" si="39"/>
        <v>Yes</v>
      </c>
    </row>
    <row r="196" spans="1:12" ht="25.5" x14ac:dyDescent="0.2">
      <c r="A196" s="137" t="s">
        <v>1376</v>
      </c>
      <c r="B196" s="22" t="s">
        <v>213</v>
      </c>
      <c r="C196" s="29">
        <v>286067998</v>
      </c>
      <c r="D196" s="27" t="str">
        <f t="shared" si="36"/>
        <v>N/A</v>
      </c>
      <c r="E196" s="29">
        <v>282947436</v>
      </c>
      <c r="F196" s="27" t="str">
        <f t="shared" si="37"/>
        <v>N/A</v>
      </c>
      <c r="G196" s="29">
        <v>282402375</v>
      </c>
      <c r="H196" s="27" t="str">
        <f t="shared" si="38"/>
        <v>N/A</v>
      </c>
      <c r="I196" s="8">
        <v>-1.0900000000000001</v>
      </c>
      <c r="J196" s="8">
        <v>-0.193</v>
      </c>
      <c r="K196" s="28" t="s">
        <v>734</v>
      </c>
      <c r="L196" s="105" t="str">
        <f t="shared" si="39"/>
        <v>Yes</v>
      </c>
    </row>
    <row r="197" spans="1:12" x14ac:dyDescent="0.2">
      <c r="A197" s="137" t="s">
        <v>1468</v>
      </c>
      <c r="B197" s="22" t="s">
        <v>213</v>
      </c>
      <c r="C197" s="23">
        <v>8240</v>
      </c>
      <c r="D197" s="27" t="str">
        <f t="shared" si="36"/>
        <v>N/A</v>
      </c>
      <c r="E197" s="23">
        <v>7333</v>
      </c>
      <c r="F197" s="27" t="str">
        <f t="shared" si="37"/>
        <v>N/A</v>
      </c>
      <c r="G197" s="23">
        <v>7169</v>
      </c>
      <c r="H197" s="27" t="str">
        <f t="shared" si="38"/>
        <v>N/A</v>
      </c>
      <c r="I197" s="8">
        <v>-11</v>
      </c>
      <c r="J197" s="8">
        <v>-2.2400000000000002</v>
      </c>
      <c r="K197" s="28" t="s">
        <v>734</v>
      </c>
      <c r="L197" s="105" t="str">
        <f t="shared" si="39"/>
        <v>Yes</v>
      </c>
    </row>
    <row r="198" spans="1:12" ht="25.5" x14ac:dyDescent="0.2">
      <c r="A198" s="137" t="s">
        <v>1469</v>
      </c>
      <c r="B198" s="22" t="s">
        <v>213</v>
      </c>
      <c r="C198" s="29">
        <v>34716.990049</v>
      </c>
      <c r="D198" s="27" t="str">
        <f t="shared" si="36"/>
        <v>N/A</v>
      </c>
      <c r="E198" s="29">
        <v>38585.495158999998</v>
      </c>
      <c r="F198" s="27" t="str">
        <f t="shared" si="37"/>
        <v>N/A</v>
      </c>
      <c r="G198" s="29">
        <v>39392.157205000003</v>
      </c>
      <c r="H198" s="27" t="str">
        <f t="shared" si="38"/>
        <v>N/A</v>
      </c>
      <c r="I198" s="8">
        <v>11.14</v>
      </c>
      <c r="J198" s="8">
        <v>2.0910000000000002</v>
      </c>
      <c r="K198" s="28" t="s">
        <v>734</v>
      </c>
      <c r="L198" s="105" t="str">
        <f t="shared" si="39"/>
        <v>Yes</v>
      </c>
    </row>
    <row r="199" spans="1:12" ht="25.5" x14ac:dyDescent="0.2">
      <c r="A199" s="137" t="s">
        <v>1470</v>
      </c>
      <c r="B199" s="22" t="s">
        <v>213</v>
      </c>
      <c r="C199" s="29">
        <v>19683.883266000001</v>
      </c>
      <c r="D199" s="27" t="str">
        <f t="shared" si="36"/>
        <v>N/A</v>
      </c>
      <c r="E199" s="29">
        <v>21131.692266999999</v>
      </c>
      <c r="F199" s="27" t="str">
        <f t="shared" si="37"/>
        <v>N/A</v>
      </c>
      <c r="G199" s="29">
        <v>21381.018601</v>
      </c>
      <c r="H199" s="27" t="str">
        <f t="shared" si="38"/>
        <v>N/A</v>
      </c>
      <c r="I199" s="8">
        <v>7.3550000000000004</v>
      </c>
      <c r="J199" s="8">
        <v>1.18</v>
      </c>
      <c r="K199" s="28" t="s">
        <v>734</v>
      </c>
      <c r="L199" s="105" t="str">
        <f t="shared" si="39"/>
        <v>Yes</v>
      </c>
    </row>
    <row r="200" spans="1:12" ht="25.5" x14ac:dyDescent="0.2">
      <c r="A200" s="137" t="s">
        <v>1471</v>
      </c>
      <c r="B200" s="22" t="s">
        <v>213</v>
      </c>
      <c r="C200" s="29">
        <v>52333.540589999997</v>
      </c>
      <c r="D200" s="27" t="str">
        <f t="shared" si="36"/>
        <v>N/A</v>
      </c>
      <c r="E200" s="29">
        <v>56726.946578000003</v>
      </c>
      <c r="F200" s="27" t="str">
        <f t="shared" si="37"/>
        <v>N/A</v>
      </c>
      <c r="G200" s="29">
        <v>57580.024109999998</v>
      </c>
      <c r="H200" s="27" t="str">
        <f t="shared" si="38"/>
        <v>N/A</v>
      </c>
      <c r="I200" s="8">
        <v>8.3949999999999996</v>
      </c>
      <c r="J200" s="8">
        <v>1.504</v>
      </c>
      <c r="K200" s="28" t="s">
        <v>734</v>
      </c>
      <c r="L200" s="105" t="str">
        <f t="shared" si="39"/>
        <v>Yes</v>
      </c>
    </row>
    <row r="201" spans="1:12" ht="25.5" x14ac:dyDescent="0.2">
      <c r="A201" s="137" t="s">
        <v>1472</v>
      </c>
      <c r="B201" s="22" t="s">
        <v>213</v>
      </c>
      <c r="C201" s="5">
        <v>15.497169510000001</v>
      </c>
      <c r="D201" s="27" t="str">
        <f t="shared" si="36"/>
        <v>N/A</v>
      </c>
      <c r="E201" s="5">
        <v>13.911971163</v>
      </c>
      <c r="F201" s="27" t="str">
        <f t="shared" si="37"/>
        <v>N/A</v>
      </c>
      <c r="G201" s="5">
        <v>12.540671028</v>
      </c>
      <c r="H201" s="27" t="str">
        <f t="shared" si="38"/>
        <v>N/A</v>
      </c>
      <c r="I201" s="8">
        <v>-10.199999999999999</v>
      </c>
      <c r="J201" s="8">
        <v>-9.86</v>
      </c>
      <c r="K201" s="28" t="s">
        <v>734</v>
      </c>
      <c r="L201" s="105" t="str">
        <f t="shared" si="39"/>
        <v>Yes</v>
      </c>
    </row>
    <row r="202" spans="1:12" ht="25.5" x14ac:dyDescent="0.2">
      <c r="A202" s="137" t="s">
        <v>1473</v>
      </c>
      <c r="B202" s="22" t="s">
        <v>213</v>
      </c>
      <c r="C202" s="5">
        <v>17.018833257000001</v>
      </c>
      <c r="D202" s="27" t="str">
        <f t="shared" si="36"/>
        <v>N/A</v>
      </c>
      <c r="E202" s="5">
        <v>14.427457339</v>
      </c>
      <c r="F202" s="27" t="str">
        <f t="shared" si="37"/>
        <v>N/A</v>
      </c>
      <c r="G202" s="5">
        <v>13.42527022</v>
      </c>
      <c r="H202" s="27" t="str">
        <f t="shared" si="38"/>
        <v>N/A</v>
      </c>
      <c r="I202" s="8">
        <v>-15.2</v>
      </c>
      <c r="J202" s="8">
        <v>-6.95</v>
      </c>
      <c r="K202" s="28" t="s">
        <v>734</v>
      </c>
      <c r="L202" s="105" t="str">
        <f t="shared" si="39"/>
        <v>Yes</v>
      </c>
    </row>
    <row r="203" spans="1:12" ht="25.5" x14ac:dyDescent="0.2">
      <c r="A203" s="173" t="s">
        <v>1474</v>
      </c>
      <c r="B203" s="113" t="s">
        <v>213</v>
      </c>
      <c r="C203" s="114">
        <v>14.152491792999999</v>
      </c>
      <c r="D203" s="145" t="str">
        <f t="shared" si="36"/>
        <v>N/A</v>
      </c>
      <c r="E203" s="114">
        <v>13.536723164</v>
      </c>
      <c r="F203" s="145" t="str">
        <f t="shared" si="37"/>
        <v>N/A</v>
      </c>
      <c r="G203" s="114">
        <v>13.158477202</v>
      </c>
      <c r="H203" s="145" t="str">
        <f t="shared" si="38"/>
        <v>N/A</v>
      </c>
      <c r="I203" s="146">
        <v>-4.3499999999999996</v>
      </c>
      <c r="J203" s="146">
        <v>-2.79</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163264</v>
      </c>
      <c r="D6" s="27" t="str">
        <f>IF($B6="N/A","N/A",IF(C6&gt;10,"No",IF(C6&lt;-10,"No","Yes")))</f>
        <v>N/A</v>
      </c>
      <c r="E6" s="23">
        <v>167137</v>
      </c>
      <c r="F6" s="27" t="str">
        <f>IF($B6="N/A","N/A",IF(E6&gt;10,"No",IF(E6&lt;-10,"No","Yes")))</f>
        <v>N/A</v>
      </c>
      <c r="G6" s="23">
        <v>323931</v>
      </c>
      <c r="H6" s="27" t="str">
        <f>IF($B6="N/A","N/A",IF(G6&gt;10,"No",IF(G6&lt;-10,"No","Yes")))</f>
        <v>N/A</v>
      </c>
      <c r="I6" s="8">
        <v>2.3719999999999999</v>
      </c>
      <c r="J6" s="8">
        <v>93.81</v>
      </c>
      <c r="K6" s="28" t="s">
        <v>734</v>
      </c>
      <c r="L6" s="105" t="str">
        <f t="shared" ref="L6:L46" si="0">IF(J6="Div by 0", "N/A", IF(K6="N/A","N/A", IF(J6&gt;VALUE(MID(K6,1,2)), "No", IF(J6&lt;-1*VALUE(MID(K6,1,2)), "No", "Yes"))))</f>
        <v>No</v>
      </c>
    </row>
    <row r="7" spans="1:12" x14ac:dyDescent="0.2">
      <c r="A7" s="168" t="s">
        <v>10</v>
      </c>
      <c r="B7" s="22" t="s">
        <v>213</v>
      </c>
      <c r="C7" s="23">
        <v>146680</v>
      </c>
      <c r="D7" s="27" t="str">
        <f>IF($B7="N/A","N/A",IF(C7&gt;10,"No",IF(C7&lt;-10,"No","Yes")))</f>
        <v>N/A</v>
      </c>
      <c r="E7" s="23">
        <v>147329</v>
      </c>
      <c r="F7" s="27" t="str">
        <f>IF($B7="N/A","N/A",IF(E7&gt;10,"No",IF(E7&lt;-10,"No","Yes")))</f>
        <v>N/A</v>
      </c>
      <c r="G7" s="23">
        <v>269891</v>
      </c>
      <c r="H7" s="27" t="str">
        <f>IF($B7="N/A","N/A",IF(G7&gt;10,"No",IF(G7&lt;-10,"No","Yes")))</f>
        <v>N/A</v>
      </c>
      <c r="I7" s="8">
        <v>0.4425</v>
      </c>
      <c r="J7" s="8">
        <v>83.19</v>
      </c>
      <c r="K7" s="28" t="s">
        <v>734</v>
      </c>
      <c r="L7" s="105" t="str">
        <f t="shared" si="0"/>
        <v>No</v>
      </c>
    </row>
    <row r="8" spans="1:12" x14ac:dyDescent="0.2">
      <c r="A8" s="168" t="s">
        <v>91</v>
      </c>
      <c r="B8" s="5" t="s">
        <v>297</v>
      </c>
      <c r="C8" s="4">
        <v>89.842218738</v>
      </c>
      <c r="D8" s="27" t="str">
        <f>IF($B8="N/A","N/A",IF(C8&gt;90,"No",IF(C8&lt;65,"No","Yes")))</f>
        <v>Yes</v>
      </c>
      <c r="E8" s="4">
        <v>88.148644524999995</v>
      </c>
      <c r="F8" s="27" t="str">
        <f>IF($B8="N/A","N/A",IF(E8&gt;90,"No",IF(E8&lt;65,"No","Yes")))</f>
        <v>Yes</v>
      </c>
      <c r="G8" s="4">
        <v>83.317434886000001</v>
      </c>
      <c r="H8" s="27" t="str">
        <f>IF($B8="N/A","N/A",IF(G8&gt;90,"No",IF(G8&lt;65,"No","Yes")))</f>
        <v>Yes</v>
      </c>
      <c r="I8" s="8">
        <v>-1.89</v>
      </c>
      <c r="J8" s="8">
        <v>-5.48</v>
      </c>
      <c r="K8" s="28" t="s">
        <v>734</v>
      </c>
      <c r="L8" s="105" t="str">
        <f t="shared" si="0"/>
        <v>Yes</v>
      </c>
    </row>
    <row r="9" spans="1:12" x14ac:dyDescent="0.2">
      <c r="A9" s="168" t="s">
        <v>92</v>
      </c>
      <c r="B9" s="5" t="s">
        <v>298</v>
      </c>
      <c r="C9" s="4">
        <v>94.513771782000006</v>
      </c>
      <c r="D9" s="27" t="str">
        <f>IF($B9="N/A","N/A",IF(C9&gt;100,"No",IF(C9&lt;90,"No","Yes")))</f>
        <v>Yes</v>
      </c>
      <c r="E9" s="4">
        <v>93.815640348000002</v>
      </c>
      <c r="F9" s="27" t="str">
        <f>IF($B9="N/A","N/A",IF(E9&gt;100,"No",IF(E9&lt;90,"No","Yes")))</f>
        <v>Yes</v>
      </c>
      <c r="G9" s="4">
        <v>93.557310814000004</v>
      </c>
      <c r="H9" s="27" t="str">
        <f>IF($B9="N/A","N/A",IF(G9&gt;100,"No",IF(G9&lt;90,"No","Yes")))</f>
        <v>Yes</v>
      </c>
      <c r="I9" s="8">
        <v>-0.73899999999999999</v>
      </c>
      <c r="J9" s="8">
        <v>-0.27500000000000002</v>
      </c>
      <c r="K9" s="28" t="s">
        <v>734</v>
      </c>
      <c r="L9" s="105" t="str">
        <f t="shared" si="0"/>
        <v>Yes</v>
      </c>
    </row>
    <row r="10" spans="1:12" x14ac:dyDescent="0.2">
      <c r="A10" s="168" t="s">
        <v>93</v>
      </c>
      <c r="B10" s="5" t="s">
        <v>299</v>
      </c>
      <c r="C10" s="4">
        <v>92.508252404000004</v>
      </c>
      <c r="D10" s="27" t="str">
        <f>IF($B10="N/A","N/A",IF(C10&gt;100,"No",IF(C10&lt;85,"No","Yes")))</f>
        <v>Yes</v>
      </c>
      <c r="E10" s="4">
        <v>92.494942815000002</v>
      </c>
      <c r="F10" s="27" t="str">
        <f>IF($B10="N/A","N/A",IF(E10&gt;100,"No",IF(E10&lt;85,"No","Yes")))</f>
        <v>Yes</v>
      </c>
      <c r="G10" s="4">
        <v>91.579519833000006</v>
      </c>
      <c r="H10" s="27" t="str">
        <f>IF($B10="N/A","N/A",IF(G10&gt;100,"No",IF(G10&lt;85,"No","Yes")))</f>
        <v>Yes</v>
      </c>
      <c r="I10" s="8">
        <v>-1.4E-2</v>
      </c>
      <c r="J10" s="8">
        <v>-0.99</v>
      </c>
      <c r="K10" s="28" t="s">
        <v>734</v>
      </c>
      <c r="L10" s="105" t="str">
        <f t="shared" si="0"/>
        <v>Yes</v>
      </c>
    </row>
    <row r="11" spans="1:12" x14ac:dyDescent="0.2">
      <c r="A11" s="168" t="s">
        <v>94</v>
      </c>
      <c r="B11" s="5" t="s">
        <v>300</v>
      </c>
      <c r="C11" s="4">
        <v>78.680627243000004</v>
      </c>
      <c r="D11" s="27" t="str">
        <f>IF($B11="N/A","N/A",IF(C11&gt;100,"No",IF(C11&lt;80,"No","Yes")))</f>
        <v>No</v>
      </c>
      <c r="E11" s="4">
        <v>74.964362081000004</v>
      </c>
      <c r="F11" s="27" t="str">
        <f>IF($B11="N/A","N/A",IF(E11&gt;100,"No",IF(E11&lt;80,"No","Yes")))</f>
        <v>No</v>
      </c>
      <c r="G11" s="4">
        <v>72.879126135999996</v>
      </c>
      <c r="H11" s="27" t="str">
        <f>IF($B11="N/A","N/A",IF(G11&gt;100,"No",IF(G11&lt;80,"No","Yes")))</f>
        <v>No</v>
      </c>
      <c r="I11" s="8">
        <v>-4.72</v>
      </c>
      <c r="J11" s="8">
        <v>-2.78</v>
      </c>
      <c r="K11" s="28" t="s">
        <v>734</v>
      </c>
      <c r="L11" s="105" t="str">
        <f t="shared" si="0"/>
        <v>Yes</v>
      </c>
    </row>
    <row r="12" spans="1:12" x14ac:dyDescent="0.2">
      <c r="A12" s="168" t="s">
        <v>95</v>
      </c>
      <c r="B12" s="5" t="s">
        <v>300</v>
      </c>
      <c r="C12" s="4">
        <v>74.805903932999996</v>
      </c>
      <c r="D12" s="27" t="str">
        <f>IF($B12="N/A","N/A",IF(C12&gt;100,"No",IF(C12&lt;80,"No","Yes")))</f>
        <v>No</v>
      </c>
      <c r="E12" s="4">
        <v>68.600194868000003</v>
      </c>
      <c r="F12" s="27" t="str">
        <f>IF($B12="N/A","N/A",IF(E12&gt;100,"No",IF(E12&lt;80,"No","Yes")))</f>
        <v>No</v>
      </c>
      <c r="G12" s="4">
        <v>79.228673005000005</v>
      </c>
      <c r="H12" s="27" t="str">
        <f>IF($B12="N/A","N/A",IF(G12&gt;100,"No",IF(G12&lt;80,"No","Yes")))</f>
        <v>No</v>
      </c>
      <c r="I12" s="8">
        <v>-8.3000000000000007</v>
      </c>
      <c r="J12" s="8">
        <v>15.49</v>
      </c>
      <c r="K12" s="28" t="s">
        <v>734</v>
      </c>
      <c r="L12" s="105" t="str">
        <f t="shared" si="0"/>
        <v>Yes</v>
      </c>
    </row>
    <row r="13" spans="1:12" x14ac:dyDescent="0.2">
      <c r="A13" s="104" t="s">
        <v>96</v>
      </c>
      <c r="B13" s="22" t="s">
        <v>213</v>
      </c>
      <c r="C13" s="23">
        <v>134872.51</v>
      </c>
      <c r="D13" s="27" t="str">
        <f t="shared" ref="D13:D44" si="1">IF($B13="N/A","N/A",IF(C13&gt;10,"No",IF(C13&lt;-10,"No","Yes")))</f>
        <v>N/A</v>
      </c>
      <c r="E13" s="23">
        <v>135220.44</v>
      </c>
      <c r="F13" s="27" t="str">
        <f t="shared" ref="F13:F44" si="2">IF($B13="N/A","N/A",IF(E13&gt;10,"No",IF(E13&lt;-10,"No","Yes")))</f>
        <v>N/A</v>
      </c>
      <c r="G13" s="23">
        <v>256604.05</v>
      </c>
      <c r="H13" s="27" t="str">
        <f t="shared" ref="H13:H44" si="3">IF($B13="N/A","N/A",IF(G13&gt;10,"No",IF(G13&lt;-10,"No","Yes")))</f>
        <v>N/A</v>
      </c>
      <c r="I13" s="8">
        <v>0.25800000000000001</v>
      </c>
      <c r="J13" s="8">
        <v>89.77</v>
      </c>
      <c r="K13" s="28" t="s">
        <v>734</v>
      </c>
      <c r="L13" s="105" t="str">
        <f t="shared" si="0"/>
        <v>No</v>
      </c>
    </row>
    <row r="14" spans="1:12" x14ac:dyDescent="0.2">
      <c r="A14" s="104" t="s">
        <v>100</v>
      </c>
      <c r="B14" s="22" t="s">
        <v>213</v>
      </c>
      <c r="C14" s="23">
        <v>26685</v>
      </c>
      <c r="D14" s="27" t="str">
        <f t="shared" si="1"/>
        <v>N/A</v>
      </c>
      <c r="E14" s="23">
        <v>26470</v>
      </c>
      <c r="F14" s="27" t="str">
        <f t="shared" si="2"/>
        <v>N/A</v>
      </c>
      <c r="G14" s="23">
        <v>27473</v>
      </c>
      <c r="H14" s="27" t="str">
        <f t="shared" si="3"/>
        <v>N/A</v>
      </c>
      <c r="I14" s="8">
        <v>-0.80600000000000005</v>
      </c>
      <c r="J14" s="8">
        <v>3.7890000000000001</v>
      </c>
      <c r="K14" s="28" t="s">
        <v>734</v>
      </c>
      <c r="L14" s="105" t="str">
        <f t="shared" si="0"/>
        <v>Yes</v>
      </c>
    </row>
    <row r="15" spans="1:12" x14ac:dyDescent="0.2">
      <c r="A15" s="104" t="s">
        <v>975</v>
      </c>
      <c r="B15" s="22" t="s">
        <v>213</v>
      </c>
      <c r="C15" s="23">
        <v>13386</v>
      </c>
      <c r="D15" s="27" t="str">
        <f t="shared" si="1"/>
        <v>N/A</v>
      </c>
      <c r="E15" s="23">
        <v>13568</v>
      </c>
      <c r="F15" s="27" t="str">
        <f t="shared" si="2"/>
        <v>N/A</v>
      </c>
      <c r="G15" s="23">
        <v>13804</v>
      </c>
      <c r="H15" s="27" t="str">
        <f t="shared" si="3"/>
        <v>N/A</v>
      </c>
      <c r="I15" s="8">
        <v>1.36</v>
      </c>
      <c r="J15" s="8">
        <v>1.7390000000000001</v>
      </c>
      <c r="K15" s="28" t="s">
        <v>734</v>
      </c>
      <c r="L15" s="105" t="str">
        <f t="shared" si="0"/>
        <v>Yes</v>
      </c>
    </row>
    <row r="16" spans="1:12" x14ac:dyDescent="0.2">
      <c r="A16" s="104" t="s">
        <v>976</v>
      </c>
      <c r="B16" s="22" t="s">
        <v>213</v>
      </c>
      <c r="C16" s="23">
        <v>1608</v>
      </c>
      <c r="D16" s="27" t="str">
        <f t="shared" si="1"/>
        <v>N/A</v>
      </c>
      <c r="E16" s="23">
        <v>2433</v>
      </c>
      <c r="F16" s="27" t="str">
        <f t="shared" si="2"/>
        <v>N/A</v>
      </c>
      <c r="G16" s="23">
        <v>3099</v>
      </c>
      <c r="H16" s="27" t="str">
        <f t="shared" si="3"/>
        <v>N/A</v>
      </c>
      <c r="I16" s="8">
        <v>51.31</v>
      </c>
      <c r="J16" s="8">
        <v>27.37</v>
      </c>
      <c r="K16" s="28" t="s">
        <v>734</v>
      </c>
      <c r="L16" s="105" t="str">
        <f t="shared" si="0"/>
        <v>Yes</v>
      </c>
    </row>
    <row r="17" spans="1:12" x14ac:dyDescent="0.2">
      <c r="A17" s="104" t="s">
        <v>977</v>
      </c>
      <c r="B17" s="22" t="s">
        <v>213</v>
      </c>
      <c r="C17" s="23">
        <v>704</v>
      </c>
      <c r="D17" s="27" t="str">
        <f t="shared" si="1"/>
        <v>N/A</v>
      </c>
      <c r="E17" s="23">
        <v>626</v>
      </c>
      <c r="F17" s="27" t="str">
        <f t="shared" si="2"/>
        <v>N/A</v>
      </c>
      <c r="G17" s="23">
        <v>950</v>
      </c>
      <c r="H17" s="27" t="str">
        <f t="shared" si="3"/>
        <v>N/A</v>
      </c>
      <c r="I17" s="8">
        <v>-11.1</v>
      </c>
      <c r="J17" s="8">
        <v>51.76</v>
      </c>
      <c r="K17" s="28" t="s">
        <v>734</v>
      </c>
      <c r="L17" s="105" t="str">
        <f t="shared" si="0"/>
        <v>No</v>
      </c>
    </row>
    <row r="18" spans="1:12" x14ac:dyDescent="0.2">
      <c r="A18" s="104" t="s">
        <v>978</v>
      </c>
      <c r="B18" s="22" t="s">
        <v>213</v>
      </c>
      <c r="C18" s="23">
        <v>10987</v>
      </c>
      <c r="D18" s="27" t="str">
        <f t="shared" si="1"/>
        <v>N/A</v>
      </c>
      <c r="E18" s="23">
        <v>9843</v>
      </c>
      <c r="F18" s="27" t="str">
        <f t="shared" si="2"/>
        <v>N/A</v>
      </c>
      <c r="G18" s="23">
        <v>9620</v>
      </c>
      <c r="H18" s="27" t="str">
        <f t="shared" si="3"/>
        <v>N/A</v>
      </c>
      <c r="I18" s="8">
        <v>-10.4</v>
      </c>
      <c r="J18" s="8">
        <v>-2.27</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104515</v>
      </c>
      <c r="D20" s="27" t="str">
        <f t="shared" si="1"/>
        <v>N/A</v>
      </c>
      <c r="E20" s="23">
        <v>102824</v>
      </c>
      <c r="F20" s="27" t="str">
        <f t="shared" si="2"/>
        <v>N/A</v>
      </c>
      <c r="G20" s="23">
        <v>88261</v>
      </c>
      <c r="H20" s="27" t="str">
        <f t="shared" si="3"/>
        <v>N/A</v>
      </c>
      <c r="I20" s="8">
        <v>-1.62</v>
      </c>
      <c r="J20" s="8">
        <v>-14.2</v>
      </c>
      <c r="K20" s="28" t="s">
        <v>734</v>
      </c>
      <c r="L20" s="105" t="str">
        <f t="shared" si="0"/>
        <v>Yes</v>
      </c>
    </row>
    <row r="21" spans="1:12" x14ac:dyDescent="0.2">
      <c r="A21" s="104" t="s">
        <v>980</v>
      </c>
      <c r="B21" s="22" t="s">
        <v>213</v>
      </c>
      <c r="C21" s="23">
        <v>75090</v>
      </c>
      <c r="D21" s="27" t="str">
        <f t="shared" si="1"/>
        <v>N/A</v>
      </c>
      <c r="E21" s="23">
        <v>73865</v>
      </c>
      <c r="F21" s="27" t="str">
        <f t="shared" si="2"/>
        <v>N/A</v>
      </c>
      <c r="G21" s="23">
        <v>72287</v>
      </c>
      <c r="H21" s="27" t="str">
        <f t="shared" si="3"/>
        <v>N/A</v>
      </c>
      <c r="I21" s="8">
        <v>-1.63</v>
      </c>
      <c r="J21" s="8">
        <v>-2.14</v>
      </c>
      <c r="K21" s="28" t="s">
        <v>734</v>
      </c>
      <c r="L21" s="105" t="str">
        <f t="shared" si="0"/>
        <v>Yes</v>
      </c>
    </row>
    <row r="22" spans="1:12" x14ac:dyDescent="0.2">
      <c r="A22" s="104" t="s">
        <v>981</v>
      </c>
      <c r="B22" s="22" t="s">
        <v>213</v>
      </c>
      <c r="C22" s="23">
        <v>17567</v>
      </c>
      <c r="D22" s="27" t="str">
        <f t="shared" si="1"/>
        <v>N/A</v>
      </c>
      <c r="E22" s="23">
        <v>18080</v>
      </c>
      <c r="F22" s="27" t="str">
        <f t="shared" si="2"/>
        <v>N/A</v>
      </c>
      <c r="G22" s="23">
        <v>5141</v>
      </c>
      <c r="H22" s="27" t="str">
        <f t="shared" si="3"/>
        <v>N/A</v>
      </c>
      <c r="I22" s="8">
        <v>2.92</v>
      </c>
      <c r="J22" s="8">
        <v>-71.599999999999994</v>
      </c>
      <c r="K22" s="28" t="s">
        <v>734</v>
      </c>
      <c r="L22" s="105" t="str">
        <f t="shared" si="0"/>
        <v>No</v>
      </c>
    </row>
    <row r="23" spans="1:12" x14ac:dyDescent="0.2">
      <c r="A23" s="104" t="s">
        <v>982</v>
      </c>
      <c r="B23" s="22" t="s">
        <v>213</v>
      </c>
      <c r="C23" s="23">
        <v>2274</v>
      </c>
      <c r="D23" s="27" t="str">
        <f>IF($B23="N/A","N/A",IF(C23&gt;10,"No",IF(C23&lt;-10,"No","Yes")))</f>
        <v>N/A</v>
      </c>
      <c r="E23" s="23">
        <v>1864</v>
      </c>
      <c r="F23" s="27" t="str">
        <f t="shared" si="2"/>
        <v>N/A</v>
      </c>
      <c r="G23" s="23">
        <v>2741</v>
      </c>
      <c r="H23" s="27" t="str">
        <f t="shared" si="3"/>
        <v>N/A</v>
      </c>
      <c r="I23" s="8">
        <v>-18</v>
      </c>
      <c r="J23" s="8">
        <v>47.05</v>
      </c>
      <c r="K23" s="28" t="s">
        <v>734</v>
      </c>
      <c r="L23" s="105" t="str">
        <f t="shared" si="0"/>
        <v>No</v>
      </c>
    </row>
    <row r="24" spans="1:12" x14ac:dyDescent="0.2">
      <c r="A24" s="104" t="s">
        <v>983</v>
      </c>
      <c r="B24" s="22" t="s">
        <v>213</v>
      </c>
      <c r="C24" s="23">
        <v>9584</v>
      </c>
      <c r="D24" s="27" t="str">
        <f t="shared" si="1"/>
        <v>N/A</v>
      </c>
      <c r="E24" s="23">
        <v>9015</v>
      </c>
      <c r="F24" s="27" t="str">
        <f t="shared" si="2"/>
        <v>N/A</v>
      </c>
      <c r="G24" s="23">
        <v>8092</v>
      </c>
      <c r="H24" s="27" t="str">
        <f t="shared" si="3"/>
        <v>N/A</v>
      </c>
      <c r="I24" s="8">
        <v>-5.94</v>
      </c>
      <c r="J24" s="8">
        <v>-10.199999999999999</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20343</v>
      </c>
      <c r="D26" s="27" t="str">
        <f t="shared" si="1"/>
        <v>N/A</v>
      </c>
      <c r="E26" s="23">
        <v>22448</v>
      </c>
      <c r="F26" s="27" t="str">
        <f t="shared" si="2"/>
        <v>N/A</v>
      </c>
      <c r="G26" s="23">
        <v>25084</v>
      </c>
      <c r="H26" s="27" t="str">
        <f t="shared" si="3"/>
        <v>N/A</v>
      </c>
      <c r="I26" s="8">
        <v>10.35</v>
      </c>
      <c r="J26" s="8">
        <v>11.74</v>
      </c>
      <c r="K26" s="28" t="s">
        <v>734</v>
      </c>
      <c r="L26" s="105" t="str">
        <f t="shared" si="0"/>
        <v>Yes</v>
      </c>
    </row>
    <row r="27" spans="1:12" x14ac:dyDescent="0.2">
      <c r="A27" s="104" t="s">
        <v>985</v>
      </c>
      <c r="B27" s="22" t="s">
        <v>213</v>
      </c>
      <c r="C27" s="23">
        <v>11</v>
      </c>
      <c r="D27" s="27" t="str">
        <f t="shared" si="1"/>
        <v>N/A</v>
      </c>
      <c r="E27" s="23">
        <v>11</v>
      </c>
      <c r="F27" s="27" t="str">
        <f t="shared" si="2"/>
        <v>N/A</v>
      </c>
      <c r="G27" s="23">
        <v>11</v>
      </c>
      <c r="H27" s="27" t="str">
        <f t="shared" si="3"/>
        <v>N/A</v>
      </c>
      <c r="I27" s="8">
        <v>200</v>
      </c>
      <c r="J27" s="8">
        <v>0</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11</v>
      </c>
      <c r="D29" s="27" t="str">
        <f t="shared" si="1"/>
        <v>N/A</v>
      </c>
      <c r="E29" s="23">
        <v>11</v>
      </c>
      <c r="F29" s="27" t="str">
        <f t="shared" si="2"/>
        <v>N/A</v>
      </c>
      <c r="G29" s="23">
        <v>11</v>
      </c>
      <c r="H29" s="27" t="str">
        <f t="shared" si="3"/>
        <v>N/A</v>
      </c>
      <c r="I29" s="8">
        <v>28.57</v>
      </c>
      <c r="J29" s="8">
        <v>-88.9</v>
      </c>
      <c r="K29" s="28" t="s">
        <v>734</v>
      </c>
      <c r="L29" s="105" t="str">
        <f t="shared" si="0"/>
        <v>No</v>
      </c>
    </row>
    <row r="30" spans="1:12" x14ac:dyDescent="0.2">
      <c r="A30" s="104" t="s">
        <v>988</v>
      </c>
      <c r="B30" s="22" t="s">
        <v>213</v>
      </c>
      <c r="C30" s="23">
        <v>475</v>
      </c>
      <c r="D30" s="27" t="str">
        <f t="shared" si="1"/>
        <v>N/A</v>
      </c>
      <c r="E30" s="23">
        <v>1955</v>
      </c>
      <c r="F30" s="27" t="str">
        <f t="shared" si="2"/>
        <v>N/A</v>
      </c>
      <c r="G30" s="23">
        <v>3448</v>
      </c>
      <c r="H30" s="27" t="str">
        <f t="shared" si="3"/>
        <v>N/A</v>
      </c>
      <c r="I30" s="8">
        <v>311.60000000000002</v>
      </c>
      <c r="J30" s="8">
        <v>76.37</v>
      </c>
      <c r="K30" s="28" t="s">
        <v>734</v>
      </c>
      <c r="L30" s="105" t="str">
        <f t="shared" si="0"/>
        <v>No</v>
      </c>
    </row>
    <row r="31" spans="1:12" x14ac:dyDescent="0.2">
      <c r="A31" s="104" t="s">
        <v>989</v>
      </c>
      <c r="B31" s="22" t="s">
        <v>213</v>
      </c>
      <c r="C31" s="23">
        <v>11579</v>
      </c>
      <c r="D31" s="27" t="str">
        <f t="shared" si="1"/>
        <v>N/A</v>
      </c>
      <c r="E31" s="23">
        <v>11318</v>
      </c>
      <c r="F31" s="27" t="str">
        <f t="shared" si="2"/>
        <v>N/A</v>
      </c>
      <c r="G31" s="23">
        <v>12201</v>
      </c>
      <c r="H31" s="27" t="str">
        <f t="shared" si="3"/>
        <v>N/A</v>
      </c>
      <c r="I31" s="8">
        <v>-2.25</v>
      </c>
      <c r="J31" s="8">
        <v>7.8019999999999996</v>
      </c>
      <c r="K31" s="28" t="s">
        <v>734</v>
      </c>
      <c r="L31" s="105" t="str">
        <f t="shared" si="0"/>
        <v>Yes</v>
      </c>
    </row>
    <row r="32" spans="1:12" x14ac:dyDescent="0.2">
      <c r="A32" s="104" t="s">
        <v>990</v>
      </c>
      <c r="B32" s="22" t="s">
        <v>213</v>
      </c>
      <c r="C32" s="23">
        <v>8281</v>
      </c>
      <c r="D32" s="27" t="str">
        <f t="shared" si="1"/>
        <v>N/A</v>
      </c>
      <c r="E32" s="23">
        <v>9163</v>
      </c>
      <c r="F32" s="27" t="str">
        <f t="shared" si="2"/>
        <v>N/A</v>
      </c>
      <c r="G32" s="23">
        <v>9431</v>
      </c>
      <c r="H32" s="27" t="str">
        <f t="shared" si="3"/>
        <v>N/A</v>
      </c>
      <c r="I32" s="8">
        <v>10.65</v>
      </c>
      <c r="J32" s="8">
        <v>2.9249999999999998</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11721</v>
      </c>
      <c r="D34" s="27" t="str">
        <f t="shared" si="1"/>
        <v>N/A</v>
      </c>
      <c r="E34" s="23">
        <v>15395</v>
      </c>
      <c r="F34" s="27" t="str">
        <f t="shared" si="2"/>
        <v>N/A</v>
      </c>
      <c r="G34" s="23">
        <v>183113</v>
      </c>
      <c r="H34" s="27" t="str">
        <f t="shared" si="3"/>
        <v>N/A</v>
      </c>
      <c r="I34" s="8">
        <v>31.35</v>
      </c>
      <c r="J34" s="8">
        <v>1089</v>
      </c>
      <c r="K34" s="28" t="s">
        <v>734</v>
      </c>
      <c r="L34" s="105" t="str">
        <f t="shared" si="0"/>
        <v>No</v>
      </c>
    </row>
    <row r="35" spans="1:12" x14ac:dyDescent="0.2">
      <c r="A35" s="104" t="s">
        <v>992</v>
      </c>
      <c r="B35" s="22" t="s">
        <v>213</v>
      </c>
      <c r="C35" s="23">
        <v>2704</v>
      </c>
      <c r="D35" s="27" t="str">
        <f t="shared" si="1"/>
        <v>N/A</v>
      </c>
      <c r="E35" s="23">
        <v>7017</v>
      </c>
      <c r="F35" s="27" t="str">
        <f t="shared" si="2"/>
        <v>N/A</v>
      </c>
      <c r="G35" s="23">
        <v>8024</v>
      </c>
      <c r="H35" s="27" t="str">
        <f t="shared" si="3"/>
        <v>N/A</v>
      </c>
      <c r="I35" s="8">
        <v>159.5</v>
      </c>
      <c r="J35" s="8">
        <v>14.35</v>
      </c>
      <c r="K35" s="28" t="s">
        <v>734</v>
      </c>
      <c r="L35" s="105" t="str">
        <f t="shared" si="0"/>
        <v>Yes</v>
      </c>
    </row>
    <row r="36" spans="1:12" x14ac:dyDescent="0.2">
      <c r="A36" s="104" t="s">
        <v>993</v>
      </c>
      <c r="B36" s="22" t="s">
        <v>213</v>
      </c>
      <c r="C36" s="23">
        <v>1322</v>
      </c>
      <c r="D36" s="27" t="str">
        <f t="shared" si="1"/>
        <v>N/A</v>
      </c>
      <c r="E36" s="23">
        <v>878</v>
      </c>
      <c r="F36" s="27" t="str">
        <f t="shared" si="2"/>
        <v>N/A</v>
      </c>
      <c r="G36" s="23">
        <v>119</v>
      </c>
      <c r="H36" s="27" t="str">
        <f t="shared" si="3"/>
        <v>N/A</v>
      </c>
      <c r="I36" s="8">
        <v>-33.6</v>
      </c>
      <c r="J36" s="8">
        <v>-86.4</v>
      </c>
      <c r="K36" s="28" t="s">
        <v>734</v>
      </c>
      <c r="L36" s="105" t="str">
        <f t="shared" si="0"/>
        <v>No</v>
      </c>
    </row>
    <row r="37" spans="1:12" x14ac:dyDescent="0.2">
      <c r="A37" s="104" t="s">
        <v>994</v>
      </c>
      <c r="B37" s="22" t="s">
        <v>213</v>
      </c>
      <c r="C37" s="23">
        <v>3935</v>
      </c>
      <c r="D37" s="27" t="str">
        <f t="shared" si="1"/>
        <v>N/A</v>
      </c>
      <c r="E37" s="23">
        <v>2879</v>
      </c>
      <c r="F37" s="27" t="str">
        <f t="shared" si="2"/>
        <v>N/A</v>
      </c>
      <c r="G37" s="23">
        <v>115</v>
      </c>
      <c r="H37" s="27" t="str">
        <f t="shared" si="3"/>
        <v>N/A</v>
      </c>
      <c r="I37" s="8">
        <v>-26.8</v>
      </c>
      <c r="J37" s="8">
        <v>-96</v>
      </c>
      <c r="K37" s="28" t="s">
        <v>734</v>
      </c>
      <c r="L37" s="105" t="str">
        <f t="shared" si="0"/>
        <v>No</v>
      </c>
    </row>
    <row r="38" spans="1:12" x14ac:dyDescent="0.2">
      <c r="A38" s="104" t="s">
        <v>995</v>
      </c>
      <c r="B38" s="22" t="s">
        <v>213</v>
      </c>
      <c r="C38" s="23">
        <v>3438</v>
      </c>
      <c r="D38" s="27" t="str">
        <f t="shared" si="1"/>
        <v>N/A</v>
      </c>
      <c r="E38" s="23">
        <v>4299</v>
      </c>
      <c r="F38" s="27" t="str">
        <f t="shared" si="2"/>
        <v>N/A</v>
      </c>
      <c r="G38" s="23">
        <v>172544</v>
      </c>
      <c r="H38" s="27" t="str">
        <f t="shared" si="3"/>
        <v>N/A</v>
      </c>
      <c r="I38" s="8">
        <v>25.04</v>
      </c>
      <c r="J38" s="8">
        <v>3914</v>
      </c>
      <c r="K38" s="28" t="s">
        <v>734</v>
      </c>
      <c r="L38" s="105" t="str">
        <f t="shared" si="0"/>
        <v>No</v>
      </c>
    </row>
    <row r="39" spans="1:12" x14ac:dyDescent="0.2">
      <c r="A39" s="104" t="s">
        <v>996</v>
      </c>
      <c r="B39" s="22" t="s">
        <v>213</v>
      </c>
      <c r="C39" s="23">
        <v>322</v>
      </c>
      <c r="D39" s="27" t="str">
        <f t="shared" si="1"/>
        <v>N/A</v>
      </c>
      <c r="E39" s="23">
        <v>322</v>
      </c>
      <c r="F39" s="27" t="str">
        <f t="shared" si="2"/>
        <v>N/A</v>
      </c>
      <c r="G39" s="23">
        <v>2311</v>
      </c>
      <c r="H39" s="27" t="str">
        <f t="shared" si="3"/>
        <v>N/A</v>
      </c>
      <c r="I39" s="8">
        <v>0</v>
      </c>
      <c r="J39" s="8">
        <v>617.70000000000005</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2080826648</v>
      </c>
      <c r="D41" s="27" t="str">
        <f t="shared" si="1"/>
        <v>N/A</v>
      </c>
      <c r="E41" s="29">
        <v>2094903948</v>
      </c>
      <c r="F41" s="27" t="str">
        <f t="shared" si="2"/>
        <v>N/A</v>
      </c>
      <c r="G41" s="29">
        <v>2546428001</v>
      </c>
      <c r="H41" s="27" t="str">
        <f t="shared" si="3"/>
        <v>N/A</v>
      </c>
      <c r="I41" s="8">
        <v>0.67649999999999999</v>
      </c>
      <c r="J41" s="8">
        <v>21.55</v>
      </c>
      <c r="K41" s="28" t="s">
        <v>734</v>
      </c>
      <c r="L41" s="105" t="str">
        <f t="shared" si="0"/>
        <v>Yes</v>
      </c>
    </row>
    <row r="42" spans="1:12" x14ac:dyDescent="0.2">
      <c r="A42" s="168" t="s">
        <v>1475</v>
      </c>
      <c r="B42" s="22" t="s">
        <v>213</v>
      </c>
      <c r="C42" s="29">
        <v>12745.16518</v>
      </c>
      <c r="D42" s="27" t="str">
        <f t="shared" si="1"/>
        <v>N/A</v>
      </c>
      <c r="E42" s="29">
        <v>12534.052592</v>
      </c>
      <c r="F42" s="27" t="str">
        <f t="shared" si="2"/>
        <v>N/A</v>
      </c>
      <c r="G42" s="29">
        <v>7861.0197882000002</v>
      </c>
      <c r="H42" s="27" t="str">
        <f t="shared" si="3"/>
        <v>N/A</v>
      </c>
      <c r="I42" s="8">
        <v>-1.66</v>
      </c>
      <c r="J42" s="8">
        <v>-37.299999999999997</v>
      </c>
      <c r="K42" s="28" t="s">
        <v>734</v>
      </c>
      <c r="L42" s="105" t="str">
        <f t="shared" si="0"/>
        <v>No</v>
      </c>
    </row>
    <row r="43" spans="1:12" x14ac:dyDescent="0.2">
      <c r="A43" s="168" t="s">
        <v>1476</v>
      </c>
      <c r="B43" s="22" t="s">
        <v>213</v>
      </c>
      <c r="C43" s="29">
        <v>14186.164767</v>
      </c>
      <c r="D43" s="27" t="str">
        <f t="shared" si="1"/>
        <v>N/A</v>
      </c>
      <c r="E43" s="29">
        <v>14219.223289</v>
      </c>
      <c r="F43" s="27" t="str">
        <f t="shared" si="2"/>
        <v>N/A</v>
      </c>
      <c r="G43" s="29">
        <v>9435.0237725999996</v>
      </c>
      <c r="H43" s="27" t="str">
        <f t="shared" si="3"/>
        <v>N/A</v>
      </c>
      <c r="I43" s="8">
        <v>0.23300000000000001</v>
      </c>
      <c r="J43" s="8">
        <v>-33.6</v>
      </c>
      <c r="K43" s="28" t="s">
        <v>734</v>
      </c>
      <c r="L43" s="105" t="str">
        <f t="shared" si="0"/>
        <v>No</v>
      </c>
    </row>
    <row r="44" spans="1:12" x14ac:dyDescent="0.2">
      <c r="A44" s="137" t="s">
        <v>107</v>
      </c>
      <c r="B44" s="22" t="s">
        <v>213</v>
      </c>
      <c r="C44" s="29">
        <v>214151</v>
      </c>
      <c r="D44" s="27" t="str">
        <f t="shared" si="1"/>
        <v>N/A</v>
      </c>
      <c r="E44" s="29">
        <v>248243</v>
      </c>
      <c r="F44" s="27" t="str">
        <f t="shared" si="2"/>
        <v>N/A</v>
      </c>
      <c r="G44" s="29">
        <v>4881738</v>
      </c>
      <c r="H44" s="27" t="str">
        <f t="shared" si="3"/>
        <v>N/A</v>
      </c>
      <c r="I44" s="8">
        <v>15.92</v>
      </c>
      <c r="J44" s="8">
        <v>1867</v>
      </c>
      <c r="K44" s="28" t="s">
        <v>734</v>
      </c>
      <c r="L44" s="105" t="str">
        <f t="shared" si="0"/>
        <v>No</v>
      </c>
    </row>
    <row r="45" spans="1:12" x14ac:dyDescent="0.2">
      <c r="A45" s="168" t="s">
        <v>158</v>
      </c>
      <c r="B45" s="30" t="s">
        <v>217</v>
      </c>
      <c r="C45" s="1">
        <v>93</v>
      </c>
      <c r="D45" s="27" t="str">
        <f>IF($B45="N/A","N/A",IF(C45&gt;0,"No",IF(C45&lt;0,"No","Yes")))</f>
        <v>No</v>
      </c>
      <c r="E45" s="1">
        <v>2621</v>
      </c>
      <c r="F45" s="27" t="str">
        <f>IF($B45="N/A","N/A",IF(E45&gt;0,"No",IF(E45&lt;0,"No","Yes")))</f>
        <v>No</v>
      </c>
      <c r="G45" s="1">
        <v>253</v>
      </c>
      <c r="H45" s="27" t="str">
        <f>IF($B45="N/A","N/A",IF(G45&gt;0,"No",IF(G45&lt;0,"No","Yes")))</f>
        <v>No</v>
      </c>
      <c r="I45" s="8">
        <v>2718</v>
      </c>
      <c r="J45" s="8">
        <v>-90.3</v>
      </c>
      <c r="K45" s="28" t="s">
        <v>734</v>
      </c>
      <c r="L45" s="105" t="str">
        <f t="shared" si="0"/>
        <v>No</v>
      </c>
    </row>
    <row r="46" spans="1:12" x14ac:dyDescent="0.2">
      <c r="A46" s="168" t="s">
        <v>156</v>
      </c>
      <c r="B46" s="22" t="s">
        <v>213</v>
      </c>
      <c r="C46" s="29">
        <v>41609</v>
      </c>
      <c r="D46" s="27" t="str">
        <f t="shared" ref="D46:D47" si="4">IF($B46="N/A","N/A",IF(C46&gt;10,"No",IF(C46&lt;-10,"No","Yes")))</f>
        <v>N/A</v>
      </c>
      <c r="E46" s="29">
        <v>105587</v>
      </c>
      <c r="F46" s="27" t="str">
        <f t="shared" ref="F46:F47" si="5">IF($B46="N/A","N/A",IF(E46&gt;10,"No",IF(E46&lt;-10,"No","Yes")))</f>
        <v>N/A</v>
      </c>
      <c r="G46" s="29">
        <v>145843</v>
      </c>
      <c r="H46" s="27" t="str">
        <f t="shared" ref="H46:H47" si="6">IF($B46="N/A","N/A",IF(G46&gt;10,"No",IF(G46&lt;-10,"No","Yes")))</f>
        <v>N/A</v>
      </c>
      <c r="I46" s="8">
        <v>153.80000000000001</v>
      </c>
      <c r="J46" s="8">
        <v>38.130000000000003</v>
      </c>
      <c r="K46" s="28" t="s">
        <v>734</v>
      </c>
      <c r="L46" s="105" t="str">
        <f t="shared" si="0"/>
        <v>No</v>
      </c>
    </row>
    <row r="47" spans="1:12" x14ac:dyDescent="0.2">
      <c r="A47" s="168" t="s">
        <v>1278</v>
      </c>
      <c r="B47" s="22" t="s">
        <v>213</v>
      </c>
      <c r="C47" s="29">
        <v>447.40860214999998</v>
      </c>
      <c r="D47" s="27" t="str">
        <f t="shared" si="4"/>
        <v>N/A</v>
      </c>
      <c r="E47" s="29">
        <v>40.285005722999998</v>
      </c>
      <c r="F47" s="27" t="str">
        <f t="shared" si="5"/>
        <v>N/A</v>
      </c>
      <c r="G47" s="29">
        <v>576.45454544999996</v>
      </c>
      <c r="H47" s="27" t="str">
        <f t="shared" si="6"/>
        <v>N/A</v>
      </c>
      <c r="I47" s="8">
        <v>-91</v>
      </c>
      <c r="J47" s="8">
        <v>1331</v>
      </c>
      <c r="K47" s="28" t="s">
        <v>734</v>
      </c>
      <c r="L47" s="105" t="str">
        <f>IF(J47="Div by 0", "N/A", IF(OR(J47="N/A",K47="N/A"),"N/A", IF(J47&gt;VALUE(MID(K47,1,2)), "No", IF(J47&lt;-1*VALUE(MID(K47,1,2)), "No", "Yes"))))</f>
        <v>No</v>
      </c>
    </row>
    <row r="48" spans="1:12" x14ac:dyDescent="0.2">
      <c r="A48" s="168" t="s">
        <v>1477</v>
      </c>
      <c r="B48" s="22" t="s">
        <v>213</v>
      </c>
      <c r="C48" s="29">
        <v>22638.85831</v>
      </c>
      <c r="D48" s="27" t="str">
        <f t="shared" ref="D48:D74" si="7">IF($B48="N/A","N/A",IF(C48&gt;10,"No",IF(C48&lt;-10,"No","Yes")))</f>
        <v>N/A</v>
      </c>
      <c r="E48" s="29">
        <v>22790.790064000001</v>
      </c>
      <c r="F48" s="27" t="str">
        <f t="shared" ref="F48:F74" si="8">IF($B48="N/A","N/A",IF(E48&gt;10,"No",IF(E48&lt;-10,"No","Yes")))</f>
        <v>N/A</v>
      </c>
      <c r="G48" s="29">
        <v>22853.729079000001</v>
      </c>
      <c r="H48" s="27" t="str">
        <f t="shared" ref="H48:H74" si="9">IF($B48="N/A","N/A",IF(G48&gt;10,"No",IF(G48&lt;-10,"No","Yes")))</f>
        <v>N/A</v>
      </c>
      <c r="I48" s="8">
        <v>0.67110000000000003</v>
      </c>
      <c r="J48" s="8">
        <v>0.2762</v>
      </c>
      <c r="K48" s="28" t="s">
        <v>734</v>
      </c>
      <c r="L48" s="105" t="str">
        <f t="shared" ref="L48:L74" si="10">IF(J48="Div by 0", "N/A", IF(K48="N/A","N/A", IF(J48&gt;VALUE(MID(K48,1,2)), "No", IF(J48&lt;-1*VALUE(MID(K48,1,2)), "No", "Yes"))))</f>
        <v>Yes</v>
      </c>
    </row>
    <row r="49" spans="1:12" x14ac:dyDescent="0.2">
      <c r="A49" s="168" t="s">
        <v>1478</v>
      </c>
      <c r="B49" s="22" t="s">
        <v>213</v>
      </c>
      <c r="C49" s="29">
        <v>7794.1513521999996</v>
      </c>
      <c r="D49" s="27" t="str">
        <f t="shared" si="7"/>
        <v>N/A</v>
      </c>
      <c r="E49" s="29">
        <v>7987.3142688999997</v>
      </c>
      <c r="F49" s="27" t="str">
        <f t="shared" si="8"/>
        <v>N/A</v>
      </c>
      <c r="G49" s="29">
        <v>8330.5318024000007</v>
      </c>
      <c r="H49" s="27" t="str">
        <f t="shared" si="9"/>
        <v>N/A</v>
      </c>
      <c r="I49" s="8">
        <v>2.4780000000000002</v>
      </c>
      <c r="J49" s="8">
        <v>4.2969999999999997</v>
      </c>
      <c r="K49" s="28" t="s">
        <v>734</v>
      </c>
      <c r="L49" s="105" t="str">
        <f t="shared" si="10"/>
        <v>Yes</v>
      </c>
    </row>
    <row r="50" spans="1:12" x14ac:dyDescent="0.2">
      <c r="A50" s="168" t="s">
        <v>1479</v>
      </c>
      <c r="B50" s="22" t="s">
        <v>213</v>
      </c>
      <c r="C50" s="29">
        <v>25233.556592000001</v>
      </c>
      <c r="D50" s="27" t="str">
        <f t="shared" si="7"/>
        <v>N/A</v>
      </c>
      <c r="E50" s="29">
        <v>32564.710233999998</v>
      </c>
      <c r="F50" s="27" t="str">
        <f t="shared" si="8"/>
        <v>N/A</v>
      </c>
      <c r="G50" s="29">
        <v>30333.260729000001</v>
      </c>
      <c r="H50" s="27" t="str">
        <f t="shared" si="9"/>
        <v>N/A</v>
      </c>
      <c r="I50" s="8">
        <v>29.05</v>
      </c>
      <c r="J50" s="8">
        <v>-6.85</v>
      </c>
      <c r="K50" s="28" t="s">
        <v>734</v>
      </c>
      <c r="L50" s="105" t="str">
        <f t="shared" si="10"/>
        <v>Yes</v>
      </c>
    </row>
    <row r="51" spans="1:12" x14ac:dyDescent="0.2">
      <c r="A51" s="168" t="s">
        <v>1480</v>
      </c>
      <c r="B51" s="22" t="s">
        <v>213</v>
      </c>
      <c r="C51" s="29">
        <v>7031.6889204999998</v>
      </c>
      <c r="D51" s="27" t="str">
        <f t="shared" si="7"/>
        <v>N/A</v>
      </c>
      <c r="E51" s="29">
        <v>6547.8785942000004</v>
      </c>
      <c r="F51" s="27" t="str">
        <f t="shared" si="8"/>
        <v>N/A</v>
      </c>
      <c r="G51" s="29">
        <v>4972.1442104999996</v>
      </c>
      <c r="H51" s="27" t="str">
        <f t="shared" si="9"/>
        <v>N/A</v>
      </c>
      <c r="I51" s="8">
        <v>-6.88</v>
      </c>
      <c r="J51" s="8">
        <v>-24.1</v>
      </c>
      <c r="K51" s="28" t="s">
        <v>734</v>
      </c>
      <c r="L51" s="105" t="str">
        <f t="shared" si="10"/>
        <v>Yes</v>
      </c>
    </row>
    <row r="52" spans="1:12" x14ac:dyDescent="0.2">
      <c r="A52" s="168" t="s">
        <v>1481</v>
      </c>
      <c r="B52" s="22" t="s">
        <v>213</v>
      </c>
      <c r="C52" s="29">
        <v>41345.185765000002</v>
      </c>
      <c r="D52" s="27" t="str">
        <f t="shared" si="7"/>
        <v>N/A</v>
      </c>
      <c r="E52" s="29">
        <v>41813.615869000001</v>
      </c>
      <c r="F52" s="27" t="str">
        <f t="shared" si="8"/>
        <v>N/A</v>
      </c>
      <c r="G52" s="29">
        <v>43049.846777999999</v>
      </c>
      <c r="H52" s="27" t="str">
        <f t="shared" si="9"/>
        <v>N/A</v>
      </c>
      <c r="I52" s="8">
        <v>1.133</v>
      </c>
      <c r="J52" s="8">
        <v>2.9569999999999999</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13006.532305999999</v>
      </c>
      <c r="D54" s="27" t="str">
        <f t="shared" si="7"/>
        <v>N/A</v>
      </c>
      <c r="E54" s="29">
        <v>13276.367745</v>
      </c>
      <c r="F54" s="27" t="str">
        <f t="shared" si="8"/>
        <v>N/A</v>
      </c>
      <c r="G54" s="29">
        <v>14181.71991</v>
      </c>
      <c r="H54" s="27" t="str">
        <f t="shared" si="9"/>
        <v>N/A</v>
      </c>
      <c r="I54" s="8">
        <v>2.0750000000000002</v>
      </c>
      <c r="J54" s="8">
        <v>6.819</v>
      </c>
      <c r="K54" s="28" t="s">
        <v>734</v>
      </c>
      <c r="L54" s="105" t="str">
        <f t="shared" si="10"/>
        <v>Yes</v>
      </c>
    </row>
    <row r="55" spans="1:12" x14ac:dyDescent="0.2">
      <c r="A55" s="168" t="s">
        <v>1484</v>
      </c>
      <c r="B55" s="22" t="s">
        <v>213</v>
      </c>
      <c r="C55" s="29">
        <v>11790.571567000001</v>
      </c>
      <c r="D55" s="27" t="str">
        <f t="shared" si="7"/>
        <v>N/A</v>
      </c>
      <c r="E55" s="29">
        <v>11870.975469000001</v>
      </c>
      <c r="F55" s="27" t="str">
        <f t="shared" si="8"/>
        <v>N/A</v>
      </c>
      <c r="G55" s="29">
        <v>12423.695298000001</v>
      </c>
      <c r="H55" s="27" t="str">
        <f t="shared" si="9"/>
        <v>N/A</v>
      </c>
      <c r="I55" s="8">
        <v>0.68189999999999995</v>
      </c>
      <c r="J55" s="8">
        <v>4.6559999999999997</v>
      </c>
      <c r="K55" s="28" t="s">
        <v>734</v>
      </c>
      <c r="L55" s="105" t="str">
        <f t="shared" si="10"/>
        <v>Yes</v>
      </c>
    </row>
    <row r="56" spans="1:12" ht="25.5" x14ac:dyDescent="0.2">
      <c r="A56" s="168" t="s">
        <v>1485</v>
      </c>
      <c r="B56" s="22" t="s">
        <v>213</v>
      </c>
      <c r="C56" s="29">
        <v>9789.7231171999993</v>
      </c>
      <c r="D56" s="27" t="str">
        <f t="shared" si="7"/>
        <v>N/A</v>
      </c>
      <c r="E56" s="29">
        <v>10697.880365000001</v>
      </c>
      <c r="F56" s="27" t="str">
        <f t="shared" si="8"/>
        <v>N/A</v>
      </c>
      <c r="G56" s="29">
        <v>12148.731374999999</v>
      </c>
      <c r="H56" s="27" t="str">
        <f t="shared" si="9"/>
        <v>N/A</v>
      </c>
      <c r="I56" s="8">
        <v>9.2769999999999992</v>
      </c>
      <c r="J56" s="8">
        <v>13.56</v>
      </c>
      <c r="K56" s="28" t="s">
        <v>734</v>
      </c>
      <c r="L56" s="105" t="str">
        <f t="shared" si="10"/>
        <v>Yes</v>
      </c>
    </row>
    <row r="57" spans="1:12" x14ac:dyDescent="0.2">
      <c r="A57" s="168" t="s">
        <v>1486</v>
      </c>
      <c r="B57" s="22" t="s">
        <v>213</v>
      </c>
      <c r="C57" s="29">
        <v>7093.5532101999997</v>
      </c>
      <c r="D57" s="27" t="str">
        <f t="shared" si="7"/>
        <v>N/A</v>
      </c>
      <c r="E57" s="29">
        <v>7736.0289700000003</v>
      </c>
      <c r="F57" s="27" t="str">
        <f t="shared" si="8"/>
        <v>N/A</v>
      </c>
      <c r="G57" s="29">
        <v>5413.4425392000003</v>
      </c>
      <c r="H57" s="27" t="str">
        <f t="shared" si="9"/>
        <v>N/A</v>
      </c>
      <c r="I57" s="8">
        <v>9.0570000000000004</v>
      </c>
      <c r="J57" s="8">
        <v>-30</v>
      </c>
      <c r="K57" s="28" t="s">
        <v>734</v>
      </c>
      <c r="L57" s="105" t="str">
        <f t="shared" si="10"/>
        <v>Yes</v>
      </c>
    </row>
    <row r="58" spans="1:12" x14ac:dyDescent="0.2">
      <c r="A58" s="168" t="s">
        <v>1487</v>
      </c>
      <c r="B58" s="22" t="s">
        <v>213</v>
      </c>
      <c r="C58" s="29">
        <v>29832.731532000002</v>
      </c>
      <c r="D58" s="27" t="str">
        <f t="shared" si="7"/>
        <v>N/A</v>
      </c>
      <c r="E58" s="29">
        <v>31108.374820000001</v>
      </c>
      <c r="F58" s="27" t="str">
        <f t="shared" si="8"/>
        <v>N/A</v>
      </c>
      <c r="G58" s="29">
        <v>34148.077730999998</v>
      </c>
      <c r="H58" s="27" t="str">
        <f t="shared" si="9"/>
        <v>N/A</v>
      </c>
      <c r="I58" s="8">
        <v>4.2759999999999998</v>
      </c>
      <c r="J58" s="8">
        <v>9.7710000000000008</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4534.7147421999998</v>
      </c>
      <c r="D60" s="27" t="str">
        <f t="shared" si="7"/>
        <v>N/A</v>
      </c>
      <c r="E60" s="29">
        <v>4283.2324928999997</v>
      </c>
      <c r="F60" s="27" t="str">
        <f t="shared" si="8"/>
        <v>N/A</v>
      </c>
      <c r="G60" s="29">
        <v>3756.7025195000001</v>
      </c>
      <c r="H60" s="27" t="str">
        <f t="shared" si="9"/>
        <v>N/A</v>
      </c>
      <c r="I60" s="8">
        <v>-5.55</v>
      </c>
      <c r="J60" s="8">
        <v>-12.3</v>
      </c>
      <c r="K60" s="28" t="s">
        <v>734</v>
      </c>
      <c r="L60" s="105" t="str">
        <f t="shared" si="10"/>
        <v>Yes</v>
      </c>
    </row>
    <row r="61" spans="1:12" x14ac:dyDescent="0.2">
      <c r="A61" s="168" t="s">
        <v>1490</v>
      </c>
      <c r="B61" s="22" t="s">
        <v>213</v>
      </c>
      <c r="C61" s="29">
        <v>8289</v>
      </c>
      <c r="D61" s="27" t="str">
        <f t="shared" si="7"/>
        <v>N/A</v>
      </c>
      <c r="E61" s="29">
        <v>3150</v>
      </c>
      <c r="F61" s="27" t="str">
        <f t="shared" si="8"/>
        <v>N/A</v>
      </c>
      <c r="G61" s="29">
        <v>457.33333333000002</v>
      </c>
      <c r="H61" s="27" t="str">
        <f t="shared" si="9"/>
        <v>N/A</v>
      </c>
      <c r="I61" s="8">
        <v>-62</v>
      </c>
      <c r="J61" s="8">
        <v>-85.5</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19363.428571</v>
      </c>
      <c r="D63" s="27" t="str">
        <f t="shared" si="7"/>
        <v>N/A</v>
      </c>
      <c r="E63" s="29">
        <v>114.44444444</v>
      </c>
      <c r="F63" s="27" t="str">
        <f t="shared" si="8"/>
        <v>N/A</v>
      </c>
      <c r="G63" s="29">
        <v>316</v>
      </c>
      <c r="H63" s="27" t="str">
        <f t="shared" si="9"/>
        <v>N/A</v>
      </c>
      <c r="I63" s="8">
        <v>-99.4</v>
      </c>
      <c r="J63" s="8">
        <v>176.1</v>
      </c>
      <c r="K63" s="28" t="s">
        <v>734</v>
      </c>
      <c r="L63" s="105" t="str">
        <f t="shared" si="10"/>
        <v>No</v>
      </c>
    </row>
    <row r="64" spans="1:12" x14ac:dyDescent="0.2">
      <c r="A64" s="168" t="s">
        <v>1493</v>
      </c>
      <c r="B64" s="22" t="s">
        <v>213</v>
      </c>
      <c r="C64" s="29">
        <v>512.57052632</v>
      </c>
      <c r="D64" s="27" t="str">
        <f t="shared" si="7"/>
        <v>N/A</v>
      </c>
      <c r="E64" s="29">
        <v>381.69820972000002</v>
      </c>
      <c r="F64" s="27" t="str">
        <f t="shared" si="8"/>
        <v>N/A</v>
      </c>
      <c r="G64" s="29">
        <v>647.33642691</v>
      </c>
      <c r="H64" s="27" t="str">
        <f t="shared" si="9"/>
        <v>N/A</v>
      </c>
      <c r="I64" s="8">
        <v>-25.5</v>
      </c>
      <c r="J64" s="8">
        <v>69.59</v>
      </c>
      <c r="K64" s="28" t="s">
        <v>734</v>
      </c>
      <c r="L64" s="105" t="str">
        <f t="shared" si="10"/>
        <v>No</v>
      </c>
    </row>
    <row r="65" spans="1:12" x14ac:dyDescent="0.2">
      <c r="A65" s="168" t="s">
        <v>1494</v>
      </c>
      <c r="B65" s="22" t="s">
        <v>213</v>
      </c>
      <c r="C65" s="29">
        <v>1932.9433457</v>
      </c>
      <c r="D65" s="27" t="str">
        <f t="shared" si="7"/>
        <v>N/A</v>
      </c>
      <c r="E65" s="29">
        <v>2096.6652235000001</v>
      </c>
      <c r="F65" s="27" t="str">
        <f t="shared" si="8"/>
        <v>N/A</v>
      </c>
      <c r="G65" s="29">
        <v>2006.4478320999999</v>
      </c>
      <c r="H65" s="27" t="str">
        <f t="shared" si="9"/>
        <v>N/A</v>
      </c>
      <c r="I65" s="8">
        <v>8.4700000000000006</v>
      </c>
      <c r="J65" s="8">
        <v>-4.3</v>
      </c>
      <c r="K65" s="28" t="s">
        <v>734</v>
      </c>
      <c r="L65" s="105" t="str">
        <f t="shared" si="10"/>
        <v>Yes</v>
      </c>
    </row>
    <row r="66" spans="1:12" x14ac:dyDescent="0.2">
      <c r="A66" s="168" t="s">
        <v>1495</v>
      </c>
      <c r="B66" s="22" t="s">
        <v>213</v>
      </c>
      <c r="C66" s="29">
        <v>8390.3933099999995</v>
      </c>
      <c r="D66" s="27" t="str">
        <f t="shared" si="7"/>
        <v>N/A</v>
      </c>
      <c r="E66" s="29">
        <v>7820.9370294</v>
      </c>
      <c r="F66" s="27" t="str">
        <f t="shared" si="8"/>
        <v>N/A</v>
      </c>
      <c r="G66" s="29">
        <v>7159.2357119999997</v>
      </c>
      <c r="H66" s="27" t="str">
        <f t="shared" si="9"/>
        <v>N/A</v>
      </c>
      <c r="I66" s="8">
        <v>-6.79</v>
      </c>
      <c r="J66" s="8">
        <v>-8.4600000000000009</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2139.8590564000001</v>
      </c>
      <c r="D68" s="27" t="str">
        <f t="shared" si="7"/>
        <v>N/A</v>
      </c>
      <c r="E68" s="29">
        <v>1971.5813576</v>
      </c>
      <c r="F68" s="27" t="str">
        <f t="shared" si="8"/>
        <v>N/A</v>
      </c>
      <c r="G68" s="29">
        <v>3127.2580045999998</v>
      </c>
      <c r="H68" s="27" t="str">
        <f t="shared" si="9"/>
        <v>N/A</v>
      </c>
      <c r="I68" s="8">
        <v>-7.86</v>
      </c>
      <c r="J68" s="8">
        <v>58.62</v>
      </c>
      <c r="K68" s="28" t="s">
        <v>734</v>
      </c>
      <c r="L68" s="105" t="str">
        <f t="shared" si="10"/>
        <v>No</v>
      </c>
    </row>
    <row r="69" spans="1:12" x14ac:dyDescent="0.2">
      <c r="A69" s="168" t="s">
        <v>1498</v>
      </c>
      <c r="B69" s="22" t="s">
        <v>213</v>
      </c>
      <c r="C69" s="29">
        <v>1702.9282544</v>
      </c>
      <c r="D69" s="27" t="str">
        <f t="shared" si="7"/>
        <v>N/A</v>
      </c>
      <c r="E69" s="29">
        <v>981.49308821</v>
      </c>
      <c r="F69" s="27" t="str">
        <f t="shared" si="8"/>
        <v>N/A</v>
      </c>
      <c r="G69" s="29">
        <v>2168.6314806</v>
      </c>
      <c r="H69" s="27" t="str">
        <f t="shared" si="9"/>
        <v>N/A</v>
      </c>
      <c r="I69" s="8">
        <v>-42.4</v>
      </c>
      <c r="J69" s="8">
        <v>121</v>
      </c>
      <c r="K69" s="28" t="s">
        <v>734</v>
      </c>
      <c r="L69" s="105" t="str">
        <f t="shared" si="10"/>
        <v>No</v>
      </c>
    </row>
    <row r="70" spans="1:12" x14ac:dyDescent="0.2">
      <c r="A70" s="168" t="s">
        <v>1499</v>
      </c>
      <c r="B70" s="22" t="s">
        <v>213</v>
      </c>
      <c r="C70" s="29">
        <v>1098.0499244</v>
      </c>
      <c r="D70" s="27" t="str">
        <f t="shared" si="7"/>
        <v>N/A</v>
      </c>
      <c r="E70" s="29">
        <v>1687.4908883999999</v>
      </c>
      <c r="F70" s="27" t="str">
        <f t="shared" si="8"/>
        <v>N/A</v>
      </c>
      <c r="G70" s="29">
        <v>2427.4453782000001</v>
      </c>
      <c r="H70" s="27" t="str">
        <f t="shared" si="9"/>
        <v>N/A</v>
      </c>
      <c r="I70" s="8">
        <v>53.68</v>
      </c>
      <c r="J70" s="8">
        <v>43.85</v>
      </c>
      <c r="K70" s="28" t="s">
        <v>734</v>
      </c>
      <c r="L70" s="105" t="str">
        <f t="shared" si="10"/>
        <v>No</v>
      </c>
    </row>
    <row r="71" spans="1:12" ht="25.5" x14ac:dyDescent="0.2">
      <c r="A71" s="168" t="s">
        <v>1500</v>
      </c>
      <c r="B71" s="22" t="s">
        <v>213</v>
      </c>
      <c r="C71" s="29">
        <v>3381.3667089999999</v>
      </c>
      <c r="D71" s="27" t="str">
        <f t="shared" si="7"/>
        <v>N/A</v>
      </c>
      <c r="E71" s="29">
        <v>3580.1462313000002</v>
      </c>
      <c r="F71" s="27" t="str">
        <f t="shared" si="8"/>
        <v>N/A</v>
      </c>
      <c r="G71" s="29">
        <v>2397.5826087</v>
      </c>
      <c r="H71" s="27" t="str">
        <f t="shared" si="9"/>
        <v>N/A</v>
      </c>
      <c r="I71" s="8">
        <v>5.8789999999999996</v>
      </c>
      <c r="J71" s="8">
        <v>-33</v>
      </c>
      <c r="K71" s="28" t="s">
        <v>734</v>
      </c>
      <c r="L71" s="105" t="str">
        <f t="shared" si="10"/>
        <v>No</v>
      </c>
    </row>
    <row r="72" spans="1:12" x14ac:dyDescent="0.2">
      <c r="A72" s="168" t="s">
        <v>1501</v>
      </c>
      <c r="B72" s="22" t="s">
        <v>213</v>
      </c>
      <c r="C72" s="29">
        <v>1489.9013961999999</v>
      </c>
      <c r="D72" s="27" t="str">
        <f t="shared" si="7"/>
        <v>N/A</v>
      </c>
      <c r="E72" s="29">
        <v>2571.8743893999999</v>
      </c>
      <c r="F72" s="27" t="str">
        <f t="shared" si="8"/>
        <v>N/A</v>
      </c>
      <c r="G72" s="29">
        <v>3186.2910562000002</v>
      </c>
      <c r="H72" s="27" t="str">
        <f t="shared" si="9"/>
        <v>N/A</v>
      </c>
      <c r="I72" s="8">
        <v>72.62</v>
      </c>
      <c r="J72" s="8">
        <v>23.89</v>
      </c>
      <c r="K72" s="28" t="s">
        <v>734</v>
      </c>
      <c r="L72" s="105" t="str">
        <f t="shared" si="10"/>
        <v>Yes</v>
      </c>
    </row>
    <row r="73" spans="1:12" x14ac:dyDescent="0.2">
      <c r="A73" s="168" t="s">
        <v>1502</v>
      </c>
      <c r="B73" s="22" t="s">
        <v>213</v>
      </c>
      <c r="C73" s="29">
        <v>1854.0031056</v>
      </c>
      <c r="D73" s="27" t="str">
        <f t="shared" si="7"/>
        <v>N/A</v>
      </c>
      <c r="E73" s="29">
        <v>1925.5031056</v>
      </c>
      <c r="F73" s="27" t="str">
        <f t="shared" si="8"/>
        <v>N/A</v>
      </c>
      <c r="G73" s="29">
        <v>2120.5123322999998</v>
      </c>
      <c r="H73" s="27" t="str">
        <f t="shared" si="9"/>
        <v>N/A</v>
      </c>
      <c r="I73" s="8">
        <v>3.8570000000000002</v>
      </c>
      <c r="J73" s="8">
        <v>10.130000000000001</v>
      </c>
      <c r="K73" s="28" t="s">
        <v>734</v>
      </c>
      <c r="L73" s="105" t="str">
        <f t="shared" si="10"/>
        <v>Yes</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181187571</v>
      </c>
      <c r="D75" s="27" t="str">
        <f t="shared" ref="D75:D144" si="11">IF($B75="N/A","N/A",IF(C75&gt;10,"No",IF(C75&lt;-10,"No","Yes")))</f>
        <v>N/A</v>
      </c>
      <c r="E75" s="29">
        <v>186728376</v>
      </c>
      <c r="F75" s="27" t="str">
        <f t="shared" ref="F75:F144" si="12">IF($B75="N/A","N/A",IF(E75&gt;10,"No",IF(E75&lt;-10,"No","Yes")))</f>
        <v>N/A</v>
      </c>
      <c r="G75" s="29">
        <v>249252910</v>
      </c>
      <c r="H75" s="27" t="str">
        <f t="shared" ref="H75:H144" si="13">IF($B75="N/A","N/A",IF(G75&gt;10,"No",IF(G75&lt;-10,"No","Yes")))</f>
        <v>N/A</v>
      </c>
      <c r="I75" s="8">
        <v>3.0579999999999998</v>
      </c>
      <c r="J75" s="8">
        <v>33.479999999999997</v>
      </c>
      <c r="K75" s="28" t="s">
        <v>734</v>
      </c>
      <c r="L75" s="105" t="str">
        <f t="shared" ref="L75:L135" si="14">IF(J75="Div by 0", "N/A", IF(K75="N/A","N/A", IF(J75&gt;VALUE(MID(K75,1,2)), "No", IF(J75&lt;-1*VALUE(MID(K75,1,2)), "No", "Yes"))))</f>
        <v>No</v>
      </c>
    </row>
    <row r="76" spans="1:12" x14ac:dyDescent="0.2">
      <c r="A76" s="168" t="s">
        <v>595</v>
      </c>
      <c r="B76" s="22" t="s">
        <v>213</v>
      </c>
      <c r="C76" s="23">
        <v>18457</v>
      </c>
      <c r="D76" s="27" t="str">
        <f t="shared" si="11"/>
        <v>N/A</v>
      </c>
      <c r="E76" s="23">
        <v>17865</v>
      </c>
      <c r="F76" s="27" t="str">
        <f t="shared" si="12"/>
        <v>N/A</v>
      </c>
      <c r="G76" s="23">
        <v>25191</v>
      </c>
      <c r="H76" s="27" t="str">
        <f t="shared" si="13"/>
        <v>N/A</v>
      </c>
      <c r="I76" s="8">
        <v>-3.21</v>
      </c>
      <c r="J76" s="8">
        <v>41.01</v>
      </c>
      <c r="K76" s="28" t="s">
        <v>734</v>
      </c>
      <c r="L76" s="105" t="str">
        <f t="shared" si="14"/>
        <v>No</v>
      </c>
    </row>
    <row r="77" spans="1:12" x14ac:dyDescent="0.2">
      <c r="A77" s="168" t="s">
        <v>1412</v>
      </c>
      <c r="B77" s="22" t="s">
        <v>213</v>
      </c>
      <c r="C77" s="29">
        <v>9816.7400443999995</v>
      </c>
      <c r="D77" s="27" t="str">
        <f t="shared" si="11"/>
        <v>N/A</v>
      </c>
      <c r="E77" s="29">
        <v>10452.190092000001</v>
      </c>
      <c r="F77" s="27" t="str">
        <f t="shared" si="12"/>
        <v>N/A</v>
      </c>
      <c r="G77" s="29">
        <v>9894.52225</v>
      </c>
      <c r="H77" s="27" t="str">
        <f t="shared" si="13"/>
        <v>N/A</v>
      </c>
      <c r="I77" s="8">
        <v>6.4729999999999999</v>
      </c>
      <c r="J77" s="8">
        <v>-5.34</v>
      </c>
      <c r="K77" s="28" t="s">
        <v>734</v>
      </c>
      <c r="L77" s="105" t="str">
        <f t="shared" si="14"/>
        <v>Yes</v>
      </c>
    </row>
    <row r="78" spans="1:12" x14ac:dyDescent="0.2">
      <c r="A78" s="168" t="s">
        <v>1413</v>
      </c>
      <c r="B78" s="22" t="s">
        <v>213</v>
      </c>
      <c r="C78" s="23">
        <v>9.0716801214</v>
      </c>
      <c r="D78" s="27" t="str">
        <f t="shared" si="11"/>
        <v>N/A</v>
      </c>
      <c r="E78" s="23">
        <v>9.1313741953999994</v>
      </c>
      <c r="F78" s="27" t="str">
        <f t="shared" si="12"/>
        <v>N/A</v>
      </c>
      <c r="G78" s="23">
        <v>7.7299035370000002</v>
      </c>
      <c r="H78" s="27" t="str">
        <f t="shared" si="13"/>
        <v>N/A</v>
      </c>
      <c r="I78" s="8">
        <v>0.65800000000000003</v>
      </c>
      <c r="J78" s="8">
        <v>-15.3</v>
      </c>
      <c r="K78" s="28" t="s">
        <v>734</v>
      </c>
      <c r="L78" s="105" t="str">
        <f t="shared" si="14"/>
        <v>Yes</v>
      </c>
    </row>
    <row r="79" spans="1:12" ht="25.5" x14ac:dyDescent="0.2">
      <c r="A79" s="168" t="s">
        <v>596</v>
      </c>
      <c r="B79" s="22" t="s">
        <v>213</v>
      </c>
      <c r="C79" s="29">
        <v>4081724</v>
      </c>
      <c r="D79" s="27" t="str">
        <f t="shared" si="11"/>
        <v>N/A</v>
      </c>
      <c r="E79" s="29">
        <v>3708099</v>
      </c>
      <c r="F79" s="27" t="str">
        <f t="shared" si="12"/>
        <v>N/A</v>
      </c>
      <c r="G79" s="29">
        <v>5244494</v>
      </c>
      <c r="H79" s="27" t="str">
        <f t="shared" si="13"/>
        <v>N/A</v>
      </c>
      <c r="I79" s="8">
        <v>-9.15</v>
      </c>
      <c r="J79" s="8">
        <v>41.43</v>
      </c>
      <c r="K79" s="28" t="s">
        <v>734</v>
      </c>
      <c r="L79" s="105" t="str">
        <f t="shared" si="14"/>
        <v>No</v>
      </c>
    </row>
    <row r="80" spans="1:12" x14ac:dyDescent="0.2">
      <c r="A80" s="168" t="s">
        <v>597</v>
      </c>
      <c r="B80" s="22" t="s">
        <v>213</v>
      </c>
      <c r="C80" s="23">
        <v>613</v>
      </c>
      <c r="D80" s="27" t="str">
        <f t="shared" si="11"/>
        <v>N/A</v>
      </c>
      <c r="E80" s="23">
        <v>563</v>
      </c>
      <c r="F80" s="27" t="str">
        <f t="shared" si="12"/>
        <v>N/A</v>
      </c>
      <c r="G80" s="23">
        <v>902</v>
      </c>
      <c r="H80" s="27" t="str">
        <f t="shared" si="13"/>
        <v>N/A</v>
      </c>
      <c r="I80" s="8">
        <v>-8.16</v>
      </c>
      <c r="J80" s="8">
        <v>60.21</v>
      </c>
      <c r="K80" s="28" t="s">
        <v>734</v>
      </c>
      <c r="L80" s="105" t="str">
        <f t="shared" si="14"/>
        <v>No</v>
      </c>
    </row>
    <row r="81" spans="1:12" x14ac:dyDescent="0.2">
      <c r="A81" s="168" t="s">
        <v>1414</v>
      </c>
      <c r="B81" s="22" t="s">
        <v>213</v>
      </c>
      <c r="C81" s="29">
        <v>6658.6035889000004</v>
      </c>
      <c r="D81" s="27" t="str">
        <f t="shared" si="11"/>
        <v>N/A</v>
      </c>
      <c r="E81" s="29">
        <v>6586.321492</v>
      </c>
      <c r="F81" s="27" t="str">
        <f t="shared" si="12"/>
        <v>N/A</v>
      </c>
      <c r="G81" s="29">
        <v>5814.2949001999996</v>
      </c>
      <c r="H81" s="27" t="str">
        <f t="shared" si="13"/>
        <v>N/A</v>
      </c>
      <c r="I81" s="8">
        <v>-1.0900000000000001</v>
      </c>
      <c r="J81" s="8">
        <v>-11.7</v>
      </c>
      <c r="K81" s="28" t="s">
        <v>734</v>
      </c>
      <c r="L81" s="105" t="str">
        <f t="shared" si="14"/>
        <v>Yes</v>
      </c>
    </row>
    <row r="82" spans="1:12" ht="25.5" x14ac:dyDescent="0.2">
      <c r="A82" s="168" t="s">
        <v>598</v>
      </c>
      <c r="B82" s="22" t="s">
        <v>213</v>
      </c>
      <c r="C82" s="29">
        <v>41400737</v>
      </c>
      <c r="D82" s="27" t="str">
        <f t="shared" si="11"/>
        <v>N/A</v>
      </c>
      <c r="E82" s="29">
        <v>40849781</v>
      </c>
      <c r="F82" s="27" t="str">
        <f t="shared" si="12"/>
        <v>N/A</v>
      </c>
      <c r="G82" s="29">
        <v>39262754</v>
      </c>
      <c r="H82" s="27" t="str">
        <f t="shared" si="13"/>
        <v>N/A</v>
      </c>
      <c r="I82" s="8">
        <v>-1.33</v>
      </c>
      <c r="J82" s="8">
        <v>-3.89</v>
      </c>
      <c r="K82" s="28" t="s">
        <v>734</v>
      </c>
      <c r="L82" s="105" t="str">
        <f t="shared" si="14"/>
        <v>Yes</v>
      </c>
    </row>
    <row r="83" spans="1:12" x14ac:dyDescent="0.2">
      <c r="A83" s="168" t="s">
        <v>599</v>
      </c>
      <c r="B83" s="22" t="s">
        <v>213</v>
      </c>
      <c r="C83" s="23">
        <v>1180</v>
      </c>
      <c r="D83" s="27" t="str">
        <f t="shared" si="11"/>
        <v>N/A</v>
      </c>
      <c r="E83" s="23">
        <v>1449</v>
      </c>
      <c r="F83" s="27" t="str">
        <f t="shared" si="12"/>
        <v>N/A</v>
      </c>
      <c r="G83" s="23">
        <v>1953</v>
      </c>
      <c r="H83" s="27" t="str">
        <f t="shared" si="13"/>
        <v>N/A</v>
      </c>
      <c r="I83" s="8">
        <v>22.8</v>
      </c>
      <c r="J83" s="8">
        <v>34.78</v>
      </c>
      <c r="K83" s="28" t="s">
        <v>734</v>
      </c>
      <c r="L83" s="105" t="str">
        <f t="shared" si="14"/>
        <v>No</v>
      </c>
    </row>
    <row r="84" spans="1:12" ht="25.5" x14ac:dyDescent="0.2">
      <c r="A84" s="137" t="s">
        <v>1415</v>
      </c>
      <c r="B84" s="22" t="s">
        <v>213</v>
      </c>
      <c r="C84" s="29">
        <v>35085.370339000001</v>
      </c>
      <c r="D84" s="27" t="str">
        <f t="shared" si="11"/>
        <v>N/A</v>
      </c>
      <c r="E84" s="29">
        <v>28191.705313999999</v>
      </c>
      <c r="F84" s="27" t="str">
        <f t="shared" si="12"/>
        <v>N/A</v>
      </c>
      <c r="G84" s="29">
        <v>20103.816692</v>
      </c>
      <c r="H84" s="27" t="str">
        <f t="shared" si="13"/>
        <v>N/A</v>
      </c>
      <c r="I84" s="8">
        <v>-19.600000000000001</v>
      </c>
      <c r="J84" s="8">
        <v>-28.7</v>
      </c>
      <c r="K84" s="28" t="s">
        <v>734</v>
      </c>
      <c r="L84" s="105" t="str">
        <f t="shared" si="14"/>
        <v>Yes</v>
      </c>
    </row>
    <row r="85" spans="1:12" x14ac:dyDescent="0.2">
      <c r="A85" s="137" t="s">
        <v>600</v>
      </c>
      <c r="B85" s="22" t="s">
        <v>213</v>
      </c>
      <c r="C85" s="29">
        <v>67720123</v>
      </c>
      <c r="D85" s="27" t="str">
        <f t="shared" si="11"/>
        <v>N/A</v>
      </c>
      <c r="E85" s="29">
        <v>67927181</v>
      </c>
      <c r="F85" s="27" t="str">
        <f t="shared" si="12"/>
        <v>N/A</v>
      </c>
      <c r="G85" s="29">
        <v>66377665</v>
      </c>
      <c r="H85" s="27" t="str">
        <f t="shared" si="13"/>
        <v>N/A</v>
      </c>
      <c r="I85" s="8">
        <v>0.30580000000000002</v>
      </c>
      <c r="J85" s="8">
        <v>-2.2799999999999998</v>
      </c>
      <c r="K85" s="28" t="s">
        <v>734</v>
      </c>
      <c r="L85" s="105" t="str">
        <f t="shared" si="14"/>
        <v>Yes</v>
      </c>
    </row>
    <row r="86" spans="1:12" x14ac:dyDescent="0.2">
      <c r="A86" s="137" t="s">
        <v>601</v>
      </c>
      <c r="B86" s="22" t="s">
        <v>213</v>
      </c>
      <c r="C86" s="23">
        <v>558</v>
      </c>
      <c r="D86" s="27" t="str">
        <f t="shared" si="11"/>
        <v>N/A</v>
      </c>
      <c r="E86" s="23">
        <v>570</v>
      </c>
      <c r="F86" s="27" t="str">
        <f t="shared" si="12"/>
        <v>N/A</v>
      </c>
      <c r="G86" s="23">
        <v>554</v>
      </c>
      <c r="H86" s="27" t="str">
        <f t="shared" si="13"/>
        <v>N/A</v>
      </c>
      <c r="I86" s="8">
        <v>2.1509999999999998</v>
      </c>
      <c r="J86" s="8">
        <v>-2.81</v>
      </c>
      <c r="K86" s="28" t="s">
        <v>734</v>
      </c>
      <c r="L86" s="105" t="str">
        <f t="shared" si="14"/>
        <v>Yes</v>
      </c>
    </row>
    <row r="87" spans="1:12" x14ac:dyDescent="0.2">
      <c r="A87" s="137" t="s">
        <v>1416</v>
      </c>
      <c r="B87" s="22" t="s">
        <v>213</v>
      </c>
      <c r="C87" s="29">
        <v>121362.2276</v>
      </c>
      <c r="D87" s="27" t="str">
        <f t="shared" si="11"/>
        <v>N/A</v>
      </c>
      <c r="E87" s="29">
        <v>119170.49298</v>
      </c>
      <c r="F87" s="27" t="str">
        <f t="shared" si="12"/>
        <v>N/A</v>
      </c>
      <c r="G87" s="29">
        <v>119815.27978</v>
      </c>
      <c r="H87" s="27" t="str">
        <f t="shared" si="13"/>
        <v>N/A</v>
      </c>
      <c r="I87" s="8">
        <v>-1.81</v>
      </c>
      <c r="J87" s="8">
        <v>0.54110000000000003</v>
      </c>
      <c r="K87" s="28" t="s">
        <v>734</v>
      </c>
      <c r="L87" s="105" t="str">
        <f t="shared" si="14"/>
        <v>Yes</v>
      </c>
    </row>
    <row r="88" spans="1:12" x14ac:dyDescent="0.2">
      <c r="A88" s="168" t="s">
        <v>602</v>
      </c>
      <c r="B88" s="22" t="s">
        <v>213</v>
      </c>
      <c r="C88" s="29">
        <v>527677426</v>
      </c>
      <c r="D88" s="27" t="str">
        <f t="shared" si="11"/>
        <v>N/A</v>
      </c>
      <c r="E88" s="29">
        <v>535986148</v>
      </c>
      <c r="F88" s="27" t="str">
        <f t="shared" si="12"/>
        <v>N/A</v>
      </c>
      <c r="G88" s="29">
        <v>567825629</v>
      </c>
      <c r="H88" s="27" t="str">
        <f t="shared" si="13"/>
        <v>N/A</v>
      </c>
      <c r="I88" s="8">
        <v>1.575</v>
      </c>
      <c r="J88" s="8">
        <v>5.94</v>
      </c>
      <c r="K88" s="28" t="s">
        <v>734</v>
      </c>
      <c r="L88" s="105" t="str">
        <f t="shared" si="14"/>
        <v>Yes</v>
      </c>
    </row>
    <row r="89" spans="1:12" x14ac:dyDescent="0.2">
      <c r="A89" s="172" t="s">
        <v>603</v>
      </c>
      <c r="B89" s="23" t="s">
        <v>213</v>
      </c>
      <c r="C89" s="23">
        <v>11186</v>
      </c>
      <c r="D89" s="27" t="str">
        <f t="shared" si="11"/>
        <v>N/A</v>
      </c>
      <c r="E89" s="23">
        <v>11189</v>
      </c>
      <c r="F89" s="27" t="str">
        <f t="shared" si="12"/>
        <v>N/A</v>
      </c>
      <c r="G89" s="23">
        <v>11465</v>
      </c>
      <c r="H89" s="27" t="str">
        <f t="shared" si="13"/>
        <v>N/A</v>
      </c>
      <c r="I89" s="8">
        <v>2.6800000000000001E-2</v>
      </c>
      <c r="J89" s="8">
        <v>2.4670000000000001</v>
      </c>
      <c r="K89" s="31" t="s">
        <v>734</v>
      </c>
      <c r="L89" s="105" t="str">
        <f t="shared" si="14"/>
        <v>Yes</v>
      </c>
    </row>
    <row r="90" spans="1:12" x14ac:dyDescent="0.2">
      <c r="A90" s="168" t="s">
        <v>1417</v>
      </c>
      <c r="B90" s="22" t="s">
        <v>213</v>
      </c>
      <c r="C90" s="29">
        <v>47173.022170999997</v>
      </c>
      <c r="D90" s="27" t="str">
        <f t="shared" si="11"/>
        <v>N/A</v>
      </c>
      <c r="E90" s="29">
        <v>47902.953614999999</v>
      </c>
      <c r="F90" s="27" t="str">
        <f t="shared" si="12"/>
        <v>N/A</v>
      </c>
      <c r="G90" s="29">
        <v>49526.875620999999</v>
      </c>
      <c r="H90" s="27" t="str">
        <f t="shared" si="13"/>
        <v>N/A</v>
      </c>
      <c r="I90" s="8">
        <v>1.5469999999999999</v>
      </c>
      <c r="J90" s="8">
        <v>3.39</v>
      </c>
      <c r="K90" s="28" t="s">
        <v>734</v>
      </c>
      <c r="L90" s="105" t="str">
        <f t="shared" si="14"/>
        <v>Yes</v>
      </c>
    </row>
    <row r="91" spans="1:12" ht="25.5" x14ac:dyDescent="0.2">
      <c r="A91" s="168" t="s">
        <v>604</v>
      </c>
      <c r="B91" s="22" t="s">
        <v>213</v>
      </c>
      <c r="C91" s="29">
        <v>91835720</v>
      </c>
      <c r="D91" s="27" t="str">
        <f t="shared" si="11"/>
        <v>N/A</v>
      </c>
      <c r="E91" s="29">
        <v>103346622</v>
      </c>
      <c r="F91" s="27" t="str">
        <f t="shared" si="12"/>
        <v>N/A</v>
      </c>
      <c r="G91" s="29">
        <v>163335391</v>
      </c>
      <c r="H91" s="27" t="str">
        <f t="shared" si="13"/>
        <v>N/A</v>
      </c>
      <c r="I91" s="8">
        <v>12.53</v>
      </c>
      <c r="J91" s="8">
        <v>58.05</v>
      </c>
      <c r="K91" s="28" t="s">
        <v>734</v>
      </c>
      <c r="L91" s="105" t="str">
        <f t="shared" si="14"/>
        <v>No</v>
      </c>
    </row>
    <row r="92" spans="1:12" x14ac:dyDescent="0.2">
      <c r="A92" s="168" t="s">
        <v>605</v>
      </c>
      <c r="B92" s="22" t="s">
        <v>213</v>
      </c>
      <c r="C92" s="23">
        <v>114642</v>
      </c>
      <c r="D92" s="27" t="str">
        <f t="shared" si="11"/>
        <v>N/A</v>
      </c>
      <c r="E92" s="23">
        <v>119611</v>
      </c>
      <c r="F92" s="27" t="str">
        <f t="shared" si="12"/>
        <v>N/A</v>
      </c>
      <c r="G92" s="23">
        <v>217212</v>
      </c>
      <c r="H92" s="27" t="str">
        <f t="shared" si="13"/>
        <v>N/A</v>
      </c>
      <c r="I92" s="8">
        <v>4.3339999999999996</v>
      </c>
      <c r="J92" s="8">
        <v>81.599999999999994</v>
      </c>
      <c r="K92" s="28" t="s">
        <v>734</v>
      </c>
      <c r="L92" s="105" t="str">
        <f t="shared" si="14"/>
        <v>No</v>
      </c>
    </row>
    <row r="93" spans="1:12" x14ac:dyDescent="0.2">
      <c r="A93" s="168" t="s">
        <v>1418</v>
      </c>
      <c r="B93" s="22" t="s">
        <v>213</v>
      </c>
      <c r="C93" s="29">
        <v>801.06522915000005</v>
      </c>
      <c r="D93" s="27" t="str">
        <f t="shared" si="11"/>
        <v>N/A</v>
      </c>
      <c r="E93" s="29">
        <v>864.02272366</v>
      </c>
      <c r="F93" s="27" t="str">
        <f t="shared" si="12"/>
        <v>N/A</v>
      </c>
      <c r="G93" s="29">
        <v>751.96301770000002</v>
      </c>
      <c r="H93" s="27" t="str">
        <f t="shared" si="13"/>
        <v>N/A</v>
      </c>
      <c r="I93" s="8">
        <v>7.859</v>
      </c>
      <c r="J93" s="8">
        <v>-13</v>
      </c>
      <c r="K93" s="28" t="s">
        <v>734</v>
      </c>
      <c r="L93" s="105" t="str">
        <f t="shared" si="14"/>
        <v>Yes</v>
      </c>
    </row>
    <row r="94" spans="1:12" x14ac:dyDescent="0.2">
      <c r="A94" s="168" t="s">
        <v>606</v>
      </c>
      <c r="B94" s="22" t="s">
        <v>213</v>
      </c>
      <c r="C94" s="29">
        <v>13380278</v>
      </c>
      <c r="D94" s="27" t="str">
        <f t="shared" si="11"/>
        <v>N/A</v>
      </c>
      <c r="E94" s="29">
        <v>13517849</v>
      </c>
      <c r="F94" s="27" t="str">
        <f t="shared" si="12"/>
        <v>N/A</v>
      </c>
      <c r="G94" s="29">
        <v>24864690</v>
      </c>
      <c r="H94" s="27" t="str">
        <f t="shared" si="13"/>
        <v>N/A</v>
      </c>
      <c r="I94" s="8">
        <v>1.028</v>
      </c>
      <c r="J94" s="8">
        <v>83.94</v>
      </c>
      <c r="K94" s="28" t="s">
        <v>734</v>
      </c>
      <c r="L94" s="105" t="str">
        <f t="shared" si="14"/>
        <v>No</v>
      </c>
    </row>
    <row r="95" spans="1:12" x14ac:dyDescent="0.2">
      <c r="A95" s="168" t="s">
        <v>607</v>
      </c>
      <c r="B95" s="22" t="s">
        <v>213</v>
      </c>
      <c r="C95" s="23">
        <v>27295</v>
      </c>
      <c r="D95" s="27" t="str">
        <f t="shared" si="11"/>
        <v>N/A</v>
      </c>
      <c r="E95" s="23">
        <v>27135</v>
      </c>
      <c r="F95" s="27" t="str">
        <f t="shared" si="12"/>
        <v>N/A</v>
      </c>
      <c r="G95" s="23">
        <v>48106</v>
      </c>
      <c r="H95" s="27" t="str">
        <f t="shared" si="13"/>
        <v>N/A</v>
      </c>
      <c r="I95" s="8">
        <v>-0.58599999999999997</v>
      </c>
      <c r="J95" s="8">
        <v>77.28</v>
      </c>
      <c r="K95" s="28" t="s">
        <v>734</v>
      </c>
      <c r="L95" s="105" t="str">
        <f t="shared" si="14"/>
        <v>No</v>
      </c>
    </row>
    <row r="96" spans="1:12" x14ac:dyDescent="0.2">
      <c r="A96" s="168" t="s">
        <v>1419</v>
      </c>
      <c r="B96" s="22" t="s">
        <v>213</v>
      </c>
      <c r="C96" s="29">
        <v>490.20985528</v>
      </c>
      <c r="D96" s="27" t="str">
        <f t="shared" si="11"/>
        <v>N/A</v>
      </c>
      <c r="E96" s="29">
        <v>498.17022295999999</v>
      </c>
      <c r="F96" s="27" t="str">
        <f t="shared" si="12"/>
        <v>N/A</v>
      </c>
      <c r="G96" s="29">
        <v>516.87294724000003</v>
      </c>
      <c r="H96" s="27" t="str">
        <f t="shared" si="13"/>
        <v>N/A</v>
      </c>
      <c r="I96" s="8">
        <v>1.6240000000000001</v>
      </c>
      <c r="J96" s="8">
        <v>3.754</v>
      </c>
      <c r="K96" s="28" t="s">
        <v>734</v>
      </c>
      <c r="L96" s="105" t="str">
        <f t="shared" si="14"/>
        <v>Yes</v>
      </c>
    </row>
    <row r="97" spans="1:12" ht="25.5" x14ac:dyDescent="0.2">
      <c r="A97" s="168" t="s">
        <v>608</v>
      </c>
      <c r="B97" s="22" t="s">
        <v>213</v>
      </c>
      <c r="C97" s="29">
        <v>4416053</v>
      </c>
      <c r="D97" s="27" t="str">
        <f t="shared" si="11"/>
        <v>N/A</v>
      </c>
      <c r="E97" s="29">
        <v>4080599</v>
      </c>
      <c r="F97" s="27" t="str">
        <f t="shared" si="12"/>
        <v>N/A</v>
      </c>
      <c r="G97" s="29">
        <v>6638413</v>
      </c>
      <c r="H97" s="27" t="str">
        <f t="shared" si="13"/>
        <v>N/A</v>
      </c>
      <c r="I97" s="8">
        <v>-7.6</v>
      </c>
      <c r="J97" s="8">
        <v>62.68</v>
      </c>
      <c r="K97" s="28" t="s">
        <v>734</v>
      </c>
      <c r="L97" s="105" t="str">
        <f t="shared" si="14"/>
        <v>No</v>
      </c>
    </row>
    <row r="98" spans="1:12" x14ac:dyDescent="0.2">
      <c r="A98" s="168" t="s">
        <v>609</v>
      </c>
      <c r="B98" s="22" t="s">
        <v>213</v>
      </c>
      <c r="C98" s="23">
        <v>27660</v>
      </c>
      <c r="D98" s="27" t="str">
        <f t="shared" si="11"/>
        <v>N/A</v>
      </c>
      <c r="E98" s="23">
        <v>26738</v>
      </c>
      <c r="F98" s="27" t="str">
        <f t="shared" si="12"/>
        <v>N/A</v>
      </c>
      <c r="G98" s="23">
        <v>40480</v>
      </c>
      <c r="H98" s="27" t="str">
        <f t="shared" si="13"/>
        <v>N/A</v>
      </c>
      <c r="I98" s="8">
        <v>-3.33</v>
      </c>
      <c r="J98" s="8">
        <v>51.4</v>
      </c>
      <c r="K98" s="28" t="s">
        <v>734</v>
      </c>
      <c r="L98" s="105" t="str">
        <f t="shared" si="14"/>
        <v>No</v>
      </c>
    </row>
    <row r="99" spans="1:12" ht="25.5" x14ac:dyDescent="0.2">
      <c r="A99" s="168" t="s">
        <v>1420</v>
      </c>
      <c r="B99" s="22" t="s">
        <v>213</v>
      </c>
      <c r="C99" s="29">
        <v>159.65484454</v>
      </c>
      <c r="D99" s="27" t="str">
        <f t="shared" si="11"/>
        <v>N/A</v>
      </c>
      <c r="E99" s="29">
        <v>152.61421945999999</v>
      </c>
      <c r="F99" s="27" t="str">
        <f t="shared" si="12"/>
        <v>N/A</v>
      </c>
      <c r="G99" s="29">
        <v>163.99241601</v>
      </c>
      <c r="H99" s="27" t="str">
        <f t="shared" si="13"/>
        <v>N/A</v>
      </c>
      <c r="I99" s="8">
        <v>-4.41</v>
      </c>
      <c r="J99" s="8">
        <v>7.4560000000000004</v>
      </c>
      <c r="K99" s="28" t="s">
        <v>734</v>
      </c>
      <c r="L99" s="105" t="str">
        <f t="shared" si="14"/>
        <v>Yes</v>
      </c>
    </row>
    <row r="100" spans="1:12" ht="25.5" x14ac:dyDescent="0.2">
      <c r="A100" s="168" t="s">
        <v>610</v>
      </c>
      <c r="B100" s="22" t="s">
        <v>213</v>
      </c>
      <c r="C100" s="29">
        <v>74150844</v>
      </c>
      <c r="D100" s="27" t="str">
        <f t="shared" si="11"/>
        <v>N/A</v>
      </c>
      <c r="E100" s="29">
        <v>76764849</v>
      </c>
      <c r="F100" s="27" t="str">
        <f t="shared" si="12"/>
        <v>N/A</v>
      </c>
      <c r="G100" s="29">
        <v>133021520</v>
      </c>
      <c r="H100" s="27" t="str">
        <f t="shared" si="13"/>
        <v>N/A</v>
      </c>
      <c r="I100" s="8">
        <v>3.5249999999999999</v>
      </c>
      <c r="J100" s="8">
        <v>73.28</v>
      </c>
      <c r="K100" s="28" t="s">
        <v>734</v>
      </c>
      <c r="L100" s="105" t="str">
        <f t="shared" si="14"/>
        <v>No</v>
      </c>
    </row>
    <row r="101" spans="1:12" x14ac:dyDescent="0.2">
      <c r="A101" s="168" t="s">
        <v>611</v>
      </c>
      <c r="B101" s="22" t="s">
        <v>213</v>
      </c>
      <c r="C101" s="23">
        <v>84154</v>
      </c>
      <c r="D101" s="27" t="str">
        <f t="shared" si="11"/>
        <v>N/A</v>
      </c>
      <c r="E101" s="23">
        <v>83993</v>
      </c>
      <c r="F101" s="27" t="str">
        <f t="shared" si="12"/>
        <v>N/A</v>
      </c>
      <c r="G101" s="23">
        <v>158257</v>
      </c>
      <c r="H101" s="27" t="str">
        <f t="shared" si="13"/>
        <v>N/A</v>
      </c>
      <c r="I101" s="8">
        <v>-0.191</v>
      </c>
      <c r="J101" s="8">
        <v>88.42</v>
      </c>
      <c r="K101" s="28" t="s">
        <v>734</v>
      </c>
      <c r="L101" s="105" t="str">
        <f t="shared" si="14"/>
        <v>No</v>
      </c>
    </row>
    <row r="102" spans="1:12" x14ac:dyDescent="0.2">
      <c r="A102" s="168" t="s">
        <v>1421</v>
      </c>
      <c r="B102" s="22" t="s">
        <v>213</v>
      </c>
      <c r="C102" s="29">
        <v>881.13273285000002</v>
      </c>
      <c r="D102" s="27" t="str">
        <f t="shared" si="11"/>
        <v>N/A</v>
      </c>
      <c r="E102" s="29">
        <v>913.94341195000004</v>
      </c>
      <c r="F102" s="27" t="str">
        <f t="shared" si="12"/>
        <v>N/A</v>
      </c>
      <c r="G102" s="29">
        <v>840.54114509999999</v>
      </c>
      <c r="H102" s="27" t="str">
        <f t="shared" si="13"/>
        <v>N/A</v>
      </c>
      <c r="I102" s="8">
        <v>3.7240000000000002</v>
      </c>
      <c r="J102" s="8">
        <v>-8.0299999999999994</v>
      </c>
      <c r="K102" s="28" t="s">
        <v>734</v>
      </c>
      <c r="L102" s="105" t="str">
        <f t="shared" si="14"/>
        <v>Yes</v>
      </c>
    </row>
    <row r="103" spans="1:12" x14ac:dyDescent="0.2">
      <c r="A103" s="168" t="s">
        <v>612</v>
      </c>
      <c r="B103" s="22" t="s">
        <v>213</v>
      </c>
      <c r="C103" s="29">
        <v>28778105</v>
      </c>
      <c r="D103" s="27" t="str">
        <f t="shared" si="11"/>
        <v>N/A</v>
      </c>
      <c r="E103" s="29">
        <v>31092717</v>
      </c>
      <c r="F103" s="27" t="str">
        <f t="shared" si="12"/>
        <v>N/A</v>
      </c>
      <c r="G103" s="29">
        <v>52315948</v>
      </c>
      <c r="H103" s="27" t="str">
        <f t="shared" si="13"/>
        <v>N/A</v>
      </c>
      <c r="I103" s="8">
        <v>8.0429999999999993</v>
      </c>
      <c r="J103" s="8">
        <v>68.260000000000005</v>
      </c>
      <c r="K103" s="28" t="s">
        <v>734</v>
      </c>
      <c r="L103" s="105" t="str">
        <f t="shared" si="14"/>
        <v>No</v>
      </c>
    </row>
    <row r="104" spans="1:12" x14ac:dyDescent="0.2">
      <c r="A104" s="168" t="s">
        <v>613</v>
      </c>
      <c r="B104" s="22" t="s">
        <v>213</v>
      </c>
      <c r="C104" s="23">
        <v>52842</v>
      </c>
      <c r="D104" s="27" t="str">
        <f t="shared" si="11"/>
        <v>N/A</v>
      </c>
      <c r="E104" s="23">
        <v>55167</v>
      </c>
      <c r="F104" s="27" t="str">
        <f t="shared" si="12"/>
        <v>N/A</v>
      </c>
      <c r="G104" s="23">
        <v>102714</v>
      </c>
      <c r="H104" s="27" t="str">
        <f t="shared" si="13"/>
        <v>N/A</v>
      </c>
      <c r="I104" s="8">
        <v>4.4000000000000004</v>
      </c>
      <c r="J104" s="8">
        <v>86.19</v>
      </c>
      <c r="K104" s="28" t="s">
        <v>734</v>
      </c>
      <c r="L104" s="105" t="str">
        <f t="shared" si="14"/>
        <v>No</v>
      </c>
    </row>
    <row r="105" spans="1:12" x14ac:dyDescent="0.2">
      <c r="A105" s="168" t="s">
        <v>1422</v>
      </c>
      <c r="B105" s="22" t="s">
        <v>213</v>
      </c>
      <c r="C105" s="29">
        <v>544.60665758000005</v>
      </c>
      <c r="D105" s="27" t="str">
        <f t="shared" si="11"/>
        <v>N/A</v>
      </c>
      <c r="E105" s="29">
        <v>563.61079992999998</v>
      </c>
      <c r="F105" s="27" t="str">
        <f t="shared" si="12"/>
        <v>N/A</v>
      </c>
      <c r="G105" s="29">
        <v>509.33609829</v>
      </c>
      <c r="H105" s="27" t="str">
        <f t="shared" si="13"/>
        <v>N/A</v>
      </c>
      <c r="I105" s="8">
        <v>3.49</v>
      </c>
      <c r="J105" s="8">
        <v>-9.6300000000000008</v>
      </c>
      <c r="K105" s="28" t="s">
        <v>734</v>
      </c>
      <c r="L105" s="105" t="str">
        <f t="shared" si="14"/>
        <v>Yes</v>
      </c>
    </row>
    <row r="106" spans="1:12" ht="25.5" x14ac:dyDescent="0.2">
      <c r="A106" s="168" t="s">
        <v>614</v>
      </c>
      <c r="B106" s="22" t="s">
        <v>213</v>
      </c>
      <c r="C106" s="29">
        <v>4768339</v>
      </c>
      <c r="D106" s="27" t="str">
        <f t="shared" si="11"/>
        <v>N/A</v>
      </c>
      <c r="E106" s="29">
        <v>4929666</v>
      </c>
      <c r="F106" s="27" t="str">
        <f t="shared" si="12"/>
        <v>N/A</v>
      </c>
      <c r="G106" s="29">
        <v>6335855</v>
      </c>
      <c r="H106" s="27" t="str">
        <f t="shared" si="13"/>
        <v>N/A</v>
      </c>
      <c r="I106" s="8">
        <v>3.383</v>
      </c>
      <c r="J106" s="8">
        <v>28.53</v>
      </c>
      <c r="K106" s="28" t="s">
        <v>734</v>
      </c>
      <c r="L106" s="105" t="str">
        <f t="shared" si="14"/>
        <v>Yes</v>
      </c>
    </row>
    <row r="107" spans="1:12" x14ac:dyDescent="0.2">
      <c r="A107" s="168" t="s">
        <v>615</v>
      </c>
      <c r="B107" s="22" t="s">
        <v>213</v>
      </c>
      <c r="C107" s="23">
        <v>2744</v>
      </c>
      <c r="D107" s="27" t="str">
        <f t="shared" si="11"/>
        <v>N/A</v>
      </c>
      <c r="E107" s="23">
        <v>2905</v>
      </c>
      <c r="F107" s="27" t="str">
        <f t="shared" si="12"/>
        <v>N/A</v>
      </c>
      <c r="G107" s="23">
        <v>3479</v>
      </c>
      <c r="H107" s="27" t="str">
        <f t="shared" si="13"/>
        <v>N/A</v>
      </c>
      <c r="I107" s="8">
        <v>5.867</v>
      </c>
      <c r="J107" s="8">
        <v>19.760000000000002</v>
      </c>
      <c r="K107" s="28" t="s">
        <v>734</v>
      </c>
      <c r="L107" s="105" t="str">
        <f t="shared" si="14"/>
        <v>Yes</v>
      </c>
    </row>
    <row r="108" spans="1:12" ht="25.5" x14ac:dyDescent="0.2">
      <c r="A108" s="168" t="s">
        <v>1423</v>
      </c>
      <c r="B108" s="22" t="s">
        <v>213</v>
      </c>
      <c r="C108" s="29">
        <v>1737.7328717</v>
      </c>
      <c r="D108" s="27" t="str">
        <f t="shared" si="11"/>
        <v>N/A</v>
      </c>
      <c r="E108" s="29">
        <v>1696.9590361</v>
      </c>
      <c r="F108" s="27" t="str">
        <f t="shared" si="12"/>
        <v>N/A</v>
      </c>
      <c r="G108" s="29">
        <v>1821.1713136000001</v>
      </c>
      <c r="H108" s="27" t="str">
        <f t="shared" si="13"/>
        <v>N/A</v>
      </c>
      <c r="I108" s="8">
        <v>-2.35</v>
      </c>
      <c r="J108" s="8">
        <v>7.32</v>
      </c>
      <c r="K108" s="28" t="s">
        <v>734</v>
      </c>
      <c r="L108" s="105" t="str">
        <f t="shared" si="14"/>
        <v>Yes</v>
      </c>
    </row>
    <row r="109" spans="1:12" ht="25.5" x14ac:dyDescent="0.2">
      <c r="A109" s="168" t="s">
        <v>616</v>
      </c>
      <c r="B109" s="22" t="s">
        <v>213</v>
      </c>
      <c r="C109" s="29">
        <v>65060453</v>
      </c>
      <c r="D109" s="27" t="str">
        <f t="shared" si="11"/>
        <v>N/A</v>
      </c>
      <c r="E109" s="29">
        <v>65949093</v>
      </c>
      <c r="F109" s="27" t="str">
        <f t="shared" si="12"/>
        <v>N/A</v>
      </c>
      <c r="G109" s="29">
        <v>113924332</v>
      </c>
      <c r="H109" s="27" t="str">
        <f t="shared" si="13"/>
        <v>N/A</v>
      </c>
      <c r="I109" s="8">
        <v>1.3660000000000001</v>
      </c>
      <c r="J109" s="8">
        <v>72.75</v>
      </c>
      <c r="K109" s="28" t="s">
        <v>734</v>
      </c>
      <c r="L109" s="105" t="str">
        <f t="shared" si="14"/>
        <v>No</v>
      </c>
    </row>
    <row r="110" spans="1:12" x14ac:dyDescent="0.2">
      <c r="A110" s="168" t="s">
        <v>617</v>
      </c>
      <c r="B110" s="22" t="s">
        <v>213</v>
      </c>
      <c r="C110" s="23">
        <v>103648</v>
      </c>
      <c r="D110" s="27" t="str">
        <f t="shared" si="11"/>
        <v>N/A</v>
      </c>
      <c r="E110" s="23">
        <v>104625</v>
      </c>
      <c r="F110" s="27" t="str">
        <f t="shared" si="12"/>
        <v>N/A</v>
      </c>
      <c r="G110" s="23">
        <v>199666</v>
      </c>
      <c r="H110" s="27" t="str">
        <f t="shared" si="13"/>
        <v>N/A</v>
      </c>
      <c r="I110" s="8">
        <v>0.94259999999999999</v>
      </c>
      <c r="J110" s="8">
        <v>90.84</v>
      </c>
      <c r="K110" s="28" t="s">
        <v>734</v>
      </c>
      <c r="L110" s="105" t="str">
        <f t="shared" si="14"/>
        <v>No</v>
      </c>
    </row>
    <row r="111" spans="1:12" x14ac:dyDescent="0.2">
      <c r="A111" s="168" t="s">
        <v>1424</v>
      </c>
      <c r="B111" s="22" t="s">
        <v>213</v>
      </c>
      <c r="C111" s="29">
        <v>627.70582162999995</v>
      </c>
      <c r="D111" s="27" t="str">
        <f t="shared" si="11"/>
        <v>N/A</v>
      </c>
      <c r="E111" s="29">
        <v>630.33780645000002</v>
      </c>
      <c r="F111" s="27" t="str">
        <f t="shared" si="12"/>
        <v>N/A</v>
      </c>
      <c r="G111" s="29">
        <v>570.57451945000003</v>
      </c>
      <c r="H111" s="27" t="str">
        <f t="shared" si="13"/>
        <v>N/A</v>
      </c>
      <c r="I111" s="8">
        <v>0.41930000000000001</v>
      </c>
      <c r="J111" s="8">
        <v>-9.48</v>
      </c>
      <c r="K111" s="28" t="s">
        <v>734</v>
      </c>
      <c r="L111" s="105" t="str">
        <f t="shared" si="14"/>
        <v>Yes</v>
      </c>
    </row>
    <row r="112" spans="1:12" x14ac:dyDescent="0.2">
      <c r="A112" s="168" t="s">
        <v>618</v>
      </c>
      <c r="B112" s="22" t="s">
        <v>213</v>
      </c>
      <c r="C112" s="29">
        <v>263853113</v>
      </c>
      <c r="D112" s="27" t="str">
        <f t="shared" si="11"/>
        <v>N/A</v>
      </c>
      <c r="E112" s="29">
        <v>247671714</v>
      </c>
      <c r="F112" s="27" t="str">
        <f t="shared" si="12"/>
        <v>N/A</v>
      </c>
      <c r="G112" s="29">
        <v>370127105</v>
      </c>
      <c r="H112" s="27" t="str">
        <f t="shared" si="13"/>
        <v>N/A</v>
      </c>
      <c r="I112" s="8">
        <v>-6.13</v>
      </c>
      <c r="J112" s="8">
        <v>49.44</v>
      </c>
      <c r="K112" s="28" t="s">
        <v>734</v>
      </c>
      <c r="L112" s="105" t="str">
        <f t="shared" si="14"/>
        <v>No</v>
      </c>
    </row>
    <row r="113" spans="1:12" x14ac:dyDescent="0.2">
      <c r="A113" s="168" t="s">
        <v>619</v>
      </c>
      <c r="B113" s="22" t="s">
        <v>213</v>
      </c>
      <c r="C113" s="23">
        <v>112123</v>
      </c>
      <c r="D113" s="27" t="str">
        <f t="shared" si="11"/>
        <v>N/A</v>
      </c>
      <c r="E113" s="23">
        <v>103556</v>
      </c>
      <c r="F113" s="27" t="str">
        <f t="shared" si="12"/>
        <v>N/A</v>
      </c>
      <c r="G113" s="23">
        <v>209704</v>
      </c>
      <c r="H113" s="27" t="str">
        <f t="shared" si="13"/>
        <v>N/A</v>
      </c>
      <c r="I113" s="8">
        <v>-7.64</v>
      </c>
      <c r="J113" s="8">
        <v>102.5</v>
      </c>
      <c r="K113" s="28" t="s">
        <v>734</v>
      </c>
      <c r="L113" s="105" t="str">
        <f t="shared" si="14"/>
        <v>No</v>
      </c>
    </row>
    <row r="114" spans="1:12" x14ac:dyDescent="0.2">
      <c r="A114" s="168" t="s">
        <v>1425</v>
      </c>
      <c r="B114" s="22" t="s">
        <v>213</v>
      </c>
      <c r="C114" s="29">
        <v>2353.2469965999999</v>
      </c>
      <c r="D114" s="27" t="str">
        <f t="shared" si="11"/>
        <v>N/A</v>
      </c>
      <c r="E114" s="29">
        <v>2391.6693770000002</v>
      </c>
      <c r="F114" s="27" t="str">
        <f t="shared" si="12"/>
        <v>N/A</v>
      </c>
      <c r="G114" s="29">
        <v>1764.9978303</v>
      </c>
      <c r="H114" s="27" t="str">
        <f t="shared" si="13"/>
        <v>N/A</v>
      </c>
      <c r="I114" s="8">
        <v>1.633</v>
      </c>
      <c r="J114" s="8">
        <v>-26.2</v>
      </c>
      <c r="K114" s="28" t="s">
        <v>734</v>
      </c>
      <c r="L114" s="105" t="str">
        <f t="shared" si="14"/>
        <v>Yes</v>
      </c>
    </row>
    <row r="115" spans="1:12" ht="25.5" x14ac:dyDescent="0.2">
      <c r="A115" s="168" t="s">
        <v>620</v>
      </c>
      <c r="B115" s="22" t="s">
        <v>213</v>
      </c>
      <c r="C115" s="29">
        <v>179612064</v>
      </c>
      <c r="D115" s="27" t="str">
        <f t="shared" si="11"/>
        <v>N/A</v>
      </c>
      <c r="E115" s="29">
        <v>148119801</v>
      </c>
      <c r="F115" s="27" t="str">
        <f t="shared" si="12"/>
        <v>N/A</v>
      </c>
      <c r="G115" s="29">
        <v>129697459</v>
      </c>
      <c r="H115" s="27" t="str">
        <f t="shared" si="13"/>
        <v>N/A</v>
      </c>
      <c r="I115" s="8">
        <v>-17.5</v>
      </c>
      <c r="J115" s="8">
        <v>-12.4</v>
      </c>
      <c r="K115" s="28" t="s">
        <v>734</v>
      </c>
      <c r="L115" s="105" t="str">
        <f t="shared" si="14"/>
        <v>Yes</v>
      </c>
    </row>
    <row r="116" spans="1:12" x14ac:dyDescent="0.2">
      <c r="A116" s="172" t="s">
        <v>621</v>
      </c>
      <c r="B116" s="23" t="s">
        <v>213</v>
      </c>
      <c r="C116" s="23">
        <v>23871</v>
      </c>
      <c r="D116" s="27" t="str">
        <f t="shared" si="11"/>
        <v>N/A</v>
      </c>
      <c r="E116" s="23">
        <v>22010</v>
      </c>
      <c r="F116" s="27" t="str">
        <f t="shared" si="12"/>
        <v>N/A</v>
      </c>
      <c r="G116" s="23">
        <v>22861</v>
      </c>
      <c r="H116" s="27" t="str">
        <f t="shared" si="13"/>
        <v>N/A</v>
      </c>
      <c r="I116" s="8">
        <v>-7.8</v>
      </c>
      <c r="J116" s="8">
        <v>3.8660000000000001</v>
      </c>
      <c r="K116" s="31" t="s">
        <v>734</v>
      </c>
      <c r="L116" s="105" t="str">
        <f t="shared" si="14"/>
        <v>Yes</v>
      </c>
    </row>
    <row r="117" spans="1:12" ht="25.5" x14ac:dyDescent="0.2">
      <c r="A117" s="168" t="s">
        <v>1426</v>
      </c>
      <c r="B117" s="22" t="s">
        <v>213</v>
      </c>
      <c r="C117" s="29">
        <v>7524.2789996000001</v>
      </c>
      <c r="D117" s="27" t="str">
        <f t="shared" si="11"/>
        <v>N/A</v>
      </c>
      <c r="E117" s="29">
        <v>6729.6592911999996</v>
      </c>
      <c r="F117" s="27" t="str">
        <f t="shared" si="12"/>
        <v>N/A</v>
      </c>
      <c r="G117" s="29">
        <v>5673.3064608000004</v>
      </c>
      <c r="H117" s="27" t="str">
        <f t="shared" si="13"/>
        <v>N/A</v>
      </c>
      <c r="I117" s="8">
        <v>-10.6</v>
      </c>
      <c r="J117" s="8">
        <v>-15.7</v>
      </c>
      <c r="K117" s="28" t="s">
        <v>734</v>
      </c>
      <c r="L117" s="105" t="str">
        <f t="shared" si="14"/>
        <v>Yes</v>
      </c>
    </row>
    <row r="118" spans="1:12" ht="25.5" x14ac:dyDescent="0.2">
      <c r="A118" s="168" t="s">
        <v>622</v>
      </c>
      <c r="B118" s="22" t="s">
        <v>213</v>
      </c>
      <c r="C118" s="29">
        <v>24609370</v>
      </c>
      <c r="D118" s="27" t="str">
        <f t="shared" si="11"/>
        <v>N/A</v>
      </c>
      <c r="E118" s="29">
        <v>31436661</v>
      </c>
      <c r="F118" s="27" t="str">
        <f t="shared" si="12"/>
        <v>N/A</v>
      </c>
      <c r="G118" s="29">
        <v>35148344</v>
      </c>
      <c r="H118" s="27" t="str">
        <f t="shared" si="13"/>
        <v>N/A</v>
      </c>
      <c r="I118" s="8">
        <v>27.74</v>
      </c>
      <c r="J118" s="8">
        <v>11.81</v>
      </c>
      <c r="K118" s="28" t="s">
        <v>734</v>
      </c>
      <c r="L118" s="105" t="str">
        <f t="shared" si="14"/>
        <v>Yes</v>
      </c>
    </row>
    <row r="119" spans="1:12" x14ac:dyDescent="0.2">
      <c r="A119" s="168" t="s">
        <v>623</v>
      </c>
      <c r="B119" s="22" t="s">
        <v>213</v>
      </c>
      <c r="C119" s="23">
        <v>32760</v>
      </c>
      <c r="D119" s="27" t="str">
        <f t="shared" si="11"/>
        <v>N/A</v>
      </c>
      <c r="E119" s="23">
        <v>36090</v>
      </c>
      <c r="F119" s="27" t="str">
        <f t="shared" si="12"/>
        <v>N/A</v>
      </c>
      <c r="G119" s="23">
        <v>46348</v>
      </c>
      <c r="H119" s="27" t="str">
        <f t="shared" si="13"/>
        <v>N/A</v>
      </c>
      <c r="I119" s="8">
        <v>10.16</v>
      </c>
      <c r="J119" s="8">
        <v>28.42</v>
      </c>
      <c r="K119" s="28" t="s">
        <v>734</v>
      </c>
      <c r="L119" s="105" t="str">
        <f t="shared" si="14"/>
        <v>Yes</v>
      </c>
    </row>
    <row r="120" spans="1:12" ht="25.5" x14ac:dyDescent="0.2">
      <c r="A120" s="168" t="s">
        <v>1427</v>
      </c>
      <c r="B120" s="22" t="s">
        <v>213</v>
      </c>
      <c r="C120" s="29">
        <v>751.20177045000003</v>
      </c>
      <c r="D120" s="27" t="str">
        <f t="shared" si="11"/>
        <v>N/A</v>
      </c>
      <c r="E120" s="29">
        <v>871.06292601999996</v>
      </c>
      <c r="F120" s="27" t="str">
        <f t="shared" si="12"/>
        <v>N/A</v>
      </c>
      <c r="G120" s="29">
        <v>758.35729696999999</v>
      </c>
      <c r="H120" s="27" t="str">
        <f t="shared" si="13"/>
        <v>N/A</v>
      </c>
      <c r="I120" s="8">
        <v>15.96</v>
      </c>
      <c r="J120" s="8">
        <v>-12.9</v>
      </c>
      <c r="K120" s="28" t="s">
        <v>734</v>
      </c>
      <c r="L120" s="105" t="str">
        <f t="shared" si="14"/>
        <v>Yes</v>
      </c>
    </row>
    <row r="121" spans="1:12" ht="25.5" x14ac:dyDescent="0.2">
      <c r="A121" s="168" t="s">
        <v>624</v>
      </c>
      <c r="B121" s="22" t="s">
        <v>213</v>
      </c>
      <c r="C121" s="29">
        <v>53447892</v>
      </c>
      <c r="D121" s="27" t="str">
        <f t="shared" si="11"/>
        <v>N/A</v>
      </c>
      <c r="E121" s="29">
        <v>61194459</v>
      </c>
      <c r="F121" s="27" t="str">
        <f t="shared" si="12"/>
        <v>N/A</v>
      </c>
      <c r="G121" s="29">
        <v>66741290</v>
      </c>
      <c r="H121" s="27" t="str">
        <f t="shared" si="13"/>
        <v>N/A</v>
      </c>
      <c r="I121" s="8">
        <v>14.49</v>
      </c>
      <c r="J121" s="8">
        <v>9.0640000000000001</v>
      </c>
      <c r="K121" s="28" t="s">
        <v>734</v>
      </c>
      <c r="L121" s="105" t="str">
        <f t="shared" si="14"/>
        <v>Yes</v>
      </c>
    </row>
    <row r="122" spans="1:12" x14ac:dyDescent="0.2">
      <c r="A122" s="168" t="s">
        <v>625</v>
      </c>
      <c r="B122" s="22" t="s">
        <v>213</v>
      </c>
      <c r="C122" s="23">
        <v>5930</v>
      </c>
      <c r="D122" s="27" t="str">
        <f t="shared" si="11"/>
        <v>N/A</v>
      </c>
      <c r="E122" s="23">
        <v>6355</v>
      </c>
      <c r="F122" s="27" t="str">
        <f t="shared" si="12"/>
        <v>N/A</v>
      </c>
      <c r="G122" s="23">
        <v>6843</v>
      </c>
      <c r="H122" s="27" t="str">
        <f t="shared" si="13"/>
        <v>N/A</v>
      </c>
      <c r="I122" s="8">
        <v>7.1669999999999998</v>
      </c>
      <c r="J122" s="8">
        <v>7.6790000000000003</v>
      </c>
      <c r="K122" s="28" t="s">
        <v>734</v>
      </c>
      <c r="L122" s="105" t="str">
        <f t="shared" si="14"/>
        <v>Yes</v>
      </c>
    </row>
    <row r="123" spans="1:12" ht="25.5" x14ac:dyDescent="0.2">
      <c r="A123" s="168" t="s">
        <v>1428</v>
      </c>
      <c r="B123" s="22" t="s">
        <v>213</v>
      </c>
      <c r="C123" s="29">
        <v>9013.1352444999993</v>
      </c>
      <c r="D123" s="27" t="str">
        <f t="shared" si="11"/>
        <v>N/A</v>
      </c>
      <c r="E123" s="29">
        <v>9629.3405192999999</v>
      </c>
      <c r="F123" s="27" t="str">
        <f t="shared" si="12"/>
        <v>N/A</v>
      </c>
      <c r="G123" s="29">
        <v>9753.2208095999995</v>
      </c>
      <c r="H123" s="27" t="str">
        <f t="shared" si="13"/>
        <v>N/A</v>
      </c>
      <c r="I123" s="8">
        <v>6.8369999999999997</v>
      </c>
      <c r="J123" s="8">
        <v>1.286</v>
      </c>
      <c r="K123" s="28" t="s">
        <v>734</v>
      </c>
      <c r="L123" s="105" t="str">
        <f t="shared" si="14"/>
        <v>Yes</v>
      </c>
    </row>
    <row r="124" spans="1:12" ht="25.5" x14ac:dyDescent="0.2">
      <c r="A124" s="168" t="s">
        <v>626</v>
      </c>
      <c r="B124" s="22" t="s">
        <v>213</v>
      </c>
      <c r="C124" s="29">
        <v>551680</v>
      </c>
      <c r="D124" s="27" t="str">
        <f t="shared" si="11"/>
        <v>N/A</v>
      </c>
      <c r="E124" s="29">
        <v>525215</v>
      </c>
      <c r="F124" s="27" t="str">
        <f t="shared" si="12"/>
        <v>N/A</v>
      </c>
      <c r="G124" s="29">
        <v>662801</v>
      </c>
      <c r="H124" s="27" t="str">
        <f t="shared" si="13"/>
        <v>N/A</v>
      </c>
      <c r="I124" s="8">
        <v>-4.8</v>
      </c>
      <c r="J124" s="8">
        <v>26.2</v>
      </c>
      <c r="K124" s="28" t="s">
        <v>734</v>
      </c>
      <c r="L124" s="105" t="str">
        <f t="shared" si="14"/>
        <v>Yes</v>
      </c>
    </row>
    <row r="125" spans="1:12" ht="25.5" x14ac:dyDescent="0.2">
      <c r="A125" s="168" t="s">
        <v>627</v>
      </c>
      <c r="B125" s="22" t="s">
        <v>213</v>
      </c>
      <c r="C125" s="23">
        <v>897</v>
      </c>
      <c r="D125" s="27" t="str">
        <f t="shared" si="11"/>
        <v>N/A</v>
      </c>
      <c r="E125" s="23">
        <v>916</v>
      </c>
      <c r="F125" s="27" t="str">
        <f t="shared" si="12"/>
        <v>N/A</v>
      </c>
      <c r="G125" s="23">
        <v>1138</v>
      </c>
      <c r="H125" s="27" t="str">
        <f t="shared" si="13"/>
        <v>N/A</v>
      </c>
      <c r="I125" s="8">
        <v>2.1179999999999999</v>
      </c>
      <c r="J125" s="8">
        <v>24.24</v>
      </c>
      <c r="K125" s="28" t="s">
        <v>734</v>
      </c>
      <c r="L125" s="105" t="str">
        <f t="shared" si="14"/>
        <v>Yes</v>
      </c>
    </row>
    <row r="126" spans="1:12" ht="25.5" x14ac:dyDescent="0.2">
      <c r="A126" s="168" t="s">
        <v>1429</v>
      </c>
      <c r="B126" s="22" t="s">
        <v>213</v>
      </c>
      <c r="C126" s="29">
        <v>615.02787067999998</v>
      </c>
      <c r="D126" s="27" t="str">
        <f t="shared" si="11"/>
        <v>N/A</v>
      </c>
      <c r="E126" s="29">
        <v>573.37882095999998</v>
      </c>
      <c r="F126" s="27" t="str">
        <f t="shared" si="12"/>
        <v>N/A</v>
      </c>
      <c r="G126" s="29">
        <v>582.42618629000003</v>
      </c>
      <c r="H126" s="27" t="str">
        <f t="shared" si="13"/>
        <v>N/A</v>
      </c>
      <c r="I126" s="8">
        <v>-6.77</v>
      </c>
      <c r="J126" s="8">
        <v>1.5780000000000001</v>
      </c>
      <c r="K126" s="28" t="s">
        <v>734</v>
      </c>
      <c r="L126" s="105" t="str">
        <f t="shared" si="14"/>
        <v>Yes</v>
      </c>
    </row>
    <row r="127" spans="1:12" ht="25.5" x14ac:dyDescent="0.2">
      <c r="A127" s="168" t="s">
        <v>628</v>
      </c>
      <c r="B127" s="22" t="s">
        <v>213</v>
      </c>
      <c r="C127" s="29">
        <v>280195619</v>
      </c>
      <c r="D127" s="27" t="str">
        <f t="shared" si="11"/>
        <v>N/A</v>
      </c>
      <c r="E127" s="29">
        <v>320995175</v>
      </c>
      <c r="F127" s="27" t="str">
        <f t="shared" si="12"/>
        <v>N/A</v>
      </c>
      <c r="G127" s="29">
        <v>336051522</v>
      </c>
      <c r="H127" s="27" t="str">
        <f t="shared" si="13"/>
        <v>N/A</v>
      </c>
      <c r="I127" s="8">
        <v>14.56</v>
      </c>
      <c r="J127" s="8">
        <v>4.6909999999999998</v>
      </c>
      <c r="K127" s="28" t="s">
        <v>734</v>
      </c>
      <c r="L127" s="105" t="str">
        <f t="shared" si="14"/>
        <v>Yes</v>
      </c>
    </row>
    <row r="128" spans="1:12" x14ac:dyDescent="0.2">
      <c r="A128" s="168" t="s">
        <v>629</v>
      </c>
      <c r="B128" s="22" t="s">
        <v>213</v>
      </c>
      <c r="C128" s="23">
        <v>9044</v>
      </c>
      <c r="D128" s="27" t="str">
        <f t="shared" si="11"/>
        <v>N/A</v>
      </c>
      <c r="E128" s="23">
        <v>15369</v>
      </c>
      <c r="F128" s="27" t="str">
        <f t="shared" si="12"/>
        <v>N/A</v>
      </c>
      <c r="G128" s="23">
        <v>20751</v>
      </c>
      <c r="H128" s="27" t="str">
        <f t="shared" si="13"/>
        <v>N/A</v>
      </c>
      <c r="I128" s="8">
        <v>69.94</v>
      </c>
      <c r="J128" s="8">
        <v>35.020000000000003</v>
      </c>
      <c r="K128" s="28" t="s">
        <v>734</v>
      </c>
      <c r="L128" s="105" t="str">
        <f t="shared" si="14"/>
        <v>No</v>
      </c>
    </row>
    <row r="129" spans="1:12" ht="25.5" x14ac:dyDescent="0.2">
      <c r="A129" s="168" t="s">
        <v>1430</v>
      </c>
      <c r="B129" s="22" t="s">
        <v>213</v>
      </c>
      <c r="C129" s="29">
        <v>30981.382021000001</v>
      </c>
      <c r="D129" s="27" t="str">
        <f t="shared" si="11"/>
        <v>N/A</v>
      </c>
      <c r="E129" s="29">
        <v>20885.885548999999</v>
      </c>
      <c r="F129" s="27" t="str">
        <f t="shared" si="12"/>
        <v>N/A</v>
      </c>
      <c r="G129" s="29">
        <v>16194.473615999999</v>
      </c>
      <c r="H129" s="27" t="str">
        <f t="shared" si="13"/>
        <v>N/A</v>
      </c>
      <c r="I129" s="8">
        <v>-32.6</v>
      </c>
      <c r="J129" s="8">
        <v>-22.5</v>
      </c>
      <c r="K129" s="28" t="s">
        <v>734</v>
      </c>
      <c r="L129" s="105" t="str">
        <f t="shared" si="14"/>
        <v>Yes</v>
      </c>
    </row>
    <row r="130" spans="1:12" ht="25.5" x14ac:dyDescent="0.2">
      <c r="A130" s="168" t="s">
        <v>630</v>
      </c>
      <c r="B130" s="22" t="s">
        <v>213</v>
      </c>
      <c r="C130" s="29">
        <v>3548952</v>
      </c>
      <c r="D130" s="27" t="str">
        <f t="shared" si="11"/>
        <v>N/A</v>
      </c>
      <c r="E130" s="29">
        <v>3869229</v>
      </c>
      <c r="F130" s="27" t="str">
        <f t="shared" si="12"/>
        <v>N/A</v>
      </c>
      <c r="G130" s="29">
        <v>6141275</v>
      </c>
      <c r="H130" s="27" t="str">
        <f t="shared" si="13"/>
        <v>N/A</v>
      </c>
      <c r="I130" s="8">
        <v>9.0250000000000004</v>
      </c>
      <c r="J130" s="8">
        <v>58.72</v>
      </c>
      <c r="K130" s="28" t="s">
        <v>734</v>
      </c>
      <c r="L130" s="105" t="str">
        <f t="shared" si="14"/>
        <v>No</v>
      </c>
    </row>
    <row r="131" spans="1:12" x14ac:dyDescent="0.2">
      <c r="A131" s="168" t="s">
        <v>631</v>
      </c>
      <c r="B131" s="22" t="s">
        <v>213</v>
      </c>
      <c r="C131" s="23">
        <v>9554</v>
      </c>
      <c r="D131" s="27" t="str">
        <f t="shared" si="11"/>
        <v>N/A</v>
      </c>
      <c r="E131" s="23">
        <v>9610</v>
      </c>
      <c r="F131" s="27" t="str">
        <f t="shared" si="12"/>
        <v>N/A</v>
      </c>
      <c r="G131" s="23">
        <v>14513</v>
      </c>
      <c r="H131" s="27" t="str">
        <f t="shared" si="13"/>
        <v>N/A</v>
      </c>
      <c r="I131" s="8">
        <v>0.58609999999999995</v>
      </c>
      <c r="J131" s="8">
        <v>51.02</v>
      </c>
      <c r="K131" s="28" t="s">
        <v>734</v>
      </c>
      <c r="L131" s="105" t="str">
        <f t="shared" si="14"/>
        <v>No</v>
      </c>
    </row>
    <row r="132" spans="1:12" ht="25.5" x14ac:dyDescent="0.2">
      <c r="A132" s="168" t="s">
        <v>1431</v>
      </c>
      <c r="B132" s="22" t="s">
        <v>213</v>
      </c>
      <c r="C132" s="29">
        <v>371.46242411999998</v>
      </c>
      <c r="D132" s="27" t="str">
        <f t="shared" si="11"/>
        <v>N/A</v>
      </c>
      <c r="E132" s="29">
        <v>402.62528615999997</v>
      </c>
      <c r="F132" s="27" t="str">
        <f t="shared" si="12"/>
        <v>N/A</v>
      </c>
      <c r="G132" s="29">
        <v>423.15682492000002</v>
      </c>
      <c r="H132" s="27" t="str">
        <f t="shared" si="13"/>
        <v>N/A</v>
      </c>
      <c r="I132" s="8">
        <v>8.3889999999999993</v>
      </c>
      <c r="J132" s="8">
        <v>5.0990000000000002</v>
      </c>
      <c r="K132" s="28" t="s">
        <v>734</v>
      </c>
      <c r="L132" s="105" t="str">
        <f t="shared" si="14"/>
        <v>Yes</v>
      </c>
    </row>
    <row r="133" spans="1:12" ht="25.5" x14ac:dyDescent="0.2">
      <c r="A133" s="168" t="s">
        <v>632</v>
      </c>
      <c r="B133" s="22" t="s">
        <v>213</v>
      </c>
      <c r="C133" s="29">
        <v>25702102</v>
      </c>
      <c r="D133" s="27" t="str">
        <f t="shared" si="11"/>
        <v>N/A</v>
      </c>
      <c r="E133" s="29">
        <v>25509663</v>
      </c>
      <c r="F133" s="27" t="str">
        <f t="shared" si="12"/>
        <v>N/A</v>
      </c>
      <c r="G133" s="29">
        <v>26145165</v>
      </c>
      <c r="H133" s="27" t="str">
        <f t="shared" si="13"/>
        <v>N/A</v>
      </c>
      <c r="I133" s="8">
        <v>-0.749</v>
      </c>
      <c r="J133" s="8">
        <v>2.4910000000000001</v>
      </c>
      <c r="K133" s="28" t="s">
        <v>734</v>
      </c>
      <c r="L133" s="105" t="str">
        <f t="shared" si="14"/>
        <v>Yes</v>
      </c>
    </row>
    <row r="134" spans="1:12" x14ac:dyDescent="0.2">
      <c r="A134" s="168" t="s">
        <v>633</v>
      </c>
      <c r="B134" s="22" t="s">
        <v>213</v>
      </c>
      <c r="C134" s="23">
        <v>1664</v>
      </c>
      <c r="D134" s="27" t="str">
        <f t="shared" si="11"/>
        <v>N/A</v>
      </c>
      <c r="E134" s="23">
        <v>1661</v>
      </c>
      <c r="F134" s="27" t="str">
        <f t="shared" si="12"/>
        <v>N/A</v>
      </c>
      <c r="G134" s="23">
        <v>1745</v>
      </c>
      <c r="H134" s="27" t="str">
        <f t="shared" si="13"/>
        <v>N/A</v>
      </c>
      <c r="I134" s="8">
        <v>-0.18</v>
      </c>
      <c r="J134" s="8">
        <v>5.0570000000000004</v>
      </c>
      <c r="K134" s="28" t="s">
        <v>734</v>
      </c>
      <c r="L134" s="105" t="str">
        <f t="shared" si="14"/>
        <v>Yes</v>
      </c>
    </row>
    <row r="135" spans="1:12" x14ac:dyDescent="0.2">
      <c r="A135" s="168" t="s">
        <v>1432</v>
      </c>
      <c r="B135" s="22" t="s">
        <v>213</v>
      </c>
      <c r="C135" s="29">
        <v>15445.974759999999</v>
      </c>
      <c r="D135" s="27" t="str">
        <f t="shared" si="11"/>
        <v>N/A</v>
      </c>
      <c r="E135" s="29">
        <v>15358.015051</v>
      </c>
      <c r="F135" s="27" t="str">
        <f t="shared" si="12"/>
        <v>N/A</v>
      </c>
      <c r="G135" s="29">
        <v>14982.902579</v>
      </c>
      <c r="H135" s="27" t="str">
        <f t="shared" si="13"/>
        <v>N/A</v>
      </c>
      <c r="I135" s="8">
        <v>-0.56899999999999995</v>
      </c>
      <c r="J135" s="8">
        <v>-2.44</v>
      </c>
      <c r="K135" s="28" t="s">
        <v>734</v>
      </c>
      <c r="L135" s="105" t="str">
        <f t="shared" si="14"/>
        <v>Yes</v>
      </c>
    </row>
    <row r="136" spans="1:12" ht="25.5" x14ac:dyDescent="0.2">
      <c r="A136" s="168" t="s">
        <v>634</v>
      </c>
      <c r="B136" s="22" t="s">
        <v>213</v>
      </c>
      <c r="C136" s="29">
        <v>5068926</v>
      </c>
      <c r="D136" s="27" t="str">
        <f t="shared" si="11"/>
        <v>N/A</v>
      </c>
      <c r="E136" s="29">
        <v>5515567</v>
      </c>
      <c r="F136" s="27" t="str">
        <f t="shared" si="12"/>
        <v>N/A</v>
      </c>
      <c r="G136" s="29">
        <v>10601765</v>
      </c>
      <c r="H136" s="27" t="str">
        <f t="shared" si="13"/>
        <v>N/A</v>
      </c>
      <c r="I136" s="8">
        <v>8.8109999999999999</v>
      </c>
      <c r="J136" s="8">
        <v>92.22</v>
      </c>
      <c r="K136" s="28" t="s">
        <v>734</v>
      </c>
      <c r="L136" s="105" t="str">
        <f>IF(J136="Div by 0", "N/A", IF(OR(J136="N/A",K136="N/A"),"N/A", IF(J136&gt;VALUE(MID(K136,1,2)), "No", IF(J136&lt;-1*VALUE(MID(K136,1,2)), "No", "Yes"))))</f>
        <v>No</v>
      </c>
    </row>
    <row r="137" spans="1:12" x14ac:dyDescent="0.2">
      <c r="A137" s="168" t="s">
        <v>635</v>
      </c>
      <c r="B137" s="22" t="s">
        <v>213</v>
      </c>
      <c r="C137" s="23">
        <v>32411</v>
      </c>
      <c r="D137" s="27" t="str">
        <f t="shared" si="11"/>
        <v>N/A</v>
      </c>
      <c r="E137" s="23">
        <v>36118</v>
      </c>
      <c r="F137" s="27" t="str">
        <f t="shared" si="12"/>
        <v>N/A</v>
      </c>
      <c r="G137" s="23">
        <v>65159</v>
      </c>
      <c r="H137" s="27" t="str">
        <f t="shared" si="13"/>
        <v>N/A</v>
      </c>
      <c r="I137" s="8">
        <v>11.44</v>
      </c>
      <c r="J137" s="8">
        <v>80.41</v>
      </c>
      <c r="K137" s="28" t="s">
        <v>734</v>
      </c>
      <c r="L137" s="105" t="str">
        <f t="shared" ref="L137:L141" si="15">IF(J137="Div by 0", "N/A", IF(OR(J137="N/A",K137="N/A"),"N/A", IF(J137&gt;VALUE(MID(K137,1,2)), "No", IF(J137&lt;-1*VALUE(MID(K137,1,2)), "No", "Yes"))))</f>
        <v>No</v>
      </c>
    </row>
    <row r="138" spans="1:12" ht="25.5" x14ac:dyDescent="0.2">
      <c r="A138" s="168" t="s">
        <v>1433</v>
      </c>
      <c r="B138" s="22" t="s">
        <v>213</v>
      </c>
      <c r="C138" s="29">
        <v>156.39523618999999</v>
      </c>
      <c r="D138" s="27" t="str">
        <f t="shared" si="11"/>
        <v>N/A</v>
      </c>
      <c r="E138" s="29">
        <v>152.70964616000001</v>
      </c>
      <c r="F138" s="27" t="str">
        <f t="shared" si="12"/>
        <v>N/A</v>
      </c>
      <c r="G138" s="29">
        <v>162.70607283999999</v>
      </c>
      <c r="H138" s="27" t="str">
        <f t="shared" si="13"/>
        <v>N/A</v>
      </c>
      <c r="I138" s="8">
        <v>-2.36</v>
      </c>
      <c r="J138" s="8">
        <v>6.5460000000000003</v>
      </c>
      <c r="K138" s="28" t="s">
        <v>734</v>
      </c>
      <c r="L138" s="105" t="str">
        <f t="shared" si="15"/>
        <v>Yes</v>
      </c>
    </row>
    <row r="139" spans="1:12" ht="25.5" x14ac:dyDescent="0.2">
      <c r="A139" s="168" t="s">
        <v>636</v>
      </c>
      <c r="B139" s="22" t="s">
        <v>213</v>
      </c>
      <c r="C139" s="29">
        <v>4936556</v>
      </c>
      <c r="D139" s="27" t="str">
        <f t="shared" si="11"/>
        <v>N/A</v>
      </c>
      <c r="E139" s="29">
        <v>5860085</v>
      </c>
      <c r="F139" s="27" t="str">
        <f t="shared" si="12"/>
        <v>N/A</v>
      </c>
      <c r="G139" s="29">
        <v>6678647</v>
      </c>
      <c r="H139" s="27" t="str">
        <f t="shared" si="13"/>
        <v>N/A</v>
      </c>
      <c r="I139" s="8">
        <v>18.71</v>
      </c>
      <c r="J139" s="8">
        <v>13.97</v>
      </c>
      <c r="K139" s="28" t="s">
        <v>734</v>
      </c>
      <c r="L139" s="105" t="str">
        <f t="shared" si="15"/>
        <v>Yes</v>
      </c>
    </row>
    <row r="140" spans="1:12" x14ac:dyDescent="0.2">
      <c r="A140" s="168" t="s">
        <v>637</v>
      </c>
      <c r="B140" s="22" t="s">
        <v>213</v>
      </c>
      <c r="C140" s="23">
        <v>387</v>
      </c>
      <c r="D140" s="27" t="str">
        <f t="shared" si="11"/>
        <v>N/A</v>
      </c>
      <c r="E140" s="23">
        <v>423</v>
      </c>
      <c r="F140" s="27" t="str">
        <f t="shared" si="12"/>
        <v>N/A</v>
      </c>
      <c r="G140" s="23">
        <v>404</v>
      </c>
      <c r="H140" s="27" t="str">
        <f t="shared" si="13"/>
        <v>N/A</v>
      </c>
      <c r="I140" s="8">
        <v>9.3019999999999996</v>
      </c>
      <c r="J140" s="8">
        <v>-4.49</v>
      </c>
      <c r="K140" s="28" t="s">
        <v>734</v>
      </c>
      <c r="L140" s="105" t="str">
        <f t="shared" si="15"/>
        <v>Yes</v>
      </c>
    </row>
    <row r="141" spans="1:12" ht="25.5" x14ac:dyDescent="0.2">
      <c r="A141" s="168" t="s">
        <v>1434</v>
      </c>
      <c r="B141" s="22" t="s">
        <v>213</v>
      </c>
      <c r="C141" s="29">
        <v>12755.958656000001</v>
      </c>
      <c r="D141" s="27" t="str">
        <f t="shared" si="11"/>
        <v>N/A</v>
      </c>
      <c r="E141" s="29">
        <v>13853.628842</v>
      </c>
      <c r="F141" s="27" t="str">
        <f t="shared" si="12"/>
        <v>N/A</v>
      </c>
      <c r="G141" s="29">
        <v>16531.304455000001</v>
      </c>
      <c r="H141" s="27" t="str">
        <f t="shared" si="13"/>
        <v>N/A</v>
      </c>
      <c r="I141" s="8">
        <v>8.6050000000000004</v>
      </c>
      <c r="J141" s="8">
        <v>19.329999999999998</v>
      </c>
      <c r="K141" s="28" t="s">
        <v>734</v>
      </c>
      <c r="L141" s="105" t="str">
        <f t="shared" si="15"/>
        <v>Yes</v>
      </c>
    </row>
    <row r="142" spans="1:12" ht="25.5" x14ac:dyDescent="0.2">
      <c r="A142" s="168" t="s">
        <v>638</v>
      </c>
      <c r="B142" s="22" t="s">
        <v>213</v>
      </c>
      <c r="C142" s="29">
        <v>31942192</v>
      </c>
      <c r="D142" s="27" t="str">
        <f t="shared" si="11"/>
        <v>N/A</v>
      </c>
      <c r="E142" s="29">
        <v>32761272</v>
      </c>
      <c r="F142" s="27" t="str">
        <f t="shared" si="12"/>
        <v>N/A</v>
      </c>
      <c r="G142" s="29">
        <v>42772863</v>
      </c>
      <c r="H142" s="27" t="str">
        <f t="shared" si="13"/>
        <v>N/A</v>
      </c>
      <c r="I142" s="8">
        <v>2.5640000000000001</v>
      </c>
      <c r="J142" s="8">
        <v>30.56</v>
      </c>
      <c r="K142" s="28" t="s">
        <v>734</v>
      </c>
      <c r="L142" s="105" t="str">
        <f t="shared" ref="L142:L153" si="16">IF(J142="Div by 0", "N/A", IF(K142="N/A","N/A", IF(J142&gt;VALUE(MID(K142,1,2)), "No", IF(J142&lt;-1*VALUE(MID(K142,1,2)), "No", "Yes"))))</f>
        <v>No</v>
      </c>
    </row>
    <row r="143" spans="1:12" ht="25.5" x14ac:dyDescent="0.2">
      <c r="A143" s="168" t="s">
        <v>639</v>
      </c>
      <c r="B143" s="22" t="s">
        <v>213</v>
      </c>
      <c r="C143" s="23">
        <v>49288</v>
      </c>
      <c r="D143" s="27" t="str">
        <f t="shared" si="11"/>
        <v>N/A</v>
      </c>
      <c r="E143" s="23">
        <v>50088</v>
      </c>
      <c r="F143" s="27" t="str">
        <f t="shared" si="12"/>
        <v>N/A</v>
      </c>
      <c r="G143" s="23">
        <v>70634</v>
      </c>
      <c r="H143" s="27" t="str">
        <f t="shared" si="13"/>
        <v>N/A</v>
      </c>
      <c r="I143" s="8">
        <v>1.623</v>
      </c>
      <c r="J143" s="8">
        <v>41.02</v>
      </c>
      <c r="K143" s="28" t="s">
        <v>734</v>
      </c>
      <c r="L143" s="105" t="str">
        <f t="shared" si="16"/>
        <v>No</v>
      </c>
    </row>
    <row r="144" spans="1:12" ht="25.5" x14ac:dyDescent="0.2">
      <c r="A144" s="168" t="s">
        <v>1435</v>
      </c>
      <c r="B144" s="22" t="s">
        <v>213</v>
      </c>
      <c r="C144" s="29">
        <v>648.07239085000003</v>
      </c>
      <c r="D144" s="27" t="str">
        <f t="shared" si="11"/>
        <v>N/A</v>
      </c>
      <c r="E144" s="29">
        <v>654.07426928999996</v>
      </c>
      <c r="F144" s="27" t="str">
        <f t="shared" si="12"/>
        <v>N/A</v>
      </c>
      <c r="G144" s="29">
        <v>605.55629017000001</v>
      </c>
      <c r="H144" s="27" t="str">
        <f t="shared" si="13"/>
        <v>N/A</v>
      </c>
      <c r="I144" s="8">
        <v>0.92610000000000003</v>
      </c>
      <c r="J144" s="8">
        <v>-7.42</v>
      </c>
      <c r="K144" s="28" t="s">
        <v>734</v>
      </c>
      <c r="L144" s="105" t="str">
        <f t="shared" si="16"/>
        <v>Yes</v>
      </c>
    </row>
    <row r="145" spans="1:12" ht="25.5" x14ac:dyDescent="0.2">
      <c r="A145" s="168" t="s">
        <v>640</v>
      </c>
      <c r="B145" s="22" t="s">
        <v>213</v>
      </c>
      <c r="C145" s="29">
        <v>19972286</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v>-100</v>
      </c>
      <c r="J145" s="8" t="s">
        <v>1748</v>
      </c>
      <c r="K145" s="28" t="s">
        <v>734</v>
      </c>
      <c r="L145" s="105" t="str">
        <f t="shared" si="16"/>
        <v>N/A</v>
      </c>
    </row>
    <row r="146" spans="1:12" x14ac:dyDescent="0.2">
      <c r="A146" s="168" t="s">
        <v>641</v>
      </c>
      <c r="B146" s="22" t="s">
        <v>213</v>
      </c>
      <c r="C146" s="23">
        <v>1902</v>
      </c>
      <c r="D146" s="27" t="str">
        <f t="shared" si="17"/>
        <v>N/A</v>
      </c>
      <c r="E146" s="23">
        <v>0</v>
      </c>
      <c r="F146" s="27" t="str">
        <f t="shared" si="18"/>
        <v>N/A</v>
      </c>
      <c r="G146" s="23">
        <v>0</v>
      </c>
      <c r="H146" s="27" t="str">
        <f t="shared" si="19"/>
        <v>N/A</v>
      </c>
      <c r="I146" s="8">
        <v>-100</v>
      </c>
      <c r="J146" s="8" t="s">
        <v>1748</v>
      </c>
      <c r="K146" s="28" t="s">
        <v>734</v>
      </c>
      <c r="L146" s="105" t="str">
        <f t="shared" si="16"/>
        <v>N/A</v>
      </c>
    </row>
    <row r="147" spans="1:12" ht="25.5" x14ac:dyDescent="0.2">
      <c r="A147" s="168" t="s">
        <v>1436</v>
      </c>
      <c r="B147" s="22" t="s">
        <v>213</v>
      </c>
      <c r="C147" s="29">
        <v>10500.67613</v>
      </c>
      <c r="D147" s="27" t="str">
        <f t="shared" si="17"/>
        <v>N/A</v>
      </c>
      <c r="E147" s="29" t="s">
        <v>1748</v>
      </c>
      <c r="F147" s="27" t="str">
        <f t="shared" si="18"/>
        <v>N/A</v>
      </c>
      <c r="G147" s="29" t="s">
        <v>1748</v>
      </c>
      <c r="H147" s="27" t="str">
        <f t="shared" si="19"/>
        <v>N/A</v>
      </c>
      <c r="I147" s="8" t="s">
        <v>1748</v>
      </c>
      <c r="J147" s="8" t="s">
        <v>1748</v>
      </c>
      <c r="K147" s="28" t="s">
        <v>734</v>
      </c>
      <c r="L147" s="105" t="str">
        <f t="shared" si="16"/>
        <v>N/A</v>
      </c>
    </row>
    <row r="148" spans="1:12" ht="25.5" x14ac:dyDescent="0.2">
      <c r="A148" s="168" t="s">
        <v>642</v>
      </c>
      <c r="B148" s="22" t="s">
        <v>213</v>
      </c>
      <c r="C148" s="29">
        <v>54379970</v>
      </c>
      <c r="D148" s="27" t="str">
        <f t="shared" si="17"/>
        <v>N/A</v>
      </c>
      <c r="E148" s="29">
        <v>50171233</v>
      </c>
      <c r="F148" s="27" t="str">
        <f t="shared" si="18"/>
        <v>N/A</v>
      </c>
      <c r="G148" s="29">
        <v>61377598</v>
      </c>
      <c r="H148" s="27" t="str">
        <f t="shared" si="19"/>
        <v>N/A</v>
      </c>
      <c r="I148" s="8">
        <v>-7.74</v>
      </c>
      <c r="J148" s="8">
        <v>22.34</v>
      </c>
      <c r="K148" s="28" t="s">
        <v>734</v>
      </c>
      <c r="L148" s="105" t="str">
        <f t="shared" si="16"/>
        <v>Yes</v>
      </c>
    </row>
    <row r="149" spans="1:12" x14ac:dyDescent="0.2">
      <c r="A149" s="168" t="s">
        <v>643</v>
      </c>
      <c r="B149" s="22" t="s">
        <v>213</v>
      </c>
      <c r="C149" s="23">
        <v>37216</v>
      </c>
      <c r="D149" s="27" t="str">
        <f t="shared" si="17"/>
        <v>N/A</v>
      </c>
      <c r="E149" s="23">
        <v>26344</v>
      </c>
      <c r="F149" s="27" t="str">
        <f t="shared" si="18"/>
        <v>N/A</v>
      </c>
      <c r="G149" s="23">
        <v>38865</v>
      </c>
      <c r="H149" s="27" t="str">
        <f t="shared" si="19"/>
        <v>N/A</v>
      </c>
      <c r="I149" s="8">
        <v>-29.2</v>
      </c>
      <c r="J149" s="8">
        <v>47.53</v>
      </c>
      <c r="K149" s="28" t="s">
        <v>734</v>
      </c>
      <c r="L149" s="105" t="str">
        <f t="shared" si="16"/>
        <v>No</v>
      </c>
    </row>
    <row r="150" spans="1:12" ht="25.5" x14ac:dyDescent="0.2">
      <c r="A150" s="168" t="s">
        <v>1437</v>
      </c>
      <c r="B150" s="22" t="s">
        <v>213</v>
      </c>
      <c r="C150" s="29">
        <v>1461.198678</v>
      </c>
      <c r="D150" s="27" t="str">
        <f t="shared" si="17"/>
        <v>N/A</v>
      </c>
      <c r="E150" s="29">
        <v>1904.4652672</v>
      </c>
      <c r="F150" s="27" t="str">
        <f t="shared" si="18"/>
        <v>N/A</v>
      </c>
      <c r="G150" s="29">
        <v>1579.2512029</v>
      </c>
      <c r="H150" s="27" t="str">
        <f t="shared" si="19"/>
        <v>N/A</v>
      </c>
      <c r="I150" s="8">
        <v>30.34</v>
      </c>
      <c r="J150" s="8">
        <v>-17.100000000000001</v>
      </c>
      <c r="K150" s="28" t="s">
        <v>734</v>
      </c>
      <c r="L150" s="105" t="str">
        <f t="shared" si="16"/>
        <v>Yes</v>
      </c>
    </row>
    <row r="151" spans="1:12" ht="25.5" x14ac:dyDescent="0.2">
      <c r="A151" s="168" t="s">
        <v>644</v>
      </c>
      <c r="B151" s="22" t="s">
        <v>213</v>
      </c>
      <c r="C151" s="29">
        <v>28425327</v>
      </c>
      <c r="D151" s="27" t="str">
        <f t="shared" si="17"/>
        <v>N/A</v>
      </c>
      <c r="E151" s="29">
        <v>25659813</v>
      </c>
      <c r="F151" s="27" t="str">
        <f t="shared" si="18"/>
        <v>N/A</v>
      </c>
      <c r="G151" s="29">
        <v>25015838</v>
      </c>
      <c r="H151" s="27" t="str">
        <f t="shared" si="19"/>
        <v>N/A</v>
      </c>
      <c r="I151" s="8">
        <v>-9.73</v>
      </c>
      <c r="J151" s="8">
        <v>-2.5099999999999998</v>
      </c>
      <c r="K151" s="28" t="s">
        <v>734</v>
      </c>
      <c r="L151" s="105" t="str">
        <f t="shared" si="16"/>
        <v>Yes</v>
      </c>
    </row>
    <row r="152" spans="1:12" x14ac:dyDescent="0.2">
      <c r="A152" s="168" t="s">
        <v>645</v>
      </c>
      <c r="B152" s="22" t="s">
        <v>213</v>
      </c>
      <c r="C152" s="23">
        <v>4196</v>
      </c>
      <c r="D152" s="27" t="str">
        <f t="shared" si="17"/>
        <v>N/A</v>
      </c>
      <c r="E152" s="23">
        <v>4031</v>
      </c>
      <c r="F152" s="27" t="str">
        <f t="shared" si="18"/>
        <v>N/A</v>
      </c>
      <c r="G152" s="23">
        <v>4035</v>
      </c>
      <c r="H152" s="27" t="str">
        <f t="shared" si="19"/>
        <v>N/A</v>
      </c>
      <c r="I152" s="8">
        <v>-3.93</v>
      </c>
      <c r="J152" s="8">
        <v>9.9199999999999997E-2</v>
      </c>
      <c r="K152" s="28" t="s">
        <v>734</v>
      </c>
      <c r="L152" s="105" t="str">
        <f t="shared" si="16"/>
        <v>Yes</v>
      </c>
    </row>
    <row r="153" spans="1:12" ht="25.5" x14ac:dyDescent="0.2">
      <c r="A153" s="168" t="s">
        <v>1438</v>
      </c>
      <c r="B153" s="22" t="s">
        <v>213</v>
      </c>
      <c r="C153" s="29">
        <v>6774.3867969000003</v>
      </c>
      <c r="D153" s="27" t="str">
        <f t="shared" si="17"/>
        <v>N/A</v>
      </c>
      <c r="E153" s="29">
        <v>6365.6196972999996</v>
      </c>
      <c r="F153" s="27" t="str">
        <f t="shared" si="18"/>
        <v>N/A</v>
      </c>
      <c r="G153" s="29">
        <v>6199.7120198000002</v>
      </c>
      <c r="H153" s="27" t="str">
        <f t="shared" si="19"/>
        <v>N/A</v>
      </c>
      <c r="I153" s="8">
        <v>-6.03</v>
      </c>
      <c r="J153" s="8">
        <v>-2.61</v>
      </c>
      <c r="K153" s="28" t="s">
        <v>734</v>
      </c>
      <c r="L153" s="105" t="str">
        <f t="shared" si="16"/>
        <v>Yes</v>
      </c>
    </row>
    <row r="154" spans="1:12" x14ac:dyDescent="0.2">
      <c r="A154" s="168" t="s">
        <v>1504</v>
      </c>
      <c r="B154" s="22" t="s">
        <v>213</v>
      </c>
      <c r="C154" s="29">
        <v>1109.7827506000001</v>
      </c>
      <c r="D154" s="27" t="str">
        <f t="shared" ref="D154:D173" si="20">IF($B154="N/A","N/A",IF(C154&gt;10,"No",IF(C154&lt;-10,"No","Yes")))</f>
        <v>N/A</v>
      </c>
      <c r="E154" s="29">
        <v>1117.2174683000001</v>
      </c>
      <c r="F154" s="27" t="str">
        <f t="shared" ref="F154:F173" si="21">IF($B154="N/A","N/A",IF(E154&gt;10,"No",IF(E154&lt;-10,"No","Yes")))</f>
        <v>N/A</v>
      </c>
      <c r="G154" s="29">
        <v>769.46297204999996</v>
      </c>
      <c r="H154" s="27" t="str">
        <f t="shared" ref="H154:H173" si="22">IF($B154="N/A","N/A",IF(G154&gt;10,"No",IF(G154&lt;-10,"No","Yes")))</f>
        <v>N/A</v>
      </c>
      <c r="I154" s="8">
        <v>0.66990000000000005</v>
      </c>
      <c r="J154" s="8">
        <v>-31.1</v>
      </c>
      <c r="K154" s="28" t="s">
        <v>734</v>
      </c>
      <c r="L154" s="105" t="str">
        <f t="shared" ref="L154:L173" si="23">IF(J154="Div by 0", "N/A", IF(K154="N/A","N/A", IF(J154&gt;VALUE(MID(K154,1,2)), "No", IF(J154&lt;-1*VALUE(MID(K154,1,2)), "No", "Yes"))))</f>
        <v>No</v>
      </c>
    </row>
    <row r="155" spans="1:12" x14ac:dyDescent="0.2">
      <c r="A155" s="174" t="s">
        <v>1505</v>
      </c>
      <c r="B155" s="22" t="s">
        <v>213</v>
      </c>
      <c r="C155" s="29">
        <v>152.51939292</v>
      </c>
      <c r="D155" s="27" t="str">
        <f t="shared" si="20"/>
        <v>N/A</v>
      </c>
      <c r="E155" s="29">
        <v>144.06690592999999</v>
      </c>
      <c r="F155" s="27" t="str">
        <f t="shared" si="21"/>
        <v>N/A</v>
      </c>
      <c r="G155" s="29">
        <v>155.97215448</v>
      </c>
      <c r="H155" s="27" t="str">
        <f t="shared" si="22"/>
        <v>N/A</v>
      </c>
      <c r="I155" s="8">
        <v>-5.54</v>
      </c>
      <c r="J155" s="8">
        <v>8.2639999999999993</v>
      </c>
      <c r="K155" s="28" t="s">
        <v>734</v>
      </c>
      <c r="L155" s="105" t="str">
        <f t="shared" si="23"/>
        <v>Yes</v>
      </c>
    </row>
    <row r="156" spans="1:12" ht="25.5" x14ac:dyDescent="0.2">
      <c r="A156" s="174" t="s">
        <v>1506</v>
      </c>
      <c r="B156" s="22" t="s">
        <v>213</v>
      </c>
      <c r="C156" s="29">
        <v>1595.8502415999999</v>
      </c>
      <c r="D156" s="27" t="str">
        <f t="shared" si="20"/>
        <v>N/A</v>
      </c>
      <c r="E156" s="29">
        <v>1648.2162433000001</v>
      </c>
      <c r="F156" s="27" t="str">
        <f t="shared" si="21"/>
        <v>N/A</v>
      </c>
      <c r="G156" s="29">
        <v>1409.3201867</v>
      </c>
      <c r="H156" s="27" t="str">
        <f t="shared" si="22"/>
        <v>N/A</v>
      </c>
      <c r="I156" s="8">
        <v>3.2810000000000001</v>
      </c>
      <c r="J156" s="8">
        <v>-14.5</v>
      </c>
      <c r="K156" s="28" t="s">
        <v>734</v>
      </c>
      <c r="L156" s="105" t="str">
        <f t="shared" si="23"/>
        <v>Yes</v>
      </c>
    </row>
    <row r="157" spans="1:12" x14ac:dyDescent="0.2">
      <c r="A157" s="174" t="s">
        <v>1507</v>
      </c>
      <c r="B157" s="22" t="s">
        <v>213</v>
      </c>
      <c r="C157" s="29">
        <v>176.1508627</v>
      </c>
      <c r="D157" s="27" t="str">
        <f t="shared" si="20"/>
        <v>N/A</v>
      </c>
      <c r="E157" s="29">
        <v>237.03603885000001</v>
      </c>
      <c r="F157" s="27" t="str">
        <f t="shared" si="21"/>
        <v>N/A</v>
      </c>
      <c r="G157" s="29">
        <v>237.19255301999999</v>
      </c>
      <c r="H157" s="27" t="str">
        <f t="shared" si="22"/>
        <v>N/A</v>
      </c>
      <c r="I157" s="8">
        <v>34.56</v>
      </c>
      <c r="J157" s="8">
        <v>6.6000000000000003E-2</v>
      </c>
      <c r="K157" s="28" t="s">
        <v>734</v>
      </c>
      <c r="L157" s="105" t="str">
        <f t="shared" si="23"/>
        <v>Yes</v>
      </c>
    </row>
    <row r="158" spans="1:12" x14ac:dyDescent="0.2">
      <c r="A158" s="174" t="s">
        <v>1508</v>
      </c>
      <c r="B158" s="22" t="s">
        <v>213</v>
      </c>
      <c r="C158" s="29">
        <v>575.36609504</v>
      </c>
      <c r="D158" s="27" t="str">
        <f t="shared" si="20"/>
        <v>N/A</v>
      </c>
      <c r="E158" s="29">
        <v>527.29801884000005</v>
      </c>
      <c r="F158" s="27" t="str">
        <f t="shared" si="21"/>
        <v>N/A</v>
      </c>
      <c r="G158" s="29">
        <v>626.00765647000003</v>
      </c>
      <c r="H158" s="27" t="str">
        <f t="shared" si="22"/>
        <v>N/A</v>
      </c>
      <c r="I158" s="8">
        <v>-8.35</v>
      </c>
      <c r="J158" s="8">
        <v>18.72</v>
      </c>
      <c r="K158" s="28" t="s">
        <v>734</v>
      </c>
      <c r="L158" s="105" t="str">
        <f t="shared" si="23"/>
        <v>Yes</v>
      </c>
    </row>
    <row r="159" spans="1:12" x14ac:dyDescent="0.2">
      <c r="A159" s="168" t="s">
        <v>1509</v>
      </c>
      <c r="B159" s="22" t="s">
        <v>213</v>
      </c>
      <c r="C159" s="29">
        <v>3925.4214646</v>
      </c>
      <c r="D159" s="27" t="str">
        <f t="shared" si="20"/>
        <v>N/A</v>
      </c>
      <c r="E159" s="29">
        <v>3879.8782375999999</v>
      </c>
      <c r="F159" s="27" t="str">
        <f t="shared" si="21"/>
        <v>N/A</v>
      </c>
      <c r="G159" s="29">
        <v>2095.2318301999999</v>
      </c>
      <c r="H159" s="27" t="str">
        <f t="shared" si="22"/>
        <v>N/A</v>
      </c>
      <c r="I159" s="8">
        <v>-1.1599999999999999</v>
      </c>
      <c r="J159" s="8">
        <v>-46</v>
      </c>
      <c r="K159" s="28" t="s">
        <v>734</v>
      </c>
      <c r="L159" s="105" t="str">
        <f t="shared" si="23"/>
        <v>No</v>
      </c>
    </row>
    <row r="160" spans="1:12" x14ac:dyDescent="0.2">
      <c r="A160" s="174" t="s">
        <v>1510</v>
      </c>
      <c r="B160" s="22" t="s">
        <v>213</v>
      </c>
      <c r="C160" s="29">
        <v>16770.813716000001</v>
      </c>
      <c r="D160" s="27" t="str">
        <f t="shared" si="20"/>
        <v>N/A</v>
      </c>
      <c r="E160" s="29">
        <v>17083.098526999998</v>
      </c>
      <c r="F160" s="27" t="str">
        <f t="shared" si="21"/>
        <v>N/A</v>
      </c>
      <c r="G160" s="29">
        <v>17266.405016000001</v>
      </c>
      <c r="H160" s="27" t="str">
        <f t="shared" si="22"/>
        <v>N/A</v>
      </c>
      <c r="I160" s="8">
        <v>1.8620000000000001</v>
      </c>
      <c r="J160" s="8">
        <v>1.073</v>
      </c>
      <c r="K160" s="28" t="s">
        <v>734</v>
      </c>
      <c r="L160" s="105" t="str">
        <f t="shared" si="23"/>
        <v>Yes</v>
      </c>
    </row>
    <row r="161" spans="1:12" ht="25.5" x14ac:dyDescent="0.2">
      <c r="A161" s="174" t="s">
        <v>1511</v>
      </c>
      <c r="B161" s="22" t="s">
        <v>213</v>
      </c>
      <c r="C161" s="29">
        <v>1554.4200831999999</v>
      </c>
      <c r="D161" s="27" t="str">
        <f t="shared" si="20"/>
        <v>N/A</v>
      </c>
      <c r="E161" s="29">
        <v>1611.4749085999999</v>
      </c>
      <c r="F161" s="27" t="str">
        <f t="shared" si="21"/>
        <v>N/A</v>
      </c>
      <c r="G161" s="29">
        <v>1909.6643704000001</v>
      </c>
      <c r="H161" s="27" t="str">
        <f t="shared" si="22"/>
        <v>N/A</v>
      </c>
      <c r="I161" s="8">
        <v>3.67</v>
      </c>
      <c r="J161" s="8">
        <v>18.5</v>
      </c>
      <c r="K161" s="28" t="s">
        <v>734</v>
      </c>
      <c r="L161" s="105" t="str">
        <f t="shared" si="23"/>
        <v>Yes</v>
      </c>
    </row>
    <row r="162" spans="1:12" x14ac:dyDescent="0.2">
      <c r="A162" s="174" t="s">
        <v>1512</v>
      </c>
      <c r="B162" s="22" t="s">
        <v>213</v>
      </c>
      <c r="C162" s="29">
        <v>1509.7651771999999</v>
      </c>
      <c r="D162" s="27" t="str">
        <f t="shared" si="20"/>
        <v>N/A</v>
      </c>
      <c r="E162" s="29">
        <v>1337.6138632</v>
      </c>
      <c r="F162" s="27" t="str">
        <f t="shared" si="21"/>
        <v>N/A</v>
      </c>
      <c r="G162" s="29">
        <v>1037.8408946</v>
      </c>
      <c r="H162" s="27" t="str">
        <f t="shared" si="22"/>
        <v>N/A</v>
      </c>
      <c r="I162" s="8">
        <v>-11.4</v>
      </c>
      <c r="J162" s="8">
        <v>-22.4</v>
      </c>
      <c r="K162" s="28" t="s">
        <v>734</v>
      </c>
      <c r="L162" s="105" t="str">
        <f t="shared" si="23"/>
        <v>Yes</v>
      </c>
    </row>
    <row r="163" spans="1:12" x14ac:dyDescent="0.2">
      <c r="A163" s="174" t="s">
        <v>1513</v>
      </c>
      <c r="B163" s="22" t="s">
        <v>213</v>
      </c>
      <c r="C163" s="29">
        <v>15.141882091999999</v>
      </c>
      <c r="D163" s="27" t="str">
        <f t="shared" si="20"/>
        <v>N/A</v>
      </c>
      <c r="E163" s="29">
        <v>36.150633323000001</v>
      </c>
      <c r="F163" s="27" t="str">
        <f t="shared" si="21"/>
        <v>N/A</v>
      </c>
      <c r="G163" s="29">
        <v>53.346889625999999</v>
      </c>
      <c r="H163" s="27" t="str">
        <f t="shared" si="22"/>
        <v>N/A</v>
      </c>
      <c r="I163" s="8">
        <v>138.69999999999999</v>
      </c>
      <c r="J163" s="8">
        <v>47.57</v>
      </c>
      <c r="K163" s="28" t="s">
        <v>734</v>
      </c>
      <c r="L163" s="105" t="str">
        <f t="shared" si="23"/>
        <v>No</v>
      </c>
    </row>
    <row r="164" spans="1:12" x14ac:dyDescent="0.2">
      <c r="A164" s="168" t="s">
        <v>1514</v>
      </c>
      <c r="B164" s="22" t="s">
        <v>213</v>
      </c>
      <c r="C164" s="29">
        <v>1616.1132459999999</v>
      </c>
      <c r="D164" s="27" t="str">
        <f t="shared" si="20"/>
        <v>N/A</v>
      </c>
      <c r="E164" s="29">
        <v>1481.8485075000001</v>
      </c>
      <c r="F164" s="27" t="str">
        <f t="shared" si="21"/>
        <v>N/A</v>
      </c>
      <c r="G164" s="29">
        <v>1142.6109418000001</v>
      </c>
      <c r="H164" s="27" t="str">
        <f t="shared" si="22"/>
        <v>N/A</v>
      </c>
      <c r="I164" s="8">
        <v>-8.31</v>
      </c>
      <c r="J164" s="8">
        <v>-22.9</v>
      </c>
      <c r="K164" s="28" t="s">
        <v>734</v>
      </c>
      <c r="L164" s="105" t="str">
        <f t="shared" si="23"/>
        <v>Yes</v>
      </c>
    </row>
    <row r="165" spans="1:12" x14ac:dyDescent="0.2">
      <c r="A165" s="174" t="s">
        <v>1515</v>
      </c>
      <c r="B165" s="22" t="s">
        <v>213</v>
      </c>
      <c r="C165" s="29">
        <v>155.79475360999999</v>
      </c>
      <c r="D165" s="27" t="str">
        <f t="shared" si="20"/>
        <v>N/A</v>
      </c>
      <c r="E165" s="29">
        <v>127.28942198999999</v>
      </c>
      <c r="F165" s="27" t="str">
        <f t="shared" si="21"/>
        <v>N/A</v>
      </c>
      <c r="G165" s="29">
        <v>147.55174170999999</v>
      </c>
      <c r="H165" s="27" t="str">
        <f t="shared" si="22"/>
        <v>N/A</v>
      </c>
      <c r="I165" s="8">
        <v>-18.3</v>
      </c>
      <c r="J165" s="8">
        <v>15.92</v>
      </c>
      <c r="K165" s="28" t="s">
        <v>734</v>
      </c>
      <c r="L165" s="105" t="str">
        <f t="shared" si="23"/>
        <v>Yes</v>
      </c>
    </row>
    <row r="166" spans="1:12" x14ac:dyDescent="0.2">
      <c r="A166" s="174" t="s">
        <v>1516</v>
      </c>
      <c r="B166" s="22" t="s">
        <v>213</v>
      </c>
      <c r="C166" s="29">
        <v>2343.0199683999999</v>
      </c>
      <c r="D166" s="27" t="str">
        <f t="shared" si="20"/>
        <v>N/A</v>
      </c>
      <c r="E166" s="29">
        <v>2219.9148934</v>
      </c>
      <c r="F166" s="27" t="str">
        <f t="shared" si="21"/>
        <v>N/A</v>
      </c>
      <c r="G166" s="29">
        <v>2541.1332072</v>
      </c>
      <c r="H166" s="27" t="str">
        <f t="shared" si="22"/>
        <v>N/A</v>
      </c>
      <c r="I166" s="8">
        <v>-5.25</v>
      </c>
      <c r="J166" s="8">
        <v>14.47</v>
      </c>
      <c r="K166" s="28" t="s">
        <v>734</v>
      </c>
      <c r="L166" s="105" t="str">
        <f t="shared" si="23"/>
        <v>Yes</v>
      </c>
    </row>
    <row r="167" spans="1:12" x14ac:dyDescent="0.2">
      <c r="A167" s="174" t="s">
        <v>1517</v>
      </c>
      <c r="B167" s="22" t="s">
        <v>213</v>
      </c>
      <c r="C167" s="29">
        <v>537.29494175000002</v>
      </c>
      <c r="D167" s="27" t="str">
        <f t="shared" si="20"/>
        <v>N/A</v>
      </c>
      <c r="E167" s="29">
        <v>507.74518888</v>
      </c>
      <c r="F167" s="27" t="str">
        <f t="shared" si="21"/>
        <v>N/A</v>
      </c>
      <c r="G167" s="29">
        <v>496.35995057000002</v>
      </c>
      <c r="H167" s="27" t="str">
        <f t="shared" si="22"/>
        <v>N/A</v>
      </c>
      <c r="I167" s="8">
        <v>-5.5</v>
      </c>
      <c r="J167" s="8">
        <v>-2.2400000000000002</v>
      </c>
      <c r="K167" s="28" t="s">
        <v>734</v>
      </c>
      <c r="L167" s="105" t="str">
        <f t="shared" si="23"/>
        <v>Yes</v>
      </c>
    </row>
    <row r="168" spans="1:12" x14ac:dyDescent="0.2">
      <c r="A168" s="174" t="s">
        <v>1518</v>
      </c>
      <c r="B168" s="22" t="s">
        <v>213</v>
      </c>
      <c r="C168" s="29">
        <v>331.43989420999998</v>
      </c>
      <c r="D168" s="27" t="str">
        <f t="shared" si="20"/>
        <v>N/A</v>
      </c>
      <c r="E168" s="29">
        <v>301.65443326000002</v>
      </c>
      <c r="F168" s="27" t="str">
        <f t="shared" si="21"/>
        <v>N/A</v>
      </c>
      <c r="G168" s="29">
        <v>706.33851775000005</v>
      </c>
      <c r="H168" s="27" t="str">
        <f t="shared" si="22"/>
        <v>N/A</v>
      </c>
      <c r="I168" s="8">
        <v>-8.99</v>
      </c>
      <c r="J168" s="8">
        <v>134.19999999999999</v>
      </c>
      <c r="K168" s="28" t="s">
        <v>734</v>
      </c>
      <c r="L168" s="105" t="str">
        <f t="shared" si="23"/>
        <v>No</v>
      </c>
    </row>
    <row r="169" spans="1:12" x14ac:dyDescent="0.2">
      <c r="A169" s="168" t="s">
        <v>1519</v>
      </c>
      <c r="B169" s="22" t="s">
        <v>213</v>
      </c>
      <c r="C169" s="29">
        <v>6093.8477190000003</v>
      </c>
      <c r="D169" s="27" t="str">
        <f t="shared" si="20"/>
        <v>N/A</v>
      </c>
      <c r="E169" s="29">
        <v>6055.1083781999996</v>
      </c>
      <c r="F169" s="27" t="str">
        <f t="shared" si="21"/>
        <v>N/A</v>
      </c>
      <c r="G169" s="29">
        <v>3853.7140439999998</v>
      </c>
      <c r="H169" s="27" t="str">
        <f t="shared" si="22"/>
        <v>N/A</v>
      </c>
      <c r="I169" s="8">
        <v>-0.63600000000000001</v>
      </c>
      <c r="J169" s="8">
        <v>-36.4</v>
      </c>
      <c r="K169" s="28" t="s">
        <v>734</v>
      </c>
      <c r="L169" s="105" t="str">
        <f t="shared" si="23"/>
        <v>No</v>
      </c>
    </row>
    <row r="170" spans="1:12" x14ac:dyDescent="0.2">
      <c r="A170" s="174" t="s">
        <v>1520</v>
      </c>
      <c r="B170" s="22" t="s">
        <v>213</v>
      </c>
      <c r="C170" s="29">
        <v>5559.7304477999996</v>
      </c>
      <c r="D170" s="27" t="str">
        <f t="shared" si="20"/>
        <v>N/A</v>
      </c>
      <c r="E170" s="29">
        <v>5436.3352096999997</v>
      </c>
      <c r="F170" s="27" t="str">
        <f t="shared" si="21"/>
        <v>N/A</v>
      </c>
      <c r="G170" s="29">
        <v>5283.8001673999997</v>
      </c>
      <c r="H170" s="27" t="str">
        <f t="shared" si="22"/>
        <v>N/A</v>
      </c>
      <c r="I170" s="8">
        <v>-2.2200000000000002</v>
      </c>
      <c r="J170" s="8">
        <v>-2.81</v>
      </c>
      <c r="K170" s="28" t="s">
        <v>734</v>
      </c>
      <c r="L170" s="105" t="str">
        <f t="shared" si="23"/>
        <v>Yes</v>
      </c>
    </row>
    <row r="171" spans="1:12" x14ac:dyDescent="0.2">
      <c r="A171" s="174" t="s">
        <v>1521</v>
      </c>
      <c r="B171" s="22" t="s">
        <v>213</v>
      </c>
      <c r="C171" s="29">
        <v>7513.2420130999999</v>
      </c>
      <c r="D171" s="27" t="str">
        <f t="shared" si="20"/>
        <v>N/A</v>
      </c>
      <c r="E171" s="29">
        <v>7796.7616995999997</v>
      </c>
      <c r="F171" s="27" t="str">
        <f t="shared" si="21"/>
        <v>N/A</v>
      </c>
      <c r="G171" s="29">
        <v>8321.6021459000003</v>
      </c>
      <c r="H171" s="27" t="str">
        <f t="shared" si="22"/>
        <v>N/A</v>
      </c>
      <c r="I171" s="8">
        <v>3.774</v>
      </c>
      <c r="J171" s="8">
        <v>6.7320000000000002</v>
      </c>
      <c r="K171" s="28" t="s">
        <v>734</v>
      </c>
      <c r="L171" s="105" t="str">
        <f t="shared" si="23"/>
        <v>Yes</v>
      </c>
    </row>
    <row r="172" spans="1:12" x14ac:dyDescent="0.2">
      <c r="A172" s="174" t="s">
        <v>1522</v>
      </c>
      <c r="B172" s="22" t="s">
        <v>213</v>
      </c>
      <c r="C172" s="29">
        <v>2311.5037605000002</v>
      </c>
      <c r="D172" s="27" t="str">
        <f t="shared" si="20"/>
        <v>N/A</v>
      </c>
      <c r="E172" s="29">
        <v>2200.8374020000001</v>
      </c>
      <c r="F172" s="27" t="str">
        <f t="shared" si="21"/>
        <v>N/A</v>
      </c>
      <c r="G172" s="29">
        <v>1985.3091214000001</v>
      </c>
      <c r="H172" s="27" t="str">
        <f t="shared" si="22"/>
        <v>N/A</v>
      </c>
      <c r="I172" s="8">
        <v>-4.79</v>
      </c>
      <c r="J172" s="8">
        <v>-9.7899999999999991</v>
      </c>
      <c r="K172" s="28" t="s">
        <v>734</v>
      </c>
      <c r="L172" s="105" t="str">
        <f t="shared" si="23"/>
        <v>Yes</v>
      </c>
    </row>
    <row r="173" spans="1:12" x14ac:dyDescent="0.2">
      <c r="A173" s="174" t="s">
        <v>1523</v>
      </c>
      <c r="B173" s="22" t="s">
        <v>213</v>
      </c>
      <c r="C173" s="29">
        <v>1217.9111851</v>
      </c>
      <c r="D173" s="27" t="str">
        <f t="shared" si="20"/>
        <v>N/A</v>
      </c>
      <c r="E173" s="29">
        <v>1106.4782722</v>
      </c>
      <c r="F173" s="27" t="str">
        <f t="shared" si="21"/>
        <v>N/A</v>
      </c>
      <c r="G173" s="29">
        <v>1741.5649407999999</v>
      </c>
      <c r="H173" s="27" t="str">
        <f t="shared" si="22"/>
        <v>N/A</v>
      </c>
      <c r="I173" s="8">
        <v>-9.15</v>
      </c>
      <c r="J173" s="8">
        <v>57.4</v>
      </c>
      <c r="K173" s="28" t="s">
        <v>734</v>
      </c>
      <c r="L173" s="105" t="str">
        <f t="shared" si="23"/>
        <v>No</v>
      </c>
    </row>
    <row r="174" spans="1:12" x14ac:dyDescent="0.2">
      <c r="A174" s="168" t="s">
        <v>371</v>
      </c>
      <c r="B174" s="22" t="s">
        <v>213</v>
      </c>
      <c r="C174" s="4">
        <v>11.30500294</v>
      </c>
      <c r="D174" s="27" t="str">
        <f t="shared" ref="D174:D203" si="24">IF($B174="N/A","N/A",IF(C174&gt;10,"No",IF(C174&lt;-10,"No","Yes")))</f>
        <v>N/A</v>
      </c>
      <c r="E174" s="4">
        <v>10.688836105</v>
      </c>
      <c r="F174" s="27" t="str">
        <f t="shared" ref="F174:F203" si="25">IF($B174="N/A","N/A",IF(E174&gt;10,"No",IF(E174&lt;-10,"No","Yes")))</f>
        <v>N/A</v>
      </c>
      <c r="G174" s="4">
        <v>7.7766561397</v>
      </c>
      <c r="H174" s="27" t="str">
        <f t="shared" ref="H174:H203" si="26">IF($B174="N/A","N/A",IF(G174&gt;10,"No",IF(G174&lt;-10,"No","Yes")))</f>
        <v>N/A</v>
      </c>
      <c r="I174" s="8">
        <v>-5.45</v>
      </c>
      <c r="J174" s="8">
        <v>-27.2</v>
      </c>
      <c r="K174" s="28" t="s">
        <v>734</v>
      </c>
      <c r="L174" s="105" t="str">
        <f t="shared" ref="L174:L203" si="27">IF(J174="Div by 0", "N/A", IF(K174="N/A","N/A", IF(J174&gt;VALUE(MID(K174,1,2)), "No", IF(J174&lt;-1*VALUE(MID(K174,1,2)), "No", "Yes"))))</f>
        <v>Yes</v>
      </c>
    </row>
    <row r="175" spans="1:12" x14ac:dyDescent="0.2">
      <c r="A175" s="174" t="s">
        <v>480</v>
      </c>
      <c r="B175" s="22" t="s">
        <v>213</v>
      </c>
      <c r="C175" s="4">
        <v>7.0226719130999999</v>
      </c>
      <c r="D175" s="27" t="str">
        <f t="shared" si="24"/>
        <v>N/A</v>
      </c>
      <c r="E175" s="4">
        <v>6.0445787684000001</v>
      </c>
      <c r="F175" s="27" t="str">
        <f t="shared" si="25"/>
        <v>N/A</v>
      </c>
      <c r="G175" s="4">
        <v>5.2779092199999997</v>
      </c>
      <c r="H175" s="27" t="str">
        <f t="shared" si="26"/>
        <v>N/A</v>
      </c>
      <c r="I175" s="8">
        <v>-13.9</v>
      </c>
      <c r="J175" s="8">
        <v>-12.7</v>
      </c>
      <c r="K175" s="28" t="s">
        <v>734</v>
      </c>
      <c r="L175" s="105" t="str">
        <f t="shared" si="27"/>
        <v>Yes</v>
      </c>
    </row>
    <row r="176" spans="1:12" x14ac:dyDescent="0.2">
      <c r="A176" s="174" t="s">
        <v>481</v>
      </c>
      <c r="B176" s="22" t="s">
        <v>213</v>
      </c>
      <c r="C176" s="4">
        <v>13.862125054</v>
      </c>
      <c r="D176" s="27" t="str">
        <f t="shared" si="24"/>
        <v>N/A</v>
      </c>
      <c r="E176" s="4">
        <v>13.751653311</v>
      </c>
      <c r="F176" s="27" t="str">
        <f t="shared" si="25"/>
        <v>N/A</v>
      </c>
      <c r="G176" s="4">
        <v>11.104564870000001</v>
      </c>
      <c r="H176" s="27" t="str">
        <f t="shared" si="26"/>
        <v>N/A</v>
      </c>
      <c r="I176" s="8">
        <v>-0.79700000000000004</v>
      </c>
      <c r="J176" s="8">
        <v>-19.2</v>
      </c>
      <c r="K176" s="28" t="s">
        <v>734</v>
      </c>
      <c r="L176" s="105" t="str">
        <f t="shared" si="27"/>
        <v>Yes</v>
      </c>
    </row>
    <row r="177" spans="1:12" x14ac:dyDescent="0.2">
      <c r="A177" s="174" t="s">
        <v>482</v>
      </c>
      <c r="B177" s="22" t="s">
        <v>213</v>
      </c>
      <c r="C177" s="4">
        <v>4.8075505088000003</v>
      </c>
      <c r="D177" s="27" t="str">
        <f t="shared" si="24"/>
        <v>N/A</v>
      </c>
      <c r="E177" s="4">
        <v>4.1740912331000004</v>
      </c>
      <c r="F177" s="27" t="str">
        <f t="shared" si="25"/>
        <v>N/A</v>
      </c>
      <c r="G177" s="4">
        <v>5.0789347790999999</v>
      </c>
      <c r="H177" s="27" t="str">
        <f t="shared" si="26"/>
        <v>N/A</v>
      </c>
      <c r="I177" s="8">
        <v>-13.2</v>
      </c>
      <c r="J177" s="8">
        <v>21.68</v>
      </c>
      <c r="K177" s="28" t="s">
        <v>734</v>
      </c>
      <c r="L177" s="105" t="str">
        <f t="shared" si="27"/>
        <v>Yes</v>
      </c>
    </row>
    <row r="178" spans="1:12" x14ac:dyDescent="0.2">
      <c r="A178" s="174" t="s">
        <v>483</v>
      </c>
      <c r="B178" s="22" t="s">
        <v>213</v>
      </c>
      <c r="C178" s="4">
        <v>9.5299035918000001</v>
      </c>
      <c r="D178" s="27" t="str">
        <f t="shared" si="24"/>
        <v>N/A</v>
      </c>
      <c r="E178" s="4">
        <v>7.7167911660000001</v>
      </c>
      <c r="F178" s="27" t="str">
        <f t="shared" si="25"/>
        <v>N/A</v>
      </c>
      <c r="G178" s="4">
        <v>6.9170402974999998</v>
      </c>
      <c r="H178" s="27" t="str">
        <f t="shared" si="26"/>
        <v>N/A</v>
      </c>
      <c r="I178" s="8">
        <v>-19</v>
      </c>
      <c r="J178" s="8">
        <v>-10.4</v>
      </c>
      <c r="K178" s="28" t="s">
        <v>734</v>
      </c>
      <c r="L178" s="105" t="str">
        <f t="shared" si="27"/>
        <v>Yes</v>
      </c>
    </row>
    <row r="179" spans="1:12" x14ac:dyDescent="0.2">
      <c r="A179" s="168" t="s">
        <v>1524</v>
      </c>
      <c r="B179" s="22" t="s">
        <v>213</v>
      </c>
      <c r="C179" s="4">
        <v>8.2204282634000005</v>
      </c>
      <c r="D179" s="27" t="str">
        <f t="shared" si="24"/>
        <v>N/A</v>
      </c>
      <c r="E179" s="4">
        <v>8.1663545474999992</v>
      </c>
      <c r="F179" s="27" t="str">
        <f t="shared" si="25"/>
        <v>N/A</v>
      </c>
      <c r="G179" s="4">
        <v>4.5454124488999996</v>
      </c>
      <c r="H179" s="27" t="str">
        <f t="shared" si="26"/>
        <v>N/A</v>
      </c>
      <c r="I179" s="8">
        <v>-0.65800000000000003</v>
      </c>
      <c r="J179" s="8">
        <v>-44.3</v>
      </c>
      <c r="K179" s="28" t="s">
        <v>734</v>
      </c>
      <c r="L179" s="105" t="str">
        <f t="shared" si="27"/>
        <v>No</v>
      </c>
    </row>
    <row r="180" spans="1:12" x14ac:dyDescent="0.2">
      <c r="A180" s="174" t="s">
        <v>1525</v>
      </c>
      <c r="B180" s="22" t="s">
        <v>213</v>
      </c>
      <c r="C180" s="4">
        <v>34.030354131999999</v>
      </c>
      <c r="D180" s="27" t="str">
        <f t="shared" si="24"/>
        <v>N/A</v>
      </c>
      <c r="E180" s="4">
        <v>33.993199849</v>
      </c>
      <c r="F180" s="27" t="str">
        <f t="shared" si="25"/>
        <v>N/A</v>
      </c>
      <c r="G180" s="4">
        <v>33.247188147999999</v>
      </c>
      <c r="H180" s="27" t="str">
        <f t="shared" si="26"/>
        <v>N/A</v>
      </c>
      <c r="I180" s="8">
        <v>-0.109</v>
      </c>
      <c r="J180" s="8">
        <v>-2.19</v>
      </c>
      <c r="K180" s="28" t="s">
        <v>734</v>
      </c>
      <c r="L180" s="105" t="str">
        <f t="shared" si="27"/>
        <v>Yes</v>
      </c>
    </row>
    <row r="181" spans="1:12" x14ac:dyDescent="0.2">
      <c r="A181" s="174" t="s">
        <v>1526</v>
      </c>
      <c r="B181" s="22" t="s">
        <v>213</v>
      </c>
      <c r="C181" s="4">
        <v>3.5573841074999999</v>
      </c>
      <c r="D181" s="27" t="str">
        <f t="shared" si="24"/>
        <v>N/A</v>
      </c>
      <c r="E181" s="4">
        <v>3.8298451723000002</v>
      </c>
      <c r="F181" s="27" t="str">
        <f t="shared" si="25"/>
        <v>N/A</v>
      </c>
      <c r="G181" s="4">
        <v>4.0595506509000003</v>
      </c>
      <c r="H181" s="27" t="str">
        <f t="shared" si="26"/>
        <v>N/A</v>
      </c>
      <c r="I181" s="8">
        <v>7.6589999999999998</v>
      </c>
      <c r="J181" s="8">
        <v>5.9980000000000002</v>
      </c>
      <c r="K181" s="28" t="s">
        <v>734</v>
      </c>
      <c r="L181" s="105" t="str">
        <f t="shared" si="27"/>
        <v>Yes</v>
      </c>
    </row>
    <row r="182" spans="1:12" x14ac:dyDescent="0.2">
      <c r="A182" s="174" t="s">
        <v>1527</v>
      </c>
      <c r="B182" s="22" t="s">
        <v>213</v>
      </c>
      <c r="C182" s="4">
        <v>2.924839011</v>
      </c>
      <c r="D182" s="27" t="str">
        <f t="shared" si="24"/>
        <v>N/A</v>
      </c>
      <c r="E182" s="4">
        <v>2.9089451176000001</v>
      </c>
      <c r="F182" s="27" t="str">
        <f t="shared" si="25"/>
        <v>N/A</v>
      </c>
      <c r="G182" s="4">
        <v>2.7906235050000001</v>
      </c>
      <c r="H182" s="27" t="str">
        <f t="shared" si="26"/>
        <v>N/A</v>
      </c>
      <c r="I182" s="8">
        <v>-0.54300000000000004</v>
      </c>
      <c r="J182" s="8">
        <v>-4.07</v>
      </c>
      <c r="K182" s="28" t="s">
        <v>734</v>
      </c>
      <c r="L182" s="105" t="str">
        <f t="shared" si="27"/>
        <v>Yes</v>
      </c>
    </row>
    <row r="183" spans="1:12" x14ac:dyDescent="0.2">
      <c r="A183" s="174" t="s">
        <v>1528</v>
      </c>
      <c r="B183" s="22" t="s">
        <v>213</v>
      </c>
      <c r="C183" s="4">
        <v>0.23035577169999999</v>
      </c>
      <c r="D183" s="27" t="str">
        <f t="shared" si="24"/>
        <v>N/A</v>
      </c>
      <c r="E183" s="4">
        <v>0.3897369276</v>
      </c>
      <c r="F183" s="27" t="str">
        <f t="shared" si="25"/>
        <v>N/A</v>
      </c>
      <c r="G183" s="4">
        <v>0.71376690899999995</v>
      </c>
      <c r="H183" s="27" t="str">
        <f t="shared" si="26"/>
        <v>N/A</v>
      </c>
      <c r="I183" s="8">
        <v>69.19</v>
      </c>
      <c r="J183" s="8">
        <v>83.14</v>
      </c>
      <c r="K183" s="28" t="s">
        <v>734</v>
      </c>
      <c r="L183" s="105" t="str">
        <f t="shared" si="27"/>
        <v>No</v>
      </c>
    </row>
    <row r="184" spans="1:12" x14ac:dyDescent="0.2">
      <c r="A184" s="168" t="s">
        <v>97</v>
      </c>
      <c r="B184" s="22" t="s">
        <v>213</v>
      </c>
      <c r="C184" s="4">
        <v>68.675886907000006</v>
      </c>
      <c r="D184" s="27" t="str">
        <f t="shared" si="24"/>
        <v>N/A</v>
      </c>
      <c r="E184" s="4">
        <v>61.958752400999998</v>
      </c>
      <c r="F184" s="27" t="str">
        <f t="shared" si="25"/>
        <v>N/A</v>
      </c>
      <c r="G184" s="4">
        <v>64.737243425000003</v>
      </c>
      <c r="H184" s="27" t="str">
        <f t="shared" si="26"/>
        <v>N/A</v>
      </c>
      <c r="I184" s="8">
        <v>-9.7799999999999994</v>
      </c>
      <c r="J184" s="8">
        <v>4.484</v>
      </c>
      <c r="K184" s="28" t="s">
        <v>734</v>
      </c>
      <c r="L184" s="105" t="str">
        <f t="shared" si="27"/>
        <v>Yes</v>
      </c>
    </row>
    <row r="185" spans="1:12" x14ac:dyDescent="0.2">
      <c r="A185" s="174" t="s">
        <v>484</v>
      </c>
      <c r="B185" s="22" t="s">
        <v>213</v>
      </c>
      <c r="C185" s="4">
        <v>43.481356566999999</v>
      </c>
      <c r="D185" s="27" t="str">
        <f t="shared" si="24"/>
        <v>N/A</v>
      </c>
      <c r="E185" s="4">
        <v>27.808840195999998</v>
      </c>
      <c r="F185" s="27" t="str">
        <f t="shared" si="25"/>
        <v>N/A</v>
      </c>
      <c r="G185" s="4">
        <v>28.169475485</v>
      </c>
      <c r="H185" s="27" t="str">
        <f t="shared" si="26"/>
        <v>N/A</v>
      </c>
      <c r="I185" s="8">
        <v>-36</v>
      </c>
      <c r="J185" s="8">
        <v>1.2969999999999999</v>
      </c>
      <c r="K185" s="28" t="s">
        <v>734</v>
      </c>
      <c r="L185" s="105" t="str">
        <f t="shared" si="27"/>
        <v>Yes</v>
      </c>
    </row>
    <row r="186" spans="1:12" x14ac:dyDescent="0.2">
      <c r="A186" s="174" t="s">
        <v>485</v>
      </c>
      <c r="B186" s="22" t="s">
        <v>213</v>
      </c>
      <c r="C186" s="4">
        <v>78.174424724000005</v>
      </c>
      <c r="D186" s="27" t="str">
        <f t="shared" si="24"/>
        <v>N/A</v>
      </c>
      <c r="E186" s="4">
        <v>73.632614954000005</v>
      </c>
      <c r="F186" s="27" t="str">
        <f t="shared" si="25"/>
        <v>N/A</v>
      </c>
      <c r="G186" s="4">
        <v>70.851225342999996</v>
      </c>
      <c r="H186" s="27" t="str">
        <f t="shared" si="26"/>
        <v>N/A</v>
      </c>
      <c r="I186" s="8">
        <v>-5.81</v>
      </c>
      <c r="J186" s="8">
        <v>-3.78</v>
      </c>
      <c r="K186" s="28" t="s">
        <v>734</v>
      </c>
      <c r="L186" s="105" t="str">
        <f t="shared" si="27"/>
        <v>Yes</v>
      </c>
    </row>
    <row r="187" spans="1:12" x14ac:dyDescent="0.2">
      <c r="A187" s="174" t="s">
        <v>486</v>
      </c>
      <c r="B187" s="22" t="s">
        <v>213</v>
      </c>
      <c r="C187" s="4">
        <v>60.713759033000002</v>
      </c>
      <c r="D187" s="27" t="str">
        <f t="shared" si="24"/>
        <v>N/A</v>
      </c>
      <c r="E187" s="4">
        <v>56.490555952000001</v>
      </c>
      <c r="F187" s="27" t="str">
        <f t="shared" si="25"/>
        <v>N/A</v>
      </c>
      <c r="G187" s="4">
        <v>53.185297401</v>
      </c>
      <c r="H187" s="27" t="str">
        <f t="shared" si="26"/>
        <v>N/A</v>
      </c>
      <c r="I187" s="8">
        <v>-6.96</v>
      </c>
      <c r="J187" s="8">
        <v>-5.85</v>
      </c>
      <c r="K187" s="28" t="s">
        <v>734</v>
      </c>
      <c r="L187" s="105" t="str">
        <f t="shared" si="27"/>
        <v>Yes</v>
      </c>
    </row>
    <row r="188" spans="1:12" x14ac:dyDescent="0.2">
      <c r="A188" s="174" t="s">
        <v>487</v>
      </c>
      <c r="B188" s="22" t="s">
        <v>213</v>
      </c>
      <c r="C188" s="4">
        <v>55.157409776999998</v>
      </c>
      <c r="D188" s="27" t="str">
        <f t="shared" si="24"/>
        <v>N/A</v>
      </c>
      <c r="E188" s="4">
        <v>50.678791816</v>
      </c>
      <c r="F188" s="27" t="str">
        <f t="shared" si="25"/>
        <v>N/A</v>
      </c>
      <c r="G188" s="4">
        <v>68.859119777999993</v>
      </c>
      <c r="H188" s="27" t="str">
        <f t="shared" si="26"/>
        <v>N/A</v>
      </c>
      <c r="I188" s="8">
        <v>-8.1199999999999992</v>
      </c>
      <c r="J188" s="8">
        <v>35.869999999999997</v>
      </c>
      <c r="K188" s="28" t="s">
        <v>734</v>
      </c>
      <c r="L188" s="105" t="str">
        <f t="shared" si="27"/>
        <v>No</v>
      </c>
    </row>
    <row r="189" spans="1:12" x14ac:dyDescent="0.2">
      <c r="A189" s="168" t="s">
        <v>118</v>
      </c>
      <c r="B189" s="22" t="s">
        <v>213</v>
      </c>
      <c r="C189" s="4">
        <v>87.498162484999995</v>
      </c>
      <c r="D189" s="27" t="str">
        <f t="shared" si="24"/>
        <v>N/A</v>
      </c>
      <c r="E189" s="4">
        <v>85.934891735999997</v>
      </c>
      <c r="F189" s="27" t="str">
        <f t="shared" si="25"/>
        <v>N/A</v>
      </c>
      <c r="G189" s="4">
        <v>80.870926216000001</v>
      </c>
      <c r="H189" s="27" t="str">
        <f t="shared" si="26"/>
        <v>N/A</v>
      </c>
      <c r="I189" s="8">
        <v>-1.79</v>
      </c>
      <c r="J189" s="8">
        <v>-5.89</v>
      </c>
      <c r="K189" s="28" t="s">
        <v>734</v>
      </c>
      <c r="L189" s="105" t="str">
        <f t="shared" si="27"/>
        <v>Yes</v>
      </c>
    </row>
    <row r="190" spans="1:12" x14ac:dyDescent="0.2">
      <c r="A190" s="174" t="s">
        <v>488</v>
      </c>
      <c r="B190" s="22" t="s">
        <v>213</v>
      </c>
      <c r="C190" s="4">
        <v>88.795203298000004</v>
      </c>
      <c r="D190" s="27" t="str">
        <f t="shared" si="24"/>
        <v>N/A</v>
      </c>
      <c r="E190" s="4">
        <v>88.628636192000002</v>
      </c>
      <c r="F190" s="27" t="str">
        <f t="shared" si="25"/>
        <v>N/A</v>
      </c>
      <c r="G190" s="4">
        <v>88.119244348999999</v>
      </c>
      <c r="H190" s="27" t="str">
        <f t="shared" si="26"/>
        <v>N/A</v>
      </c>
      <c r="I190" s="8">
        <v>-0.188</v>
      </c>
      <c r="J190" s="8">
        <v>-0.57499999999999996</v>
      </c>
      <c r="K190" s="28" t="s">
        <v>734</v>
      </c>
      <c r="L190" s="105" t="str">
        <f t="shared" si="27"/>
        <v>Yes</v>
      </c>
    </row>
    <row r="191" spans="1:12" x14ac:dyDescent="0.2">
      <c r="A191" s="174" t="s">
        <v>489</v>
      </c>
      <c r="B191" s="22" t="s">
        <v>213</v>
      </c>
      <c r="C191" s="4">
        <v>91.162990957999995</v>
      </c>
      <c r="D191" s="27" t="str">
        <f t="shared" si="24"/>
        <v>N/A</v>
      </c>
      <c r="E191" s="4">
        <v>91.334707850000001</v>
      </c>
      <c r="F191" s="27" t="str">
        <f t="shared" si="25"/>
        <v>N/A</v>
      </c>
      <c r="G191" s="4">
        <v>90.551885884000001</v>
      </c>
      <c r="H191" s="27" t="str">
        <f t="shared" si="26"/>
        <v>N/A</v>
      </c>
      <c r="I191" s="8">
        <v>0.18840000000000001</v>
      </c>
      <c r="J191" s="8">
        <v>-0.85699999999999998</v>
      </c>
      <c r="K191" s="28" t="s">
        <v>734</v>
      </c>
      <c r="L191" s="105" t="str">
        <f t="shared" si="27"/>
        <v>Yes</v>
      </c>
    </row>
    <row r="192" spans="1:12" x14ac:dyDescent="0.2">
      <c r="A192" s="174" t="s">
        <v>490</v>
      </c>
      <c r="B192" s="22" t="s">
        <v>213</v>
      </c>
      <c r="C192" s="4">
        <v>76.360418816999996</v>
      </c>
      <c r="D192" s="27" t="str">
        <f t="shared" si="24"/>
        <v>N/A</v>
      </c>
      <c r="E192" s="4">
        <v>72.73253742</v>
      </c>
      <c r="F192" s="27" t="str">
        <f t="shared" si="25"/>
        <v>N/A</v>
      </c>
      <c r="G192" s="4">
        <v>70.299792697000001</v>
      </c>
      <c r="H192" s="27" t="str">
        <f t="shared" si="26"/>
        <v>N/A</v>
      </c>
      <c r="I192" s="8">
        <v>-4.75</v>
      </c>
      <c r="J192" s="8">
        <v>-3.34</v>
      </c>
      <c r="K192" s="28" t="s">
        <v>734</v>
      </c>
      <c r="L192" s="105" t="str">
        <f t="shared" si="27"/>
        <v>Yes</v>
      </c>
    </row>
    <row r="193" spans="1:12" x14ac:dyDescent="0.2">
      <c r="A193" s="174" t="s">
        <v>491</v>
      </c>
      <c r="B193" s="22" t="s">
        <v>213</v>
      </c>
      <c r="C193" s="4">
        <v>71.196996842999994</v>
      </c>
      <c r="D193" s="27" t="str">
        <f t="shared" si="24"/>
        <v>N/A</v>
      </c>
      <c r="E193" s="4">
        <v>64.488470282999998</v>
      </c>
      <c r="F193" s="27" t="str">
        <f t="shared" si="25"/>
        <v>N/A</v>
      </c>
      <c r="G193" s="4">
        <v>76.565290285000003</v>
      </c>
      <c r="H193" s="27" t="str">
        <f t="shared" si="26"/>
        <v>N/A</v>
      </c>
      <c r="I193" s="8">
        <v>-9.42</v>
      </c>
      <c r="J193" s="8">
        <v>18.73</v>
      </c>
      <c r="K193" s="28" t="s">
        <v>734</v>
      </c>
      <c r="L193" s="105" t="str">
        <f t="shared" si="27"/>
        <v>Yes</v>
      </c>
    </row>
    <row r="194" spans="1:12" x14ac:dyDescent="0.2">
      <c r="A194" s="168" t="s">
        <v>1529</v>
      </c>
      <c r="B194" s="22" t="s">
        <v>213</v>
      </c>
      <c r="C194" s="23">
        <v>9.0716801214</v>
      </c>
      <c r="D194" s="27" t="str">
        <f t="shared" si="24"/>
        <v>N/A</v>
      </c>
      <c r="E194" s="23">
        <v>9.1313741953999994</v>
      </c>
      <c r="F194" s="27" t="str">
        <f t="shared" si="25"/>
        <v>N/A</v>
      </c>
      <c r="G194" s="23">
        <v>7.7299035370000002</v>
      </c>
      <c r="H194" s="27" t="str">
        <f t="shared" si="26"/>
        <v>N/A</v>
      </c>
      <c r="I194" s="8">
        <v>0.65800000000000003</v>
      </c>
      <c r="J194" s="8">
        <v>-15.3</v>
      </c>
      <c r="K194" s="28" t="s">
        <v>734</v>
      </c>
      <c r="L194" s="105" t="str">
        <f t="shared" si="27"/>
        <v>Yes</v>
      </c>
    </row>
    <row r="195" spans="1:12" x14ac:dyDescent="0.2">
      <c r="A195" s="174" t="s">
        <v>1530</v>
      </c>
      <c r="B195" s="22" t="s">
        <v>213</v>
      </c>
      <c r="C195" s="23">
        <v>1.3852721451000001</v>
      </c>
      <c r="D195" s="27" t="str">
        <f t="shared" si="24"/>
        <v>N/A</v>
      </c>
      <c r="E195" s="23">
        <v>1.4612499999999999</v>
      </c>
      <c r="F195" s="27" t="str">
        <f t="shared" si="25"/>
        <v>N/A</v>
      </c>
      <c r="G195" s="23">
        <v>1.7434482759000001</v>
      </c>
      <c r="H195" s="27" t="str">
        <f t="shared" si="26"/>
        <v>N/A</v>
      </c>
      <c r="I195" s="8">
        <v>5.4850000000000003</v>
      </c>
      <c r="J195" s="8">
        <v>19.309999999999999</v>
      </c>
      <c r="K195" s="28" t="s">
        <v>734</v>
      </c>
      <c r="L195" s="105" t="str">
        <f t="shared" si="27"/>
        <v>Yes</v>
      </c>
    </row>
    <row r="196" spans="1:12" x14ac:dyDescent="0.2">
      <c r="A196" s="174" t="s">
        <v>1531</v>
      </c>
      <c r="B196" s="22" t="s">
        <v>213</v>
      </c>
      <c r="C196" s="23">
        <v>10.582136941</v>
      </c>
      <c r="D196" s="27" t="str">
        <f t="shared" si="24"/>
        <v>N/A</v>
      </c>
      <c r="E196" s="23">
        <v>10.496958982000001</v>
      </c>
      <c r="F196" s="27" t="str">
        <f t="shared" si="25"/>
        <v>N/A</v>
      </c>
      <c r="G196" s="23">
        <v>10.022956840999999</v>
      </c>
      <c r="H196" s="27" t="str">
        <f t="shared" si="26"/>
        <v>N/A</v>
      </c>
      <c r="I196" s="8">
        <v>-0.80500000000000005</v>
      </c>
      <c r="J196" s="8">
        <v>-4.5199999999999996</v>
      </c>
      <c r="K196" s="28" t="s">
        <v>734</v>
      </c>
      <c r="L196" s="105" t="str">
        <f t="shared" si="27"/>
        <v>Yes</v>
      </c>
    </row>
    <row r="197" spans="1:12" x14ac:dyDescent="0.2">
      <c r="A197" s="174" t="s">
        <v>1532</v>
      </c>
      <c r="B197" s="22" t="s">
        <v>213</v>
      </c>
      <c r="C197" s="23">
        <v>5.2658486707999996</v>
      </c>
      <c r="D197" s="27" t="str">
        <f t="shared" si="24"/>
        <v>N/A</v>
      </c>
      <c r="E197" s="23">
        <v>6.1664887940000002</v>
      </c>
      <c r="F197" s="27" t="str">
        <f t="shared" si="25"/>
        <v>N/A</v>
      </c>
      <c r="G197" s="23">
        <v>5.1616954473999996</v>
      </c>
      <c r="H197" s="27" t="str">
        <f t="shared" si="26"/>
        <v>N/A</v>
      </c>
      <c r="I197" s="8">
        <v>17.100000000000001</v>
      </c>
      <c r="J197" s="8">
        <v>-16.3</v>
      </c>
      <c r="K197" s="28" t="s">
        <v>734</v>
      </c>
      <c r="L197" s="105" t="str">
        <f t="shared" si="27"/>
        <v>Yes</v>
      </c>
    </row>
    <row r="198" spans="1:12" x14ac:dyDescent="0.2">
      <c r="A198" s="174" t="s">
        <v>1533</v>
      </c>
      <c r="B198" s="22" t="s">
        <v>213</v>
      </c>
      <c r="C198" s="23">
        <v>5.7081468217999998</v>
      </c>
      <c r="D198" s="27" t="str">
        <f t="shared" si="24"/>
        <v>N/A</v>
      </c>
      <c r="E198" s="23">
        <v>5.5462962963000004</v>
      </c>
      <c r="F198" s="27" t="str">
        <f t="shared" si="25"/>
        <v>N/A</v>
      </c>
      <c r="G198" s="23">
        <v>6.8991789042000002</v>
      </c>
      <c r="H198" s="27" t="str">
        <f t="shared" si="26"/>
        <v>N/A</v>
      </c>
      <c r="I198" s="8">
        <v>-2.84</v>
      </c>
      <c r="J198" s="8">
        <v>24.39</v>
      </c>
      <c r="K198" s="28" t="s">
        <v>734</v>
      </c>
      <c r="L198" s="105" t="str">
        <f t="shared" si="27"/>
        <v>Yes</v>
      </c>
    </row>
    <row r="199" spans="1:12" x14ac:dyDescent="0.2">
      <c r="A199" s="168" t="s">
        <v>1534</v>
      </c>
      <c r="B199" s="22" t="s">
        <v>213</v>
      </c>
      <c r="C199" s="23">
        <v>211.8022502</v>
      </c>
      <c r="D199" s="27" t="str">
        <f t="shared" si="24"/>
        <v>N/A</v>
      </c>
      <c r="E199" s="23">
        <v>206.41680708999999</v>
      </c>
      <c r="F199" s="27" t="str">
        <f t="shared" si="25"/>
        <v>N/A</v>
      </c>
      <c r="G199" s="23">
        <v>192.92379788</v>
      </c>
      <c r="H199" s="27" t="str">
        <f t="shared" si="26"/>
        <v>N/A</v>
      </c>
      <c r="I199" s="8">
        <v>-2.54</v>
      </c>
      <c r="J199" s="8">
        <v>-6.54</v>
      </c>
      <c r="K199" s="28" t="s">
        <v>734</v>
      </c>
      <c r="L199" s="105" t="str">
        <f t="shared" si="27"/>
        <v>Yes</v>
      </c>
    </row>
    <row r="200" spans="1:12" x14ac:dyDescent="0.2">
      <c r="A200" s="174" t="s">
        <v>1535</v>
      </c>
      <c r="B200" s="22" t="s">
        <v>213</v>
      </c>
      <c r="C200" s="23">
        <v>241.71236647999999</v>
      </c>
      <c r="D200" s="27" t="str">
        <f t="shared" si="24"/>
        <v>N/A</v>
      </c>
      <c r="E200" s="23">
        <v>241.31751499999999</v>
      </c>
      <c r="F200" s="27" t="str">
        <f t="shared" si="25"/>
        <v>N/A</v>
      </c>
      <c r="G200" s="23">
        <v>239.60444493</v>
      </c>
      <c r="H200" s="27" t="str">
        <f t="shared" si="26"/>
        <v>N/A</v>
      </c>
      <c r="I200" s="8">
        <v>-0.16300000000000001</v>
      </c>
      <c r="J200" s="8">
        <v>-0.71</v>
      </c>
      <c r="K200" s="28" t="s">
        <v>734</v>
      </c>
      <c r="L200" s="105" t="str">
        <f t="shared" si="27"/>
        <v>Yes</v>
      </c>
    </row>
    <row r="201" spans="1:12" x14ac:dyDescent="0.2">
      <c r="A201" s="174" t="s">
        <v>1536</v>
      </c>
      <c r="B201" s="22" t="s">
        <v>213</v>
      </c>
      <c r="C201" s="23">
        <v>154.82867132999999</v>
      </c>
      <c r="D201" s="27" t="str">
        <f t="shared" si="24"/>
        <v>N/A</v>
      </c>
      <c r="E201" s="23">
        <v>146.45378364999999</v>
      </c>
      <c r="F201" s="27" t="str">
        <f t="shared" si="25"/>
        <v>N/A</v>
      </c>
      <c r="G201" s="23">
        <v>162.03014234</v>
      </c>
      <c r="H201" s="27" t="str">
        <f t="shared" si="26"/>
        <v>N/A</v>
      </c>
      <c r="I201" s="8">
        <v>-5.41</v>
      </c>
      <c r="J201" s="8">
        <v>10.64</v>
      </c>
      <c r="K201" s="28" t="s">
        <v>734</v>
      </c>
      <c r="L201" s="105" t="str">
        <f t="shared" si="27"/>
        <v>Yes</v>
      </c>
    </row>
    <row r="202" spans="1:12" x14ac:dyDescent="0.2">
      <c r="A202" s="174" t="s">
        <v>1537</v>
      </c>
      <c r="B202" s="22" t="s">
        <v>213</v>
      </c>
      <c r="C202" s="23">
        <v>120.38151261</v>
      </c>
      <c r="D202" s="27" t="str">
        <f t="shared" si="24"/>
        <v>N/A</v>
      </c>
      <c r="E202" s="23">
        <v>104.15773354</v>
      </c>
      <c r="F202" s="27" t="str">
        <f t="shared" si="25"/>
        <v>N/A</v>
      </c>
      <c r="G202" s="23">
        <v>75.977142857000004</v>
      </c>
      <c r="H202" s="27" t="str">
        <f t="shared" si="26"/>
        <v>N/A</v>
      </c>
      <c r="I202" s="8">
        <v>-13.5</v>
      </c>
      <c r="J202" s="8">
        <v>-27.1</v>
      </c>
      <c r="K202" s="28" t="s">
        <v>734</v>
      </c>
      <c r="L202" s="105" t="str">
        <f t="shared" si="27"/>
        <v>Yes</v>
      </c>
    </row>
    <row r="203" spans="1:12" x14ac:dyDescent="0.2">
      <c r="A203" s="174" t="s">
        <v>1538</v>
      </c>
      <c r="B203" s="22" t="s">
        <v>213</v>
      </c>
      <c r="C203" s="23">
        <v>12.148148148000001</v>
      </c>
      <c r="D203" s="27" t="str">
        <f t="shared" si="24"/>
        <v>N/A</v>
      </c>
      <c r="E203" s="23">
        <v>20.966666666999998</v>
      </c>
      <c r="F203" s="27" t="str">
        <f t="shared" si="25"/>
        <v>N/A</v>
      </c>
      <c r="G203" s="23">
        <v>14.020657995000001</v>
      </c>
      <c r="H203" s="27" t="str">
        <f t="shared" si="26"/>
        <v>N/A</v>
      </c>
      <c r="I203" s="8">
        <v>72.59</v>
      </c>
      <c r="J203" s="8">
        <v>-33.1</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-25</v>
      </c>
      <c r="J204" s="8">
        <v>-33.299999999999997</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11</v>
      </c>
      <c r="F205" s="27" t="str">
        <f t="shared" si="29"/>
        <v>N/A</v>
      </c>
      <c r="G205" s="23">
        <v>11</v>
      </c>
      <c r="H205" s="27" t="str">
        <f t="shared" si="30"/>
        <v>N/A</v>
      </c>
      <c r="I205" s="8">
        <v>50</v>
      </c>
      <c r="J205" s="8">
        <v>11.11</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200</v>
      </c>
      <c r="J206" s="8">
        <v>-16.7</v>
      </c>
      <c r="K206" s="10" t="s">
        <v>213</v>
      </c>
      <c r="L206" s="105" t="str">
        <f t="shared" si="31"/>
        <v>N/A</v>
      </c>
    </row>
    <row r="207" spans="1:12" ht="25.5" x14ac:dyDescent="0.2">
      <c r="A207" s="168" t="s">
        <v>1539</v>
      </c>
      <c r="B207" s="22" t="s">
        <v>213</v>
      </c>
      <c r="C207" s="23">
        <v>0</v>
      </c>
      <c r="D207" s="27" t="str">
        <f t="shared" si="28"/>
        <v>N/A</v>
      </c>
      <c r="E207" s="23">
        <v>0</v>
      </c>
      <c r="F207" s="27" t="str">
        <f t="shared" si="29"/>
        <v>N/A</v>
      </c>
      <c r="G207" s="23">
        <v>0</v>
      </c>
      <c r="H207" s="27" t="str">
        <f t="shared" si="30"/>
        <v>N/A</v>
      </c>
      <c r="I207" s="8" t="s">
        <v>1748</v>
      </c>
      <c r="J207" s="8" t="s">
        <v>1748</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13</v>
      </c>
      <c r="H208" s="27" t="str">
        <f t="shared" si="30"/>
        <v>N/A</v>
      </c>
      <c r="I208" s="8">
        <v>75</v>
      </c>
      <c r="J208" s="8">
        <v>85.71</v>
      </c>
      <c r="K208" s="10" t="s">
        <v>213</v>
      </c>
      <c r="L208" s="105" t="str">
        <f t="shared" si="31"/>
        <v>N/A</v>
      </c>
    </row>
    <row r="209" spans="1:12" x14ac:dyDescent="0.2">
      <c r="A209" s="168" t="s">
        <v>1588</v>
      </c>
      <c r="B209" s="22" t="s">
        <v>213</v>
      </c>
      <c r="C209" s="23">
        <v>199</v>
      </c>
      <c r="D209" s="27" t="str">
        <f t="shared" si="28"/>
        <v>N/A</v>
      </c>
      <c r="E209" s="23">
        <v>257</v>
      </c>
      <c r="F209" s="27" t="str">
        <f t="shared" si="29"/>
        <v>N/A</v>
      </c>
      <c r="G209" s="23">
        <v>278</v>
      </c>
      <c r="H209" s="27" t="str">
        <f t="shared" si="30"/>
        <v>N/A</v>
      </c>
      <c r="I209" s="8">
        <v>29.15</v>
      </c>
      <c r="J209" s="8">
        <v>8.1709999999999994</v>
      </c>
      <c r="K209" s="10" t="s">
        <v>213</v>
      </c>
      <c r="L209" s="105" t="str">
        <f t="shared" si="31"/>
        <v>N/A</v>
      </c>
    </row>
    <row r="210" spans="1:12" x14ac:dyDescent="0.2">
      <c r="A210" s="168" t="s">
        <v>125</v>
      </c>
      <c r="B210" s="22" t="s">
        <v>213</v>
      </c>
      <c r="C210" s="29">
        <v>18403905</v>
      </c>
      <c r="D210" s="27" t="str">
        <f t="shared" si="28"/>
        <v>N/A</v>
      </c>
      <c r="E210" s="29">
        <v>10642028</v>
      </c>
      <c r="F210" s="27" t="str">
        <f t="shared" si="29"/>
        <v>N/A</v>
      </c>
      <c r="G210" s="29">
        <v>10561715</v>
      </c>
      <c r="H210" s="27" t="str">
        <f t="shared" si="30"/>
        <v>N/A</v>
      </c>
      <c r="I210" s="8">
        <v>-42.2</v>
      </c>
      <c r="J210" s="8">
        <v>-0.755</v>
      </c>
      <c r="K210" s="10" t="s">
        <v>213</v>
      </c>
      <c r="L210" s="105" t="str">
        <f t="shared" si="31"/>
        <v>N/A</v>
      </c>
    </row>
    <row r="211" spans="1:12" x14ac:dyDescent="0.2">
      <c r="A211" s="168" t="s">
        <v>1589</v>
      </c>
      <c r="B211" s="22" t="s">
        <v>213</v>
      </c>
      <c r="C211" s="29">
        <v>1889607</v>
      </c>
      <c r="D211" s="27" t="str">
        <f t="shared" si="28"/>
        <v>N/A</v>
      </c>
      <c r="E211" s="29">
        <v>1267506</v>
      </c>
      <c r="F211" s="27" t="str">
        <f t="shared" si="29"/>
        <v>N/A</v>
      </c>
      <c r="G211" s="29">
        <v>4086857</v>
      </c>
      <c r="H211" s="27" t="str">
        <f t="shared" si="30"/>
        <v>N/A</v>
      </c>
      <c r="I211" s="8">
        <v>-32.9</v>
      </c>
      <c r="J211" s="8">
        <v>222.4</v>
      </c>
      <c r="K211" s="10" t="s">
        <v>213</v>
      </c>
      <c r="L211" s="105" t="str">
        <f t="shared" si="31"/>
        <v>N/A</v>
      </c>
    </row>
    <row r="212" spans="1:12" x14ac:dyDescent="0.2">
      <c r="A212" s="168" t="s">
        <v>1540</v>
      </c>
      <c r="B212" s="22" t="s">
        <v>213</v>
      </c>
      <c r="C212" s="29">
        <v>198199</v>
      </c>
      <c r="D212" s="27" t="str">
        <f t="shared" si="28"/>
        <v>N/A</v>
      </c>
      <c r="E212" s="29">
        <v>182402</v>
      </c>
      <c r="F212" s="27" t="str">
        <f t="shared" si="29"/>
        <v>N/A</v>
      </c>
      <c r="G212" s="29">
        <v>184509</v>
      </c>
      <c r="H212" s="27" t="str">
        <f t="shared" si="30"/>
        <v>N/A</v>
      </c>
      <c r="I212" s="8">
        <v>-7.97</v>
      </c>
      <c r="J212" s="8">
        <v>1.155</v>
      </c>
      <c r="K212" s="10" t="s">
        <v>213</v>
      </c>
      <c r="L212" s="105" t="str">
        <f t="shared" si="31"/>
        <v>N/A</v>
      </c>
    </row>
    <row r="213" spans="1:12" x14ac:dyDescent="0.2">
      <c r="A213" s="168" t="s">
        <v>1590</v>
      </c>
      <c r="B213" s="22" t="s">
        <v>213</v>
      </c>
      <c r="C213" s="29">
        <v>244957</v>
      </c>
      <c r="D213" s="27" t="str">
        <f t="shared" si="28"/>
        <v>N/A</v>
      </c>
      <c r="E213" s="29">
        <v>271387</v>
      </c>
      <c r="F213" s="27" t="str">
        <f t="shared" si="29"/>
        <v>N/A</v>
      </c>
      <c r="G213" s="29">
        <v>377859</v>
      </c>
      <c r="H213" s="27" t="str">
        <f t="shared" si="30"/>
        <v>N/A</v>
      </c>
      <c r="I213" s="8">
        <v>10.79</v>
      </c>
      <c r="J213" s="8">
        <v>39.229999999999997</v>
      </c>
      <c r="K213" s="10" t="s">
        <v>213</v>
      </c>
      <c r="L213" s="105" t="str">
        <f t="shared" si="31"/>
        <v>N/A</v>
      </c>
    </row>
    <row r="214" spans="1:12" x14ac:dyDescent="0.2">
      <c r="A214" s="174" t="s">
        <v>1591</v>
      </c>
      <c r="B214" s="22" t="s">
        <v>213</v>
      </c>
      <c r="C214" s="29">
        <v>16513200</v>
      </c>
      <c r="D214" s="27" t="str">
        <f t="shared" si="28"/>
        <v>N/A</v>
      </c>
      <c r="E214" s="29">
        <v>9372358</v>
      </c>
      <c r="F214" s="27" t="str">
        <f t="shared" si="29"/>
        <v>N/A</v>
      </c>
      <c r="G214" s="29">
        <v>6468528</v>
      </c>
      <c r="H214" s="27" t="str">
        <f t="shared" si="30"/>
        <v>N/A</v>
      </c>
      <c r="I214" s="8">
        <v>-43.2</v>
      </c>
      <c r="J214" s="8">
        <v>-31</v>
      </c>
      <c r="K214" s="10" t="s">
        <v>213</v>
      </c>
      <c r="L214" s="105" t="str">
        <f t="shared" si="31"/>
        <v>N/A</v>
      </c>
    </row>
    <row r="215" spans="1:12" ht="25.5" x14ac:dyDescent="0.2">
      <c r="A215" s="168" t="s">
        <v>1354</v>
      </c>
      <c r="B215" s="22" t="s">
        <v>213</v>
      </c>
      <c r="C215" s="29">
        <v>37952</v>
      </c>
      <c r="D215" s="27" t="str">
        <f t="shared" ref="D215:D229" si="32">IF($B215="N/A","N/A",IF(C215&gt;10,"No",IF(C215&lt;-10,"No","Yes")))</f>
        <v>N/A</v>
      </c>
      <c r="E215" s="29">
        <v>5982</v>
      </c>
      <c r="F215" s="27" t="str">
        <f t="shared" ref="F215:F229" si="33">IF($B215="N/A","N/A",IF(E215&gt;10,"No",IF(E215&lt;-10,"No","Yes")))</f>
        <v>N/A</v>
      </c>
      <c r="G215" s="29">
        <v>0</v>
      </c>
      <c r="H215" s="27" t="str">
        <f t="shared" ref="H215:H229" si="34">IF($B215="N/A","N/A",IF(G215&gt;10,"No",IF(G215&lt;-10,"No","Yes")))</f>
        <v>N/A</v>
      </c>
      <c r="I215" s="8">
        <v>-84.2</v>
      </c>
      <c r="J215" s="8">
        <v>-100</v>
      </c>
      <c r="K215" s="28" t="s">
        <v>734</v>
      </c>
      <c r="L215" s="105" t="str">
        <f t="shared" ref="L215:L229" si="35">IF(J215="Div by 0", "N/A", IF(K215="N/A","N/A", IF(J215&gt;VALUE(MID(K215,1,2)), "No", IF(J215&lt;-1*VALUE(MID(K215,1,2)), "No", "Yes"))))</f>
        <v>No</v>
      </c>
    </row>
    <row r="216" spans="1:12" x14ac:dyDescent="0.2">
      <c r="A216" s="168" t="s">
        <v>646</v>
      </c>
      <c r="B216" s="22" t="s">
        <v>213</v>
      </c>
      <c r="C216" s="23">
        <v>638</v>
      </c>
      <c r="D216" s="27" t="str">
        <f t="shared" si="32"/>
        <v>N/A</v>
      </c>
      <c r="E216" s="23">
        <v>138</v>
      </c>
      <c r="F216" s="27" t="str">
        <f t="shared" si="33"/>
        <v>N/A</v>
      </c>
      <c r="G216" s="23">
        <v>0</v>
      </c>
      <c r="H216" s="27" t="str">
        <f t="shared" si="34"/>
        <v>N/A</v>
      </c>
      <c r="I216" s="8">
        <v>-78.400000000000006</v>
      </c>
      <c r="J216" s="8">
        <v>-100</v>
      </c>
      <c r="K216" s="28" t="s">
        <v>734</v>
      </c>
      <c r="L216" s="105" t="str">
        <f t="shared" si="35"/>
        <v>No</v>
      </c>
    </row>
    <row r="217" spans="1:12" ht="25.5" x14ac:dyDescent="0.2">
      <c r="A217" s="168" t="s">
        <v>1355</v>
      </c>
      <c r="B217" s="22" t="s">
        <v>213</v>
      </c>
      <c r="C217" s="29">
        <v>59.485893417</v>
      </c>
      <c r="D217" s="27" t="str">
        <f t="shared" si="32"/>
        <v>N/A</v>
      </c>
      <c r="E217" s="29">
        <v>43.347826087000001</v>
      </c>
      <c r="F217" s="27" t="str">
        <f t="shared" si="33"/>
        <v>N/A</v>
      </c>
      <c r="G217" s="29" t="s">
        <v>1748</v>
      </c>
      <c r="H217" s="27" t="str">
        <f t="shared" si="34"/>
        <v>N/A</v>
      </c>
      <c r="I217" s="8">
        <v>-27.1</v>
      </c>
      <c r="J217" s="8" t="s">
        <v>1748</v>
      </c>
      <c r="K217" s="28" t="s">
        <v>734</v>
      </c>
      <c r="L217" s="105" t="str">
        <f t="shared" si="35"/>
        <v>N/A</v>
      </c>
    </row>
    <row r="218" spans="1:12" ht="25.5" x14ac:dyDescent="0.2">
      <c r="A218" s="168" t="s">
        <v>1356</v>
      </c>
      <c r="B218" s="22" t="s">
        <v>213</v>
      </c>
      <c r="C218" s="29">
        <v>6577106</v>
      </c>
      <c r="D218" s="27" t="str">
        <f t="shared" si="32"/>
        <v>N/A</v>
      </c>
      <c r="E218" s="29">
        <v>6747929</v>
      </c>
      <c r="F218" s="27" t="str">
        <f t="shared" si="33"/>
        <v>N/A</v>
      </c>
      <c r="G218" s="29">
        <v>10940620</v>
      </c>
      <c r="H218" s="27" t="str">
        <f t="shared" si="34"/>
        <v>N/A</v>
      </c>
      <c r="I218" s="8">
        <v>2.597</v>
      </c>
      <c r="J218" s="8">
        <v>62.13</v>
      </c>
      <c r="K218" s="28" t="s">
        <v>734</v>
      </c>
      <c r="L218" s="105" t="str">
        <f t="shared" si="35"/>
        <v>No</v>
      </c>
    </row>
    <row r="219" spans="1:12" x14ac:dyDescent="0.2">
      <c r="A219" s="168" t="s">
        <v>513</v>
      </c>
      <c r="B219" s="22" t="s">
        <v>213</v>
      </c>
      <c r="C219" s="23">
        <v>17420</v>
      </c>
      <c r="D219" s="27" t="str">
        <f t="shared" si="32"/>
        <v>N/A</v>
      </c>
      <c r="E219" s="23">
        <v>17793</v>
      </c>
      <c r="F219" s="27" t="str">
        <f t="shared" si="33"/>
        <v>N/A</v>
      </c>
      <c r="G219" s="23">
        <v>29448</v>
      </c>
      <c r="H219" s="27" t="str">
        <f t="shared" si="34"/>
        <v>N/A</v>
      </c>
      <c r="I219" s="8">
        <v>2.141</v>
      </c>
      <c r="J219" s="8">
        <v>65.5</v>
      </c>
      <c r="K219" s="28" t="s">
        <v>734</v>
      </c>
      <c r="L219" s="105" t="str">
        <f t="shared" si="35"/>
        <v>No</v>
      </c>
    </row>
    <row r="220" spans="1:12" ht="25.5" x14ac:dyDescent="0.2">
      <c r="A220" s="168" t="s">
        <v>1357</v>
      </c>
      <c r="B220" s="22" t="s">
        <v>213</v>
      </c>
      <c r="C220" s="29">
        <v>377.56061998000001</v>
      </c>
      <c r="D220" s="27" t="str">
        <f t="shared" si="32"/>
        <v>N/A</v>
      </c>
      <c r="E220" s="29">
        <v>379.24627663000001</v>
      </c>
      <c r="F220" s="27" t="str">
        <f t="shared" si="33"/>
        <v>N/A</v>
      </c>
      <c r="G220" s="29">
        <v>371.52336322000002</v>
      </c>
      <c r="H220" s="27" t="str">
        <f t="shared" si="34"/>
        <v>N/A</v>
      </c>
      <c r="I220" s="8">
        <v>0.44650000000000001</v>
      </c>
      <c r="J220" s="8">
        <v>-2.04</v>
      </c>
      <c r="K220" s="28" t="s">
        <v>734</v>
      </c>
      <c r="L220" s="105" t="str">
        <f t="shared" si="35"/>
        <v>Yes</v>
      </c>
    </row>
    <row r="221" spans="1:12" ht="25.5" x14ac:dyDescent="0.2">
      <c r="A221" s="168" t="s">
        <v>1358</v>
      </c>
      <c r="B221" s="22" t="s">
        <v>213</v>
      </c>
      <c r="C221" s="29">
        <v>12590596</v>
      </c>
      <c r="D221" s="27" t="str">
        <f t="shared" si="32"/>
        <v>N/A</v>
      </c>
      <c r="E221" s="29">
        <v>13243367</v>
      </c>
      <c r="F221" s="27" t="str">
        <f t="shared" si="33"/>
        <v>N/A</v>
      </c>
      <c r="G221" s="29">
        <v>29313263</v>
      </c>
      <c r="H221" s="27" t="str">
        <f t="shared" si="34"/>
        <v>N/A</v>
      </c>
      <c r="I221" s="8">
        <v>5.1849999999999996</v>
      </c>
      <c r="J221" s="8">
        <v>121.3</v>
      </c>
      <c r="K221" s="28" t="s">
        <v>734</v>
      </c>
      <c r="L221" s="105" t="str">
        <f t="shared" si="35"/>
        <v>No</v>
      </c>
    </row>
    <row r="222" spans="1:12" x14ac:dyDescent="0.2">
      <c r="A222" s="168" t="s">
        <v>514</v>
      </c>
      <c r="B222" s="22" t="s">
        <v>213</v>
      </c>
      <c r="C222" s="23">
        <v>35302</v>
      </c>
      <c r="D222" s="27" t="str">
        <f t="shared" si="32"/>
        <v>N/A</v>
      </c>
      <c r="E222" s="23">
        <v>36421</v>
      </c>
      <c r="F222" s="27" t="str">
        <f t="shared" si="33"/>
        <v>N/A</v>
      </c>
      <c r="G222" s="23">
        <v>72746</v>
      </c>
      <c r="H222" s="27" t="str">
        <f t="shared" si="34"/>
        <v>N/A</v>
      </c>
      <c r="I222" s="8">
        <v>3.17</v>
      </c>
      <c r="J222" s="8">
        <v>99.74</v>
      </c>
      <c r="K222" s="28" t="s">
        <v>734</v>
      </c>
      <c r="L222" s="105" t="str">
        <f t="shared" si="35"/>
        <v>No</v>
      </c>
    </row>
    <row r="223" spans="1:12" ht="25.5" x14ac:dyDescent="0.2">
      <c r="A223" s="168" t="s">
        <v>1359</v>
      </c>
      <c r="B223" s="22" t="s">
        <v>213</v>
      </c>
      <c r="C223" s="29">
        <v>356.65390063000001</v>
      </c>
      <c r="D223" s="27" t="str">
        <f t="shared" si="32"/>
        <v>N/A</v>
      </c>
      <c r="E223" s="29">
        <v>363.61898355</v>
      </c>
      <c r="F223" s="27" t="str">
        <f t="shared" si="33"/>
        <v>N/A</v>
      </c>
      <c r="G223" s="29">
        <v>402.95360570000003</v>
      </c>
      <c r="H223" s="27" t="str">
        <f t="shared" si="34"/>
        <v>N/A</v>
      </c>
      <c r="I223" s="8">
        <v>1.9530000000000001</v>
      </c>
      <c r="J223" s="8">
        <v>10.82</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457961569</v>
      </c>
      <c r="D227" s="27" t="str">
        <f t="shared" si="32"/>
        <v>N/A</v>
      </c>
      <c r="E227" s="29">
        <v>459586064</v>
      </c>
      <c r="F227" s="27" t="str">
        <f t="shared" si="33"/>
        <v>N/A</v>
      </c>
      <c r="G227" s="29">
        <v>462323226</v>
      </c>
      <c r="H227" s="27" t="str">
        <f t="shared" si="34"/>
        <v>N/A</v>
      </c>
      <c r="I227" s="8">
        <v>0.35470000000000002</v>
      </c>
      <c r="J227" s="8">
        <v>0.59560000000000002</v>
      </c>
      <c r="K227" s="28" t="s">
        <v>734</v>
      </c>
      <c r="L227" s="105" t="str">
        <f t="shared" si="35"/>
        <v>Yes</v>
      </c>
    </row>
    <row r="228" spans="1:12" ht="25.5" x14ac:dyDescent="0.2">
      <c r="A228" s="168" t="s">
        <v>516</v>
      </c>
      <c r="B228" s="22" t="s">
        <v>213</v>
      </c>
      <c r="C228" s="23">
        <v>12000</v>
      </c>
      <c r="D228" s="27" t="str">
        <f t="shared" si="32"/>
        <v>N/A</v>
      </c>
      <c r="E228" s="23">
        <v>10891</v>
      </c>
      <c r="F228" s="27" t="str">
        <f t="shared" si="33"/>
        <v>N/A</v>
      </c>
      <c r="G228" s="23">
        <v>10692</v>
      </c>
      <c r="H228" s="27" t="str">
        <f t="shared" si="34"/>
        <v>N/A</v>
      </c>
      <c r="I228" s="8">
        <v>-9.24</v>
      </c>
      <c r="J228" s="8">
        <v>-1.83</v>
      </c>
      <c r="K228" s="28" t="s">
        <v>734</v>
      </c>
      <c r="L228" s="105" t="str">
        <f t="shared" si="35"/>
        <v>Yes</v>
      </c>
    </row>
    <row r="229" spans="1:12" ht="25.5" x14ac:dyDescent="0.2">
      <c r="A229" s="168" t="s">
        <v>1363</v>
      </c>
      <c r="B229" s="22" t="s">
        <v>213</v>
      </c>
      <c r="C229" s="29">
        <v>38163.464082999999</v>
      </c>
      <c r="D229" s="27" t="str">
        <f t="shared" si="32"/>
        <v>N/A</v>
      </c>
      <c r="E229" s="29">
        <v>42198.702047999999</v>
      </c>
      <c r="F229" s="27" t="str">
        <f t="shared" si="33"/>
        <v>N/A</v>
      </c>
      <c r="G229" s="29">
        <v>43240.107183</v>
      </c>
      <c r="H229" s="27" t="str">
        <f t="shared" si="34"/>
        <v>N/A</v>
      </c>
      <c r="I229" s="8">
        <v>10.57</v>
      </c>
      <c r="J229" s="8">
        <v>2.468</v>
      </c>
      <c r="K229" s="28" t="s">
        <v>734</v>
      </c>
      <c r="L229" s="105" t="str">
        <f t="shared" si="35"/>
        <v>Yes</v>
      </c>
    </row>
    <row r="230" spans="1:12" x14ac:dyDescent="0.2">
      <c r="A230" s="137" t="s">
        <v>1364</v>
      </c>
      <c r="B230" s="22" t="s">
        <v>213</v>
      </c>
      <c r="C230" s="32">
        <v>521114356</v>
      </c>
      <c r="D230" s="27" t="str">
        <f t="shared" ref="D230:D253" si="36">IF($B230="N/A","N/A",IF(C230&gt;10,"No",IF(C230&lt;-10,"No","Yes")))</f>
        <v>N/A</v>
      </c>
      <c r="E230" s="32">
        <v>531570274</v>
      </c>
      <c r="F230" s="27" t="str">
        <f t="shared" ref="F230:F253" si="37">IF($B230="N/A","N/A",IF(E230&gt;10,"No",IF(E230&lt;-10,"No","Yes")))</f>
        <v>N/A</v>
      </c>
      <c r="G230" s="32">
        <v>542079018</v>
      </c>
      <c r="H230" s="27" t="str">
        <f t="shared" ref="H230:H253" si="38">IF($B230="N/A","N/A",IF(G230&gt;10,"No",IF(G230&lt;-10,"No","Yes")))</f>
        <v>N/A</v>
      </c>
      <c r="I230" s="8">
        <v>2.0059999999999998</v>
      </c>
      <c r="J230" s="8">
        <v>1.9770000000000001</v>
      </c>
      <c r="K230" s="28" t="s">
        <v>734</v>
      </c>
      <c r="L230" s="105" t="str">
        <f t="shared" ref="L230:L253" si="39">IF(J230="Div by 0", "N/A", IF(K230="N/A","N/A", IF(J230&gt;VALUE(MID(K230,1,2)), "No", IF(J230&lt;-1*VALUE(MID(K230,1,2)), "No", "Yes"))))</f>
        <v>Yes</v>
      </c>
    </row>
    <row r="231" spans="1:12" x14ac:dyDescent="0.2">
      <c r="A231" s="137" t="s">
        <v>1541</v>
      </c>
      <c r="B231" s="22" t="s">
        <v>213</v>
      </c>
      <c r="C231" s="31">
        <v>19477</v>
      </c>
      <c r="D231" s="31" t="str">
        <f t="shared" si="36"/>
        <v>N/A</v>
      </c>
      <c r="E231" s="31">
        <v>19006</v>
      </c>
      <c r="F231" s="31" t="str">
        <f t="shared" si="37"/>
        <v>N/A</v>
      </c>
      <c r="G231" s="31">
        <v>19657</v>
      </c>
      <c r="H231" s="27" t="str">
        <f t="shared" si="38"/>
        <v>N/A</v>
      </c>
      <c r="I231" s="8">
        <v>-2.42</v>
      </c>
      <c r="J231" s="8">
        <v>3.4249999999999998</v>
      </c>
      <c r="K231" s="28" t="s">
        <v>734</v>
      </c>
      <c r="L231" s="105" t="str">
        <f t="shared" si="39"/>
        <v>Yes</v>
      </c>
    </row>
    <row r="232" spans="1:12" x14ac:dyDescent="0.2">
      <c r="A232" s="137" t="s">
        <v>1542</v>
      </c>
      <c r="B232" s="22" t="s">
        <v>213</v>
      </c>
      <c r="C232" s="32">
        <v>26755.370745</v>
      </c>
      <c r="D232" s="27" t="str">
        <f t="shared" si="36"/>
        <v>N/A</v>
      </c>
      <c r="E232" s="32">
        <v>27968.550668</v>
      </c>
      <c r="F232" s="27" t="str">
        <f t="shared" si="37"/>
        <v>N/A</v>
      </c>
      <c r="G232" s="32">
        <v>27576.894643</v>
      </c>
      <c r="H232" s="27" t="str">
        <f t="shared" si="38"/>
        <v>N/A</v>
      </c>
      <c r="I232" s="8">
        <v>4.5339999999999998</v>
      </c>
      <c r="J232" s="8">
        <v>-1.4</v>
      </c>
      <c r="K232" s="28" t="s">
        <v>734</v>
      </c>
      <c r="L232" s="105" t="str">
        <f t="shared" si="39"/>
        <v>Yes</v>
      </c>
    </row>
    <row r="233" spans="1:12" x14ac:dyDescent="0.2">
      <c r="A233" s="175" t="s">
        <v>1543</v>
      </c>
      <c r="B233" s="22" t="s">
        <v>213</v>
      </c>
      <c r="C233" s="32">
        <v>17077.563959999999</v>
      </c>
      <c r="D233" s="27" t="str">
        <f t="shared" si="36"/>
        <v>N/A</v>
      </c>
      <c r="E233" s="32">
        <v>17716.389979</v>
      </c>
      <c r="F233" s="27" t="str">
        <f t="shared" si="37"/>
        <v>N/A</v>
      </c>
      <c r="G233" s="32">
        <v>17582.453008</v>
      </c>
      <c r="H233" s="27" t="str">
        <f t="shared" si="38"/>
        <v>N/A</v>
      </c>
      <c r="I233" s="8">
        <v>3.7410000000000001</v>
      </c>
      <c r="J233" s="8">
        <v>-0.75600000000000001</v>
      </c>
      <c r="K233" s="28" t="s">
        <v>734</v>
      </c>
      <c r="L233" s="105" t="str">
        <f t="shared" si="39"/>
        <v>Yes</v>
      </c>
    </row>
    <row r="234" spans="1:12" x14ac:dyDescent="0.2">
      <c r="A234" s="175" t="s">
        <v>1544</v>
      </c>
      <c r="B234" s="22" t="s">
        <v>213</v>
      </c>
      <c r="C234" s="32">
        <v>31656.675797</v>
      </c>
      <c r="D234" s="27" t="str">
        <f t="shared" si="36"/>
        <v>N/A</v>
      </c>
      <c r="E234" s="32">
        <v>32712.027319000001</v>
      </c>
      <c r="F234" s="27" t="str">
        <f t="shared" si="37"/>
        <v>N/A</v>
      </c>
      <c r="G234" s="32">
        <v>35074.560969999999</v>
      </c>
      <c r="H234" s="27" t="str">
        <f t="shared" si="38"/>
        <v>N/A</v>
      </c>
      <c r="I234" s="8">
        <v>3.3340000000000001</v>
      </c>
      <c r="J234" s="8">
        <v>7.2220000000000004</v>
      </c>
      <c r="K234" s="28" t="s">
        <v>734</v>
      </c>
      <c r="L234" s="105" t="str">
        <f t="shared" si="39"/>
        <v>Yes</v>
      </c>
    </row>
    <row r="235" spans="1:12" x14ac:dyDescent="0.2">
      <c r="A235" s="175" t="s">
        <v>1545</v>
      </c>
      <c r="B235" s="22" t="s">
        <v>213</v>
      </c>
      <c r="C235" s="32">
        <v>20271.654087999999</v>
      </c>
      <c r="D235" s="27" t="str">
        <f t="shared" si="36"/>
        <v>N/A</v>
      </c>
      <c r="E235" s="32">
        <v>21194.544974</v>
      </c>
      <c r="F235" s="27" t="str">
        <f t="shared" si="37"/>
        <v>N/A</v>
      </c>
      <c r="G235" s="32">
        <v>24242.993631000001</v>
      </c>
      <c r="H235" s="27" t="str">
        <f t="shared" si="38"/>
        <v>N/A</v>
      </c>
      <c r="I235" s="8">
        <v>4.5529999999999999</v>
      </c>
      <c r="J235" s="8">
        <v>14.38</v>
      </c>
      <c r="K235" s="28" t="s">
        <v>734</v>
      </c>
      <c r="L235" s="105" t="str">
        <f t="shared" si="39"/>
        <v>Yes</v>
      </c>
    </row>
    <row r="236" spans="1:12" x14ac:dyDescent="0.2">
      <c r="A236" s="175" t="s">
        <v>1546</v>
      </c>
      <c r="B236" s="22" t="s">
        <v>213</v>
      </c>
      <c r="C236" s="32">
        <v>1873.09375</v>
      </c>
      <c r="D236" s="27" t="str">
        <f t="shared" si="36"/>
        <v>N/A</v>
      </c>
      <c r="E236" s="32">
        <v>2165.6794872</v>
      </c>
      <c r="F236" s="27" t="str">
        <f t="shared" si="37"/>
        <v>N/A</v>
      </c>
      <c r="G236" s="32">
        <v>2438.7107913999998</v>
      </c>
      <c r="H236" s="27" t="str">
        <f t="shared" si="38"/>
        <v>N/A</v>
      </c>
      <c r="I236" s="8">
        <v>15.62</v>
      </c>
      <c r="J236" s="8">
        <v>12.61</v>
      </c>
      <c r="K236" s="28" t="s">
        <v>734</v>
      </c>
      <c r="L236" s="105" t="str">
        <f t="shared" si="39"/>
        <v>Yes</v>
      </c>
    </row>
    <row r="237" spans="1:12" x14ac:dyDescent="0.2">
      <c r="A237" s="168" t="s">
        <v>1547</v>
      </c>
      <c r="B237" s="22" t="s">
        <v>213</v>
      </c>
      <c r="C237" s="27">
        <v>11.929757938</v>
      </c>
      <c r="D237" s="27" t="str">
        <f t="shared" si="36"/>
        <v>N/A</v>
      </c>
      <c r="E237" s="27">
        <v>11.3715096</v>
      </c>
      <c r="F237" s="27" t="str">
        <f t="shared" si="37"/>
        <v>N/A</v>
      </c>
      <c r="G237" s="27">
        <v>6.0682676248999998</v>
      </c>
      <c r="H237" s="27" t="str">
        <f t="shared" si="38"/>
        <v>N/A</v>
      </c>
      <c r="I237" s="8">
        <v>-4.68</v>
      </c>
      <c r="J237" s="8">
        <v>-46.6</v>
      </c>
      <c r="K237" s="28" t="s">
        <v>734</v>
      </c>
      <c r="L237" s="105" t="str">
        <f t="shared" si="39"/>
        <v>No</v>
      </c>
    </row>
    <row r="238" spans="1:12" x14ac:dyDescent="0.2">
      <c r="A238" s="174" t="s">
        <v>1548</v>
      </c>
      <c r="B238" s="22" t="s">
        <v>213</v>
      </c>
      <c r="C238" s="27">
        <v>23.582537005999999</v>
      </c>
      <c r="D238" s="27" t="str">
        <f t="shared" si="36"/>
        <v>N/A</v>
      </c>
      <c r="E238" s="27">
        <v>21.564034756000002</v>
      </c>
      <c r="F238" s="27" t="str">
        <f t="shared" si="37"/>
        <v>N/A</v>
      </c>
      <c r="G238" s="27">
        <v>20.875040948999999</v>
      </c>
      <c r="H238" s="27" t="str">
        <f t="shared" si="38"/>
        <v>N/A</v>
      </c>
      <c r="I238" s="8">
        <v>-8.56</v>
      </c>
      <c r="J238" s="8">
        <v>-3.2</v>
      </c>
      <c r="K238" s="28" t="s">
        <v>734</v>
      </c>
      <c r="L238" s="105" t="str">
        <f t="shared" si="39"/>
        <v>Yes</v>
      </c>
    </row>
    <row r="239" spans="1:12" x14ac:dyDescent="0.2">
      <c r="A239" s="174" t="s">
        <v>1549</v>
      </c>
      <c r="B239" s="22" t="s">
        <v>213</v>
      </c>
      <c r="C239" s="27">
        <v>12.401090753</v>
      </c>
      <c r="D239" s="27" t="str">
        <f t="shared" si="36"/>
        <v>N/A</v>
      </c>
      <c r="E239" s="27">
        <v>12.673111336</v>
      </c>
      <c r="F239" s="27" t="str">
        <f t="shared" si="37"/>
        <v>N/A</v>
      </c>
      <c r="G239" s="27">
        <v>14.020915240000001</v>
      </c>
      <c r="H239" s="27" t="str">
        <f t="shared" si="38"/>
        <v>N/A</v>
      </c>
      <c r="I239" s="8">
        <v>2.194</v>
      </c>
      <c r="J239" s="8">
        <v>10.64</v>
      </c>
      <c r="K239" s="28" t="s">
        <v>734</v>
      </c>
      <c r="L239" s="105" t="str">
        <f t="shared" si="39"/>
        <v>Yes</v>
      </c>
    </row>
    <row r="240" spans="1:12" x14ac:dyDescent="0.2">
      <c r="A240" s="174" t="s">
        <v>1550</v>
      </c>
      <c r="B240" s="22" t="s">
        <v>213</v>
      </c>
      <c r="C240" s="27">
        <v>0.78159563489999995</v>
      </c>
      <c r="D240" s="27" t="str">
        <f t="shared" si="36"/>
        <v>N/A</v>
      </c>
      <c r="E240" s="27">
        <v>0.84194583040000004</v>
      </c>
      <c r="F240" s="27" t="str">
        <f t="shared" si="37"/>
        <v>N/A</v>
      </c>
      <c r="G240" s="27">
        <v>0.6258969861</v>
      </c>
      <c r="H240" s="27" t="str">
        <f t="shared" si="38"/>
        <v>N/A</v>
      </c>
      <c r="I240" s="8">
        <v>7.7210000000000001</v>
      </c>
      <c r="J240" s="8">
        <v>-25.7</v>
      </c>
      <c r="K240" s="28" t="s">
        <v>734</v>
      </c>
      <c r="L240" s="105" t="str">
        <f t="shared" si="39"/>
        <v>Yes</v>
      </c>
    </row>
    <row r="241" spans="1:12" x14ac:dyDescent="0.2">
      <c r="A241" s="174" t="s">
        <v>1551</v>
      </c>
      <c r="B241" s="22" t="s">
        <v>213</v>
      </c>
      <c r="C241" s="27">
        <v>0.54602849590000002</v>
      </c>
      <c r="D241" s="27" t="str">
        <f t="shared" si="36"/>
        <v>N/A</v>
      </c>
      <c r="E241" s="27">
        <v>0.50665800579999998</v>
      </c>
      <c r="F241" s="27" t="str">
        <f t="shared" si="37"/>
        <v>N/A</v>
      </c>
      <c r="G241" s="27">
        <v>0.75909411130000004</v>
      </c>
      <c r="H241" s="27" t="str">
        <f t="shared" si="38"/>
        <v>N/A</v>
      </c>
      <c r="I241" s="8">
        <v>-7.21</v>
      </c>
      <c r="J241" s="8">
        <v>49.82</v>
      </c>
      <c r="K241" s="28" t="s">
        <v>734</v>
      </c>
      <c r="L241" s="105" t="str">
        <f t="shared" si="39"/>
        <v>No</v>
      </c>
    </row>
    <row r="242" spans="1:12" ht="25.5" x14ac:dyDescent="0.2">
      <c r="A242" s="137" t="s">
        <v>1376</v>
      </c>
      <c r="B242" s="22" t="s">
        <v>213</v>
      </c>
      <c r="C242" s="32">
        <v>457961569</v>
      </c>
      <c r="D242" s="27" t="str">
        <f t="shared" si="36"/>
        <v>N/A</v>
      </c>
      <c r="E242" s="32">
        <v>459586064</v>
      </c>
      <c r="F242" s="27" t="str">
        <f t="shared" si="37"/>
        <v>N/A</v>
      </c>
      <c r="G242" s="32">
        <v>462323226</v>
      </c>
      <c r="H242" s="27" t="str">
        <f t="shared" si="38"/>
        <v>N/A</v>
      </c>
      <c r="I242" s="8">
        <v>0.35470000000000002</v>
      </c>
      <c r="J242" s="8">
        <v>0.59560000000000002</v>
      </c>
      <c r="K242" s="28" t="s">
        <v>734</v>
      </c>
      <c r="L242" s="105" t="str">
        <f t="shared" si="39"/>
        <v>Yes</v>
      </c>
    </row>
    <row r="243" spans="1:12" x14ac:dyDescent="0.2">
      <c r="A243" s="137" t="s">
        <v>1552</v>
      </c>
      <c r="B243" s="22" t="s">
        <v>213</v>
      </c>
      <c r="C243" s="31">
        <v>12000</v>
      </c>
      <c r="D243" s="31" t="str">
        <f t="shared" si="36"/>
        <v>N/A</v>
      </c>
      <c r="E243" s="31">
        <v>10891</v>
      </c>
      <c r="F243" s="31" t="str">
        <f t="shared" si="37"/>
        <v>N/A</v>
      </c>
      <c r="G243" s="31">
        <v>10692</v>
      </c>
      <c r="H243" s="27" t="str">
        <f t="shared" si="38"/>
        <v>N/A</v>
      </c>
      <c r="I243" s="8">
        <v>-9.24</v>
      </c>
      <c r="J243" s="8">
        <v>-1.83</v>
      </c>
      <c r="K243" s="28" t="s">
        <v>734</v>
      </c>
      <c r="L243" s="105" t="str">
        <f t="shared" si="39"/>
        <v>Yes</v>
      </c>
    </row>
    <row r="244" spans="1:12" ht="25.5" x14ac:dyDescent="0.2">
      <c r="A244" s="137" t="s">
        <v>1553</v>
      </c>
      <c r="B244" s="22" t="s">
        <v>213</v>
      </c>
      <c r="C244" s="32">
        <v>38163.464082999999</v>
      </c>
      <c r="D244" s="27" t="str">
        <f t="shared" si="36"/>
        <v>N/A</v>
      </c>
      <c r="E244" s="32">
        <v>42198.702047999999</v>
      </c>
      <c r="F244" s="27" t="str">
        <f t="shared" si="37"/>
        <v>N/A</v>
      </c>
      <c r="G244" s="32">
        <v>43240.107183</v>
      </c>
      <c r="H244" s="27" t="str">
        <f t="shared" si="38"/>
        <v>N/A</v>
      </c>
      <c r="I244" s="8">
        <v>10.57</v>
      </c>
      <c r="J244" s="8">
        <v>2.468</v>
      </c>
      <c r="K244" s="28" t="s">
        <v>734</v>
      </c>
      <c r="L244" s="105" t="str">
        <f t="shared" si="39"/>
        <v>Yes</v>
      </c>
    </row>
    <row r="245" spans="1:12" ht="25.5" x14ac:dyDescent="0.2">
      <c r="A245" s="175" t="s">
        <v>1554</v>
      </c>
      <c r="B245" s="22" t="s">
        <v>213</v>
      </c>
      <c r="C245" s="32">
        <v>19752.891686999999</v>
      </c>
      <c r="D245" s="27" t="str">
        <f t="shared" si="36"/>
        <v>N/A</v>
      </c>
      <c r="E245" s="32">
        <v>21144.668612000001</v>
      </c>
      <c r="F245" s="27" t="str">
        <f t="shared" si="37"/>
        <v>N/A</v>
      </c>
      <c r="G245" s="32">
        <v>21357.642148999999</v>
      </c>
      <c r="H245" s="27" t="str">
        <f t="shared" si="38"/>
        <v>N/A</v>
      </c>
      <c r="I245" s="8">
        <v>7.0460000000000003</v>
      </c>
      <c r="J245" s="8">
        <v>1.0069999999999999</v>
      </c>
      <c r="K245" s="28" t="s">
        <v>734</v>
      </c>
      <c r="L245" s="105" t="str">
        <f t="shared" si="39"/>
        <v>Yes</v>
      </c>
    </row>
    <row r="246" spans="1:12" ht="25.5" x14ac:dyDescent="0.2">
      <c r="A246" s="175" t="s">
        <v>1555</v>
      </c>
      <c r="B246" s="22" t="s">
        <v>213</v>
      </c>
      <c r="C246" s="32">
        <v>49260.012476999997</v>
      </c>
      <c r="D246" s="27" t="str">
        <f t="shared" si="36"/>
        <v>N/A</v>
      </c>
      <c r="E246" s="32">
        <v>53474.499079000001</v>
      </c>
      <c r="F246" s="27" t="str">
        <f t="shared" si="37"/>
        <v>N/A</v>
      </c>
      <c r="G246" s="32">
        <v>54632.956590000002</v>
      </c>
      <c r="H246" s="27" t="str">
        <f t="shared" si="38"/>
        <v>N/A</v>
      </c>
      <c r="I246" s="8">
        <v>8.5559999999999992</v>
      </c>
      <c r="J246" s="8">
        <v>2.1659999999999999</v>
      </c>
      <c r="K246" s="28" t="s">
        <v>734</v>
      </c>
      <c r="L246" s="105" t="str">
        <f t="shared" si="39"/>
        <v>Yes</v>
      </c>
    </row>
    <row r="247" spans="1:12" ht="25.5" x14ac:dyDescent="0.2">
      <c r="A247" s="175" t="s">
        <v>1556</v>
      </c>
      <c r="B247" s="22" t="s">
        <v>213</v>
      </c>
      <c r="C247" s="32">
        <v>36376.457627000003</v>
      </c>
      <c r="D247" s="27" t="str">
        <f t="shared" si="36"/>
        <v>N/A</v>
      </c>
      <c r="E247" s="32">
        <v>38338.396825000003</v>
      </c>
      <c r="F247" s="27" t="str">
        <f t="shared" si="37"/>
        <v>N/A</v>
      </c>
      <c r="G247" s="32">
        <v>37294.745762999999</v>
      </c>
      <c r="H247" s="27" t="str">
        <f t="shared" si="38"/>
        <v>N/A</v>
      </c>
      <c r="I247" s="8">
        <v>5.3929999999999998</v>
      </c>
      <c r="J247" s="8">
        <v>-2.72</v>
      </c>
      <c r="K247" s="28" t="s">
        <v>734</v>
      </c>
      <c r="L247" s="105" t="str">
        <f t="shared" si="39"/>
        <v>Yes</v>
      </c>
    </row>
    <row r="248" spans="1:12" ht="25.5" x14ac:dyDescent="0.2">
      <c r="A248" s="175" t="s">
        <v>1557</v>
      </c>
      <c r="B248" s="22" t="s">
        <v>213</v>
      </c>
      <c r="C248" s="32" t="s">
        <v>1748</v>
      </c>
      <c r="D248" s="27" t="str">
        <f t="shared" si="36"/>
        <v>N/A</v>
      </c>
      <c r="E248" s="32" t="s">
        <v>1748</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7.3500588005000003</v>
      </c>
      <c r="D249" s="27" t="str">
        <f t="shared" si="36"/>
        <v>N/A</v>
      </c>
      <c r="E249" s="27">
        <v>6.5162112517999997</v>
      </c>
      <c r="F249" s="27" t="str">
        <f t="shared" si="37"/>
        <v>N/A</v>
      </c>
      <c r="G249" s="27">
        <v>3.3007029275000002</v>
      </c>
      <c r="H249" s="27" t="str">
        <f t="shared" si="38"/>
        <v>N/A</v>
      </c>
      <c r="I249" s="8">
        <v>-11.3</v>
      </c>
      <c r="J249" s="8">
        <v>-49.3</v>
      </c>
      <c r="K249" s="28" t="s">
        <v>734</v>
      </c>
      <c r="L249" s="105" t="str">
        <f t="shared" si="39"/>
        <v>No</v>
      </c>
    </row>
    <row r="250" spans="1:12" ht="25.5" x14ac:dyDescent="0.2">
      <c r="A250" s="174" t="s">
        <v>1559</v>
      </c>
      <c r="B250" s="22" t="s">
        <v>213</v>
      </c>
      <c r="C250" s="27">
        <v>16.814689901000001</v>
      </c>
      <c r="D250" s="27" t="str">
        <f t="shared" si="36"/>
        <v>N/A</v>
      </c>
      <c r="E250" s="27">
        <v>14.238760860999999</v>
      </c>
      <c r="F250" s="27" t="str">
        <f t="shared" si="37"/>
        <v>N/A</v>
      </c>
      <c r="G250" s="27">
        <v>13.212972736999999</v>
      </c>
      <c r="H250" s="27" t="str">
        <f t="shared" si="38"/>
        <v>N/A</v>
      </c>
      <c r="I250" s="8">
        <v>-15.3</v>
      </c>
      <c r="J250" s="8">
        <v>-7.2</v>
      </c>
      <c r="K250" s="28" t="s">
        <v>734</v>
      </c>
      <c r="L250" s="105" t="str">
        <f t="shared" si="39"/>
        <v>Yes</v>
      </c>
    </row>
    <row r="251" spans="1:12" ht="25.5" x14ac:dyDescent="0.2">
      <c r="A251" s="174" t="s">
        <v>1560</v>
      </c>
      <c r="B251" s="22" t="s">
        <v>213</v>
      </c>
      <c r="C251" s="27">
        <v>7.1319906234000001</v>
      </c>
      <c r="D251" s="27" t="str">
        <f t="shared" si="36"/>
        <v>N/A</v>
      </c>
      <c r="E251" s="27">
        <v>6.8651287636999996</v>
      </c>
      <c r="F251" s="27" t="str">
        <f t="shared" si="37"/>
        <v>N/A</v>
      </c>
      <c r="G251" s="27">
        <v>7.9344217718000003</v>
      </c>
      <c r="H251" s="27" t="str">
        <f t="shared" si="38"/>
        <v>N/A</v>
      </c>
      <c r="I251" s="8">
        <v>-3.74</v>
      </c>
      <c r="J251" s="8">
        <v>15.58</v>
      </c>
      <c r="K251" s="28" t="s">
        <v>734</v>
      </c>
      <c r="L251" s="105" t="str">
        <f t="shared" si="39"/>
        <v>Yes</v>
      </c>
    </row>
    <row r="252" spans="1:12" ht="25.5" x14ac:dyDescent="0.2">
      <c r="A252" s="174" t="s">
        <v>1561</v>
      </c>
      <c r="B252" s="22" t="s">
        <v>213</v>
      </c>
      <c r="C252" s="27">
        <v>0.29002605320000002</v>
      </c>
      <c r="D252" s="27" t="str">
        <f t="shared" si="36"/>
        <v>N/A</v>
      </c>
      <c r="E252" s="27">
        <v>0.28064861009999997</v>
      </c>
      <c r="F252" s="27" t="str">
        <f t="shared" si="37"/>
        <v>N/A</v>
      </c>
      <c r="G252" s="27">
        <v>0.2352096954</v>
      </c>
      <c r="H252" s="27" t="str">
        <f t="shared" si="38"/>
        <v>N/A</v>
      </c>
      <c r="I252" s="8">
        <v>-3.23</v>
      </c>
      <c r="J252" s="8">
        <v>-16.2</v>
      </c>
      <c r="K252" s="28" t="s">
        <v>734</v>
      </c>
      <c r="L252" s="105" t="str">
        <f t="shared" si="39"/>
        <v>Yes</v>
      </c>
    </row>
    <row r="253" spans="1:12" ht="25.5" x14ac:dyDescent="0.2">
      <c r="A253" s="176" t="s">
        <v>1562</v>
      </c>
      <c r="B253" s="113" t="s">
        <v>213</v>
      </c>
      <c r="C253" s="145">
        <v>0</v>
      </c>
      <c r="D253" s="145" t="str">
        <f t="shared" si="36"/>
        <v>N/A</v>
      </c>
      <c r="E253" s="145">
        <v>0</v>
      </c>
      <c r="F253" s="145" t="str">
        <f t="shared" si="37"/>
        <v>N/A</v>
      </c>
      <c r="G253" s="145">
        <v>0</v>
      </c>
      <c r="H253" s="145" t="str">
        <f t="shared" si="38"/>
        <v>N/A</v>
      </c>
      <c r="I253" s="146" t="s">
        <v>1748</v>
      </c>
      <c r="J253" s="146" t="s">
        <v>1748</v>
      </c>
      <c r="K253" s="161" t="s">
        <v>734</v>
      </c>
      <c r="L253" s="116" t="str">
        <f t="shared" si="39"/>
        <v>N/A</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34941</v>
      </c>
      <c r="D7" s="19" t="str">
        <f>IF($B7="N/A","N/A",IF(C7&gt;15,"No",IF(C7&lt;-15,"No","Yes")))</f>
        <v>N/A</v>
      </c>
      <c r="E7" s="18">
        <v>33874</v>
      </c>
      <c r="F7" s="19" t="str">
        <f>IF($B7="N/A","N/A",IF(E7&gt;15,"No",IF(E7&lt;-15,"No","Yes")))</f>
        <v>N/A</v>
      </c>
      <c r="G7" s="18">
        <v>44112</v>
      </c>
      <c r="H7" s="19" t="str">
        <f>IF($B7="N/A","N/A",IF(G7&gt;15,"No",IF(G7&lt;-15,"No","Yes")))</f>
        <v>N/A</v>
      </c>
      <c r="I7" s="20">
        <v>-3.05</v>
      </c>
      <c r="J7" s="20">
        <v>30.22</v>
      </c>
      <c r="K7" s="106" t="str">
        <f t="shared" ref="K7:K24" si="0">IF(J7="Div by 0", "N/A", IF(J7="N/A","N/A", IF(J7&gt;30, "No", IF(J7&lt;-30, "No", "Yes"))))</f>
        <v>No</v>
      </c>
    </row>
    <row r="8" spans="1:11"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99.997138032999999</v>
      </c>
      <c r="D13" s="5" t="str">
        <f t="shared" si="1"/>
        <v>Yes</v>
      </c>
      <c r="E13" s="5">
        <v>99.997047882999993</v>
      </c>
      <c r="F13" s="5" t="str">
        <f t="shared" si="2"/>
        <v>Yes</v>
      </c>
      <c r="G13" s="5">
        <v>100</v>
      </c>
      <c r="H13" s="5" t="str">
        <f t="shared" si="3"/>
        <v>Yes</v>
      </c>
      <c r="I13" s="6">
        <v>0</v>
      </c>
      <c r="J13" s="6">
        <v>3.0000000000000001E-3</v>
      </c>
      <c r="K13" s="105" t="str">
        <f t="shared" si="0"/>
        <v>Yes</v>
      </c>
    </row>
    <row r="14" spans="1:11" x14ac:dyDescent="0.2">
      <c r="A14" s="103" t="s">
        <v>305</v>
      </c>
      <c r="B14" s="22" t="s">
        <v>213</v>
      </c>
      <c r="C14" s="23">
        <v>34941</v>
      </c>
      <c r="D14" s="5" t="str">
        <f>IF($B14="N/A","N/A",IF(C14&gt;15,"No",IF(C14&lt;-15,"No","Yes")))</f>
        <v>N/A</v>
      </c>
      <c r="E14" s="23">
        <v>33874</v>
      </c>
      <c r="F14" s="5" t="str">
        <f>IF($B14="N/A","N/A",IF(E14&gt;15,"No",IF(E14&lt;-15,"No","Yes")))</f>
        <v>N/A</v>
      </c>
      <c r="G14" s="23">
        <v>44112</v>
      </c>
      <c r="H14" s="5" t="str">
        <f>IF($B14="N/A","N/A",IF(G14&gt;15,"No",IF(G14&lt;-15,"No","Yes")))</f>
        <v>N/A</v>
      </c>
      <c r="I14" s="6">
        <v>-3.05</v>
      </c>
      <c r="J14" s="6">
        <v>30.22</v>
      </c>
      <c r="K14" s="105" t="str">
        <f t="shared" si="0"/>
        <v>No</v>
      </c>
    </row>
    <row r="15" spans="1:11" x14ac:dyDescent="0.2">
      <c r="A15" s="102" t="s">
        <v>432</v>
      </c>
      <c r="B15" s="22" t="s">
        <v>215</v>
      </c>
      <c r="C15" s="5">
        <v>11.602415499999999</v>
      </c>
      <c r="D15" s="5" t="str">
        <f>IF($B15="N/A","N/A",IF(C15&gt;20,"No",IF(C15&lt;5,"No","Yes")))</f>
        <v>Yes</v>
      </c>
      <c r="E15" s="5">
        <v>10.677805986999999</v>
      </c>
      <c r="F15" s="5" t="str">
        <f>IF($B15="N/A","N/A",IF(E15&gt;20,"No",IF(E15&lt;5,"No","Yes")))</f>
        <v>Yes</v>
      </c>
      <c r="G15" s="5">
        <v>7.3880123321999998</v>
      </c>
      <c r="H15" s="5" t="str">
        <f>IF($B15="N/A","N/A",IF(G15&gt;20,"No",IF(G15&lt;5,"No","Yes")))</f>
        <v>Yes</v>
      </c>
      <c r="I15" s="6">
        <v>-7.97</v>
      </c>
      <c r="J15" s="6">
        <v>-30.8</v>
      </c>
      <c r="K15" s="105" t="str">
        <f t="shared" si="0"/>
        <v>No</v>
      </c>
    </row>
    <row r="16" spans="1:11" x14ac:dyDescent="0.2">
      <c r="A16" s="102" t="s">
        <v>433</v>
      </c>
      <c r="B16" s="22" t="s">
        <v>213</v>
      </c>
      <c r="C16" s="5">
        <v>88.397584499999994</v>
      </c>
      <c r="D16" s="5" t="str">
        <f>IF($B16="N/A","N/A",IF(C16&gt;15,"No",IF(C16&lt;-15,"No","Yes")))</f>
        <v>N/A</v>
      </c>
      <c r="E16" s="5">
        <v>89.322194013000001</v>
      </c>
      <c r="F16" s="5" t="str">
        <f>IF($B16="N/A","N/A",IF(E16&gt;15,"No",IF(E16&lt;-15,"No","Yes")))</f>
        <v>N/A</v>
      </c>
      <c r="G16" s="5">
        <v>92.611987667999998</v>
      </c>
      <c r="H16" s="5" t="str">
        <f>IF($B16="N/A","N/A",IF(G16&gt;15,"No",IF(G16&lt;-15,"No","Yes")))</f>
        <v>N/A</v>
      </c>
      <c r="I16" s="6">
        <v>1.046</v>
      </c>
      <c r="J16" s="6">
        <v>3.6829999999999998</v>
      </c>
      <c r="K16" s="105" t="str">
        <f t="shared" si="0"/>
        <v>Yes</v>
      </c>
    </row>
    <row r="17" spans="1:11" x14ac:dyDescent="0.2">
      <c r="A17" s="102" t="s">
        <v>434</v>
      </c>
      <c r="B17" s="22" t="s">
        <v>213</v>
      </c>
      <c r="C17" s="5">
        <v>4.0554076871999998</v>
      </c>
      <c r="D17" s="5" t="str">
        <f>IF($B17="N/A","N/A",IF(C17&gt;15,"No",IF(C17&lt;-15,"No","Yes")))</f>
        <v>N/A</v>
      </c>
      <c r="E17" s="5">
        <v>4.5255948515000002</v>
      </c>
      <c r="F17" s="5" t="str">
        <f>IF($B17="N/A","N/A",IF(E17&gt;15,"No",IF(E17&lt;-15,"No","Yes")))</f>
        <v>N/A</v>
      </c>
      <c r="G17" s="5">
        <v>3.3165578526999999</v>
      </c>
      <c r="H17" s="5" t="str">
        <f>IF($B17="N/A","N/A",IF(G17&gt;15,"No",IF(G17&lt;-15,"No","Yes")))</f>
        <v>N/A</v>
      </c>
      <c r="I17" s="6">
        <v>11.59</v>
      </c>
      <c r="J17" s="6">
        <v>-26.7</v>
      </c>
      <c r="K17" s="105" t="str">
        <f t="shared" si="0"/>
        <v>Yes</v>
      </c>
    </row>
    <row r="18" spans="1:11" x14ac:dyDescent="0.2">
      <c r="A18" s="102" t="s">
        <v>814</v>
      </c>
      <c r="B18" s="22" t="s">
        <v>213</v>
      </c>
      <c r="C18" s="64">
        <v>6461.4163725999997</v>
      </c>
      <c r="D18" s="5" t="str">
        <f>IF($B18="N/A","N/A",IF(C18&gt;15,"No",IF(C18&lt;-15,"No","Yes")))</f>
        <v>N/A</v>
      </c>
      <c r="E18" s="64">
        <v>7196.8232224000003</v>
      </c>
      <c r="F18" s="5" t="str">
        <f>IF($B18="N/A","N/A",IF(E18&gt;15,"No",IF(E18&lt;-15,"No","Yes")))</f>
        <v>N/A</v>
      </c>
      <c r="G18" s="64">
        <v>9570.1025289999998</v>
      </c>
      <c r="H18" s="5" t="str">
        <f>IF($B18="N/A","N/A",IF(G18&gt;15,"No",IF(G18&lt;-15,"No","Yes")))</f>
        <v>N/A</v>
      </c>
      <c r="I18" s="6">
        <v>11.38</v>
      </c>
      <c r="J18" s="6">
        <v>32.979999999999997</v>
      </c>
      <c r="K18" s="105" t="str">
        <f t="shared" si="0"/>
        <v>No</v>
      </c>
    </row>
    <row r="19" spans="1:11" x14ac:dyDescent="0.2">
      <c r="A19" s="104" t="s">
        <v>306</v>
      </c>
      <c r="B19" s="22" t="s">
        <v>213</v>
      </c>
      <c r="C19" s="23">
        <v>14</v>
      </c>
      <c r="D19" s="22" t="s">
        <v>213</v>
      </c>
      <c r="E19" s="23">
        <v>48</v>
      </c>
      <c r="F19" s="22" t="s">
        <v>213</v>
      </c>
      <c r="G19" s="23">
        <v>23</v>
      </c>
      <c r="H19" s="5" t="str">
        <f>IF($B19="N/A","N/A",IF(G19&gt;15,"No",IF(G19&lt;-15,"No","Yes")))</f>
        <v>N/A</v>
      </c>
      <c r="I19" s="6">
        <v>242.9</v>
      </c>
      <c r="J19" s="6">
        <v>-52.1</v>
      </c>
      <c r="K19" s="105" t="str">
        <f t="shared" si="0"/>
        <v>No</v>
      </c>
    </row>
    <row r="20" spans="1:11" x14ac:dyDescent="0.2">
      <c r="A20" s="104" t="s">
        <v>346</v>
      </c>
      <c r="B20" s="22" t="s">
        <v>213</v>
      </c>
      <c r="C20" s="4">
        <v>4.0067542400000003E-2</v>
      </c>
      <c r="D20" s="22" t="s">
        <v>213</v>
      </c>
      <c r="E20" s="4">
        <v>0.14170160000000001</v>
      </c>
      <c r="F20" s="22" t="s">
        <v>213</v>
      </c>
      <c r="G20" s="4">
        <v>5.2140007299999999E-2</v>
      </c>
      <c r="H20" s="5" t="str">
        <f>IF($B20="N/A","N/A",IF(G20&gt;15,"No",IF(G20&lt;-15,"No","Yes")))</f>
        <v>N/A</v>
      </c>
      <c r="I20" s="6">
        <v>253.7</v>
      </c>
      <c r="J20" s="6">
        <v>-63.2</v>
      </c>
      <c r="K20" s="105" t="str">
        <f t="shared" si="0"/>
        <v>No</v>
      </c>
    </row>
    <row r="21" spans="1:11" ht="25.5" x14ac:dyDescent="0.2">
      <c r="A21" s="104" t="s">
        <v>815</v>
      </c>
      <c r="B21" s="22" t="s">
        <v>213</v>
      </c>
      <c r="C21" s="24">
        <v>5709.2142856999999</v>
      </c>
      <c r="D21" s="5" t="str">
        <f>IF($B21="N/A","N/A",IF(C21&gt;60,"No",IF(C21&lt;15,"No","Yes")))</f>
        <v>N/A</v>
      </c>
      <c r="E21" s="24">
        <v>12186.833333</v>
      </c>
      <c r="F21" s="5" t="str">
        <f>IF($B21="N/A","N/A",IF(E21&gt;60,"No",IF(E21&lt;15,"No","Yes")))</f>
        <v>N/A</v>
      </c>
      <c r="G21" s="24">
        <v>8120.9130434999997</v>
      </c>
      <c r="H21" s="5" t="str">
        <f>IF($B21="N/A","N/A",IF(G21&gt;60,"No",IF(G21&lt;15,"No","Yes")))</f>
        <v>N/A</v>
      </c>
      <c r="I21" s="6">
        <v>113.5</v>
      </c>
      <c r="J21" s="6">
        <v>-33.4</v>
      </c>
      <c r="K21" s="105" t="str">
        <f t="shared" si="0"/>
        <v>No</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100</v>
      </c>
      <c r="J22" s="6">
        <v>-50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30887</v>
      </c>
      <c r="D6" s="5" t="str">
        <f>IF($B6="N/A","N/A",IF(C6&gt;15,"No",IF(C6&lt;-15,"No","Yes")))</f>
        <v>N/A</v>
      </c>
      <c r="E6" s="23">
        <v>30257</v>
      </c>
      <c r="F6" s="5" t="str">
        <f>IF($B6="N/A","N/A",IF(E6&gt;15,"No",IF(E6&lt;-15,"No","Yes")))</f>
        <v>N/A</v>
      </c>
      <c r="G6" s="23">
        <v>40853</v>
      </c>
      <c r="H6" s="5" t="str">
        <f>IF($B6="N/A","N/A",IF(G6&gt;15,"No",IF(G6&lt;-15,"No","Yes")))</f>
        <v>N/A</v>
      </c>
      <c r="I6" s="6">
        <v>-2.04</v>
      </c>
      <c r="J6" s="6">
        <v>35.020000000000003</v>
      </c>
      <c r="K6" s="105" t="str">
        <f t="shared" ref="K6:K36" si="0">IF(J6="Div by 0", "N/A", IF(J6="N/A","N/A", IF(J6&gt;30, "No", IF(J6&lt;-30, "No", "Yes"))))</f>
        <v>No</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6362.6577201</v>
      </c>
      <c r="D9" s="5" t="str">
        <f>IF($B9="N/A","N/A",IF(C9&gt;7000,"No",IF(C9&lt;2000,"No","Yes")))</f>
        <v>Yes</v>
      </c>
      <c r="E9" s="64">
        <v>6737.3121591999998</v>
      </c>
      <c r="F9" s="5" t="str">
        <f>IF($B9="N/A","N/A",IF(E9&gt;7000,"No",IF(E9&lt;2000,"No","Yes")))</f>
        <v>Yes</v>
      </c>
      <c r="G9" s="64">
        <v>6648.8786135999999</v>
      </c>
      <c r="H9" s="5" t="str">
        <f>IF($B9="N/A","N/A",IF(G9&gt;7000,"No",IF(G9&lt;2000,"No","Yes")))</f>
        <v>Yes</v>
      </c>
      <c r="I9" s="6">
        <v>5.8879999999999999</v>
      </c>
      <c r="J9" s="6">
        <v>-1.31</v>
      </c>
      <c r="K9" s="105" t="str">
        <f t="shared" si="0"/>
        <v>Yes</v>
      </c>
    </row>
    <row r="10" spans="1:11" x14ac:dyDescent="0.2">
      <c r="A10" s="101" t="s">
        <v>820</v>
      </c>
      <c r="B10" s="22" t="s">
        <v>213</v>
      </c>
      <c r="C10" s="64">
        <v>1032.9148328000001</v>
      </c>
      <c r="D10" s="5" t="str">
        <f>IF($B10="N/A","N/A",IF(C10&gt;15,"No",IF(C10&lt;-15,"No","Yes")))</f>
        <v>N/A</v>
      </c>
      <c r="E10" s="64">
        <v>1110.1355137999999</v>
      </c>
      <c r="F10" s="5" t="str">
        <f>IF($B10="N/A","N/A",IF(E10&gt;15,"No",IF(E10&lt;-15,"No","Yes")))</f>
        <v>N/A</v>
      </c>
      <c r="G10" s="64">
        <v>1239.2404601999999</v>
      </c>
      <c r="H10" s="5" t="str">
        <f>IF($B10="N/A","N/A",IF(G10&gt;15,"No",IF(G10&lt;-15,"No","Yes")))</f>
        <v>N/A</v>
      </c>
      <c r="I10" s="6">
        <v>7.476</v>
      </c>
      <c r="J10" s="6">
        <v>11.63</v>
      </c>
      <c r="K10" s="105" t="str">
        <f t="shared" si="0"/>
        <v>Yes</v>
      </c>
    </row>
    <row r="11" spans="1:11" x14ac:dyDescent="0.2">
      <c r="A11" s="101" t="s">
        <v>309</v>
      </c>
      <c r="B11" s="22" t="s">
        <v>219</v>
      </c>
      <c r="C11" s="5">
        <v>0.74141224459999999</v>
      </c>
      <c r="D11" s="5" t="str">
        <f>IF($B11="N/A","N/A",IF(C11&gt;10,"No",IF(C11&lt;=0,"No","Yes")))</f>
        <v>Yes</v>
      </c>
      <c r="E11" s="5">
        <v>0.68413920750000001</v>
      </c>
      <c r="F11" s="5" t="str">
        <f>IF($B11="N/A","N/A",IF(E11&gt;10,"No",IF(E11&lt;=0,"No","Yes")))</f>
        <v>Yes</v>
      </c>
      <c r="G11" s="5">
        <v>0.79063961029999996</v>
      </c>
      <c r="H11" s="5" t="str">
        <f>IF($B11="N/A","N/A",IF(G11&gt;10,"No",IF(G11&lt;=0,"No","Yes")))</f>
        <v>Yes</v>
      </c>
      <c r="I11" s="6">
        <v>-7.72</v>
      </c>
      <c r="J11" s="6">
        <v>15.57</v>
      </c>
      <c r="K11" s="105" t="str">
        <f t="shared" si="0"/>
        <v>Yes</v>
      </c>
    </row>
    <row r="12" spans="1:11" x14ac:dyDescent="0.2">
      <c r="A12" s="101" t="s">
        <v>821</v>
      </c>
      <c r="B12" s="22" t="s">
        <v>213</v>
      </c>
      <c r="C12" s="64">
        <v>2717.2489083</v>
      </c>
      <c r="D12" s="5" t="str">
        <f>IF($B12="N/A","N/A",IF(C12&gt;15,"No",IF(C12&lt;-15,"No","Yes")))</f>
        <v>N/A</v>
      </c>
      <c r="E12" s="64">
        <v>3114.5845411</v>
      </c>
      <c r="F12" s="5" t="str">
        <f>IF($B12="N/A","N/A",IF(E12&gt;15,"No",IF(E12&lt;-15,"No","Yes")))</f>
        <v>N/A</v>
      </c>
      <c r="G12" s="64">
        <v>3146.8049535999999</v>
      </c>
      <c r="H12" s="5" t="str">
        <f>IF($B12="N/A","N/A",IF(G12&gt;15,"No",IF(G12&lt;-15,"No","Yes")))</f>
        <v>N/A</v>
      </c>
      <c r="I12" s="6">
        <v>14.62</v>
      </c>
      <c r="J12" s="6">
        <v>1.0349999999999999</v>
      </c>
      <c r="K12" s="105" t="str">
        <f t="shared" si="0"/>
        <v>Yes</v>
      </c>
    </row>
    <row r="13" spans="1:11" x14ac:dyDescent="0.2">
      <c r="A13" s="101" t="s">
        <v>310</v>
      </c>
      <c r="B13" s="22" t="s">
        <v>214</v>
      </c>
      <c r="C13" s="4">
        <v>99.957911095</v>
      </c>
      <c r="D13" s="5" t="str">
        <f>IF($B13="N/A","N/A",IF(C13&gt;100,"No",IF(C13&lt;95,"No","Yes")))</f>
        <v>Yes</v>
      </c>
      <c r="E13" s="4">
        <v>99.990084938999999</v>
      </c>
      <c r="F13" s="5" t="str">
        <f>IF($B13="N/A","N/A",IF(E13&gt;100,"No",IF(E13&lt;95,"No","Yes")))</f>
        <v>Yes</v>
      </c>
      <c r="G13" s="4">
        <v>99.995104398999999</v>
      </c>
      <c r="H13" s="5" t="str">
        <f>IF($B13="N/A","N/A",IF(G13&gt;100,"No",IF(G13&lt;95,"No","Yes")))</f>
        <v>Yes</v>
      </c>
      <c r="I13" s="6">
        <v>3.2199999999999999E-2</v>
      </c>
      <c r="J13" s="6">
        <v>5.0000000000000001E-3</v>
      </c>
      <c r="K13" s="105" t="str">
        <f t="shared" si="0"/>
        <v>Yes</v>
      </c>
    </row>
    <row r="14" spans="1:11" x14ac:dyDescent="0.2">
      <c r="A14" s="101" t="s">
        <v>822</v>
      </c>
      <c r="B14" s="22" t="s">
        <v>220</v>
      </c>
      <c r="C14" s="4">
        <v>1.2482671504</v>
      </c>
      <c r="D14" s="5" t="str">
        <f>IF($B14="N/A","N/A",IF(C14&gt;1,"Yes","No"))</f>
        <v>Yes</v>
      </c>
      <c r="E14" s="4">
        <v>1.2709724334000001</v>
      </c>
      <c r="F14" s="5" t="str">
        <f>IF($B14="N/A","N/A",IF(E14&gt;1,"Yes","No"))</f>
        <v>Yes</v>
      </c>
      <c r="G14" s="4">
        <v>1.2617071797999999</v>
      </c>
      <c r="H14" s="5" t="str">
        <f>IF($B14="N/A","N/A",IF(G14&gt;1,"Yes","No"))</f>
        <v>Yes</v>
      </c>
      <c r="I14" s="6">
        <v>1.819</v>
      </c>
      <c r="J14" s="6">
        <v>-0.72899999999999998</v>
      </c>
      <c r="K14" s="105" t="str">
        <f t="shared" si="0"/>
        <v>Yes</v>
      </c>
    </row>
    <row r="15" spans="1:11" x14ac:dyDescent="0.2">
      <c r="A15" s="101" t="s">
        <v>311</v>
      </c>
      <c r="B15" s="22" t="s">
        <v>214</v>
      </c>
      <c r="C15" s="4">
        <v>99.932010231000007</v>
      </c>
      <c r="D15" s="5" t="str">
        <f>IF($B15="N/A","N/A",IF(C15&gt;100,"No",IF(C15&lt;95,"No","Yes")))</f>
        <v>Yes</v>
      </c>
      <c r="E15" s="4">
        <v>99.970254816999997</v>
      </c>
      <c r="F15" s="5" t="str">
        <f>IF($B15="N/A","N/A",IF(E15&gt;100,"No",IF(E15&lt;95,"No","Yes")))</f>
        <v>Yes</v>
      </c>
      <c r="G15" s="4">
        <v>99.960835189999997</v>
      </c>
      <c r="H15" s="5" t="str">
        <f>IF($B15="N/A","N/A",IF(G15&gt;100,"No",IF(G15&lt;95,"No","Yes")))</f>
        <v>Yes</v>
      </c>
      <c r="I15" s="6">
        <v>3.8300000000000001E-2</v>
      </c>
      <c r="J15" s="6">
        <v>-8.9999999999999993E-3</v>
      </c>
      <c r="K15" s="105" t="str">
        <f t="shared" si="0"/>
        <v>Yes</v>
      </c>
    </row>
    <row r="16" spans="1:11" x14ac:dyDescent="0.2">
      <c r="A16" s="101" t="s">
        <v>823</v>
      </c>
      <c r="B16" s="22" t="s">
        <v>221</v>
      </c>
      <c r="C16" s="4">
        <v>12.236020216</v>
      </c>
      <c r="D16" s="5" t="str">
        <f>IF($B16="N/A","N/A",IF(C16&gt;3,"Yes","No"))</f>
        <v>Yes</v>
      </c>
      <c r="E16" s="4">
        <v>12.334666755000001</v>
      </c>
      <c r="F16" s="5" t="str">
        <f>IF($B16="N/A","N/A",IF(E16&gt;3,"Yes","No"))</f>
        <v>Yes</v>
      </c>
      <c r="G16" s="4">
        <v>12.218943605</v>
      </c>
      <c r="H16" s="5" t="str">
        <f>IF($B16="N/A","N/A",IF(G16&gt;3,"Yes","No"))</f>
        <v>Yes</v>
      </c>
      <c r="I16" s="6">
        <v>0.80620000000000003</v>
      </c>
      <c r="J16" s="6">
        <v>-0.93799999999999994</v>
      </c>
      <c r="K16" s="105" t="str">
        <f t="shared" si="0"/>
        <v>Yes</v>
      </c>
    </row>
    <row r="17" spans="1:11" x14ac:dyDescent="0.2">
      <c r="A17" s="101" t="s">
        <v>824</v>
      </c>
      <c r="B17" s="22" t="s">
        <v>222</v>
      </c>
      <c r="C17" s="4">
        <v>5.5676865792000001</v>
      </c>
      <c r="D17" s="5" t="str">
        <f>IF($B17="N/A","N/A",IF(C17&gt;=8,"No",IF(C17&lt;2,"No","Yes")))</f>
        <v>Yes</v>
      </c>
      <c r="E17" s="4">
        <v>5.7530407192000004</v>
      </c>
      <c r="F17" s="5" t="str">
        <f>IF($B17="N/A","N/A",IF(E17&gt;=8,"No",IF(E17&lt;2,"No","Yes")))</f>
        <v>Yes</v>
      </c>
      <c r="G17" s="4">
        <v>5.3597150481</v>
      </c>
      <c r="H17" s="5" t="str">
        <f>IF($B17="N/A","N/A",IF(G17&gt;=8,"No",IF(G17&lt;2,"No","Yes")))</f>
        <v>Yes</v>
      </c>
      <c r="I17" s="6">
        <v>3.3290000000000002</v>
      </c>
      <c r="J17" s="6">
        <v>-6.84</v>
      </c>
      <c r="K17" s="105" t="str">
        <f t="shared" si="0"/>
        <v>Yes</v>
      </c>
    </row>
    <row r="18" spans="1:11" x14ac:dyDescent="0.2">
      <c r="A18" s="101" t="s">
        <v>825</v>
      </c>
      <c r="B18" s="22" t="s">
        <v>222</v>
      </c>
      <c r="C18" s="4">
        <v>6.1599054618000002</v>
      </c>
      <c r="D18" s="5" t="str">
        <f>IF($B18="N/A","N/A",IF(C18&gt;=8,"No",IF(C18&lt;2,"No","Yes")))</f>
        <v>Yes</v>
      </c>
      <c r="E18" s="4">
        <v>6.0689096738000003</v>
      </c>
      <c r="F18" s="5" t="str">
        <f>IF($B18="N/A","N/A",IF(E18&gt;=8,"No",IF(E18&lt;2,"No","Yes")))</f>
        <v>Yes</v>
      </c>
      <c r="G18" s="4">
        <v>5.3652852912000002</v>
      </c>
      <c r="H18" s="5" t="str">
        <f>IF($B18="N/A","N/A",IF(G18&gt;=8,"No",IF(G18&lt;2,"No","Yes")))</f>
        <v>Yes</v>
      </c>
      <c r="I18" s="6">
        <v>-1.48</v>
      </c>
      <c r="J18" s="6">
        <v>-11.6</v>
      </c>
      <c r="K18" s="105" t="str">
        <f t="shared" si="0"/>
        <v>Yes</v>
      </c>
    </row>
    <row r="19" spans="1:11" x14ac:dyDescent="0.2">
      <c r="A19" s="101" t="s">
        <v>312</v>
      </c>
      <c r="B19" s="22" t="s">
        <v>223</v>
      </c>
      <c r="C19" s="4">
        <v>99.957911095</v>
      </c>
      <c r="D19" s="5" t="str">
        <f>IF(OR($B19="N/A",$C19="N/A"),"N/A",IF(C19&gt;100,"No",IF(C19&lt;98,"No","Yes")))</f>
        <v>Yes</v>
      </c>
      <c r="E19" s="4">
        <v>100</v>
      </c>
      <c r="F19" s="5" t="str">
        <f>IF(OR($B19="N/A",$E19="N/A"),"N/A",IF(E19&gt;100,"No",IF(E19&lt;98,"No","Yes")))</f>
        <v>Yes</v>
      </c>
      <c r="G19" s="4">
        <v>100</v>
      </c>
      <c r="H19" s="5" t="str">
        <f>IF($B19="N/A","N/A",IF(G19&gt;100,"No",IF(G19&lt;98,"No","Yes")))</f>
        <v>Yes</v>
      </c>
      <c r="I19" s="6">
        <v>4.2099999999999999E-2</v>
      </c>
      <c r="J19" s="6">
        <v>0</v>
      </c>
      <c r="K19" s="105" t="str">
        <f t="shared" si="0"/>
        <v>Yes</v>
      </c>
    </row>
    <row r="20" spans="1:11" x14ac:dyDescent="0.2">
      <c r="A20" s="101" t="s">
        <v>31</v>
      </c>
      <c r="B20" s="38" t="s">
        <v>214</v>
      </c>
      <c r="C20" s="4">
        <v>99.391329686000006</v>
      </c>
      <c r="D20" s="5" t="str">
        <f>IF($B20="N/A","N/A",IF(C20&gt;100,"No",IF(C20&lt;95,"No","Yes")))</f>
        <v>Yes</v>
      </c>
      <c r="E20" s="4">
        <v>99.484416828999997</v>
      </c>
      <c r="F20" s="5" t="str">
        <f>IF($B20="N/A","N/A",IF(E20&gt;100,"No",IF(E20&lt;95,"No","Yes")))</f>
        <v>Yes</v>
      </c>
      <c r="G20" s="4">
        <v>99.498200866999994</v>
      </c>
      <c r="H20" s="5" t="str">
        <f>IF($B20="N/A","N/A",IF(G20&gt;100,"No",IF(G20&lt;95,"No","Yes")))</f>
        <v>Yes</v>
      </c>
      <c r="I20" s="6">
        <v>9.3700000000000006E-2</v>
      </c>
      <c r="J20" s="6">
        <v>1.3899999999999999E-2</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99.997552198999998</v>
      </c>
      <c r="H21" s="5" t="str">
        <f>IF($B21="N/A","N/A",IF(G21&gt;100,"No",IF(G21&lt;95,"No","Yes")))</f>
        <v>Yes</v>
      </c>
      <c r="I21" s="6">
        <v>0</v>
      </c>
      <c r="J21" s="6">
        <v>-2E-3</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99.957911095</v>
      </c>
      <c r="D23" s="5" t="str">
        <f>IF($B23="N/A","N/A",IF(C23&gt;100,"No",IF(C23&lt;98,"No","Yes")))</f>
        <v>Yes</v>
      </c>
      <c r="E23" s="4">
        <v>100</v>
      </c>
      <c r="F23" s="5" t="str">
        <f>IF($B23="N/A","N/A",IF(E23&gt;100,"No",IF(E23&lt;98,"No","Yes")))</f>
        <v>Yes</v>
      </c>
      <c r="G23" s="4">
        <v>100</v>
      </c>
      <c r="H23" s="5" t="str">
        <f>IF($B23="N/A","N/A",IF(G23&gt;100,"No",IF(G23&lt;98,"No","Yes")))</f>
        <v>Yes</v>
      </c>
      <c r="I23" s="6">
        <v>4.2099999999999999E-2</v>
      </c>
      <c r="J23" s="6">
        <v>0</v>
      </c>
      <c r="K23" s="105" t="str">
        <f t="shared" si="0"/>
        <v>Yes</v>
      </c>
    </row>
    <row r="24" spans="1:11" x14ac:dyDescent="0.2">
      <c r="A24" s="101" t="s">
        <v>826</v>
      </c>
      <c r="B24" s="22" t="s">
        <v>225</v>
      </c>
      <c r="C24" s="4">
        <v>7.2607048002000001</v>
      </c>
      <c r="D24" s="5" t="str">
        <f>IF($B24="N/A","N/A",IF(C24&gt;=2,"Yes","No"))</f>
        <v>Yes</v>
      </c>
      <c r="E24" s="4">
        <v>7.3209505237999997</v>
      </c>
      <c r="F24" s="5" t="str">
        <f>IF($B24="N/A","N/A",IF(E24&gt;=2,"Yes","No"))</f>
        <v>Yes</v>
      </c>
      <c r="G24" s="4">
        <v>7.2324186717999996</v>
      </c>
      <c r="H24" s="5" t="str">
        <f>IF($B24="N/A","N/A",IF(G24&gt;=2,"Yes","No"))</f>
        <v>Yes</v>
      </c>
      <c r="I24" s="6">
        <v>0.82979999999999998</v>
      </c>
      <c r="J24" s="6">
        <v>-1.21</v>
      </c>
      <c r="K24" s="105" t="str">
        <f t="shared" si="0"/>
        <v>Yes</v>
      </c>
    </row>
    <row r="25" spans="1:11" x14ac:dyDescent="0.2">
      <c r="A25" s="101" t="s">
        <v>827</v>
      </c>
      <c r="B25" s="22" t="s">
        <v>226</v>
      </c>
      <c r="C25" s="4">
        <v>4.9264753513999997</v>
      </c>
      <c r="D25" s="5" t="str">
        <f>IF($B25="N/A","N/A",IF(C25&gt;30,"No",IF(C25&lt;5,"No","Yes")))</f>
        <v>No</v>
      </c>
      <c r="E25" s="4">
        <v>4.5972832733000004</v>
      </c>
      <c r="F25" s="5" t="str">
        <f>IF($B25="N/A","N/A",IF(E25&gt;30,"No",IF(E25&lt;5,"No","Yes")))</f>
        <v>No</v>
      </c>
      <c r="G25" s="4">
        <v>4.2616209335999997</v>
      </c>
      <c r="H25" s="5" t="str">
        <f>IF($B25="N/A","N/A",IF(G25&gt;30,"No",IF(G25&lt;5,"No","Yes")))</f>
        <v>No</v>
      </c>
      <c r="I25" s="6">
        <v>-6.68</v>
      </c>
      <c r="J25" s="6">
        <v>-7.3</v>
      </c>
      <c r="K25" s="105" t="str">
        <f t="shared" si="0"/>
        <v>Yes</v>
      </c>
    </row>
    <row r="26" spans="1:11" x14ac:dyDescent="0.2">
      <c r="A26" s="101" t="s">
        <v>828</v>
      </c>
      <c r="B26" s="22" t="s">
        <v>227</v>
      </c>
      <c r="C26" s="4">
        <v>29.996113233999999</v>
      </c>
      <c r="D26" s="5" t="str">
        <f>IF($B26="N/A","N/A",IF(C26&gt;75,"No",IF(C26&lt;15,"No","Yes")))</f>
        <v>Yes</v>
      </c>
      <c r="E26" s="4">
        <v>30.809399478</v>
      </c>
      <c r="F26" s="5" t="str">
        <f>IF($B26="N/A","N/A",IF(E26&gt;75,"No",IF(E26&lt;15,"No","Yes")))</f>
        <v>Yes</v>
      </c>
      <c r="G26" s="4">
        <v>32.053949525999997</v>
      </c>
      <c r="H26" s="5" t="str">
        <f>IF($B26="N/A","N/A",IF(G26&gt;75,"No",IF(G26&lt;15,"No","Yes")))</f>
        <v>Yes</v>
      </c>
      <c r="I26" s="6">
        <v>2.7109999999999999</v>
      </c>
      <c r="J26" s="6">
        <v>4.04</v>
      </c>
      <c r="K26" s="105" t="str">
        <f t="shared" si="0"/>
        <v>Yes</v>
      </c>
    </row>
    <row r="27" spans="1:11" x14ac:dyDescent="0.2">
      <c r="A27" s="101" t="s">
        <v>829</v>
      </c>
      <c r="B27" s="22" t="s">
        <v>228</v>
      </c>
      <c r="C27" s="4">
        <v>65.077411413999997</v>
      </c>
      <c r="D27" s="5" t="str">
        <f>IF($B27="N/A","N/A",IF(C27&gt;70,"No",IF(C27&lt;25,"No","Yes")))</f>
        <v>Yes</v>
      </c>
      <c r="E27" s="4">
        <v>64.593317248999995</v>
      </c>
      <c r="F27" s="5" t="str">
        <f>IF($B27="N/A","N/A",IF(E27&gt;70,"No",IF(E27&lt;25,"No","Yes")))</f>
        <v>Yes</v>
      </c>
      <c r="G27" s="4">
        <v>63.684429539999996</v>
      </c>
      <c r="H27" s="5" t="str">
        <f>IF($B27="N/A","N/A",IF(G27&gt;70,"No",IF(G27&lt;25,"No","Yes")))</f>
        <v>Yes</v>
      </c>
      <c r="I27" s="6">
        <v>-0.74399999999999999</v>
      </c>
      <c r="J27" s="6">
        <v>-1.41</v>
      </c>
      <c r="K27" s="105" t="str">
        <f t="shared" si="0"/>
        <v>Yes</v>
      </c>
    </row>
    <row r="28" spans="1:11" x14ac:dyDescent="0.2">
      <c r="A28" s="101" t="s">
        <v>318</v>
      </c>
      <c r="B28" s="22" t="s">
        <v>229</v>
      </c>
      <c r="C28" s="4">
        <v>56.994852203000001</v>
      </c>
      <c r="D28" s="5" t="str">
        <f>IF($B28="N/A","N/A",IF(C28&gt;70,"No",IF(C28&lt;35,"No","Yes")))</f>
        <v>Yes</v>
      </c>
      <c r="E28" s="4">
        <v>59.688667084999999</v>
      </c>
      <c r="F28" s="5" t="str">
        <f>IF($B28="N/A","N/A",IF(E28&gt;70,"No",IF(E28&lt;35,"No","Yes")))</f>
        <v>Yes</v>
      </c>
      <c r="G28" s="4">
        <v>60.739725356999998</v>
      </c>
      <c r="H28" s="5" t="str">
        <f>IF($B28="N/A","N/A",IF(G28&gt;70,"No",IF(G28&lt;35,"No","Yes")))</f>
        <v>Yes</v>
      </c>
      <c r="I28" s="6">
        <v>4.726</v>
      </c>
      <c r="J28" s="6">
        <v>1.7609999999999999</v>
      </c>
      <c r="K28" s="105" t="str">
        <f t="shared" si="0"/>
        <v>Yes</v>
      </c>
    </row>
    <row r="29" spans="1:11" x14ac:dyDescent="0.2">
      <c r="A29" s="101" t="s">
        <v>830</v>
      </c>
      <c r="B29" s="22" t="s">
        <v>220</v>
      </c>
      <c r="C29" s="4">
        <v>2.3804249033999998</v>
      </c>
      <c r="D29" s="5" t="str">
        <f>IF($B29="N/A","N/A",IF(C29&gt;1,"Yes","No"))</f>
        <v>Yes</v>
      </c>
      <c r="E29" s="4">
        <v>2.3894241417000002</v>
      </c>
      <c r="F29" s="5" t="str">
        <f>IF($B29="N/A","N/A",IF(E29&gt;1,"Yes","No"))</f>
        <v>Yes</v>
      </c>
      <c r="G29" s="4">
        <v>2.3544773112000001</v>
      </c>
      <c r="H29" s="5" t="str">
        <f>IF($B29="N/A","N/A",IF(G29&gt;1,"Yes","No"))</f>
        <v>Yes</v>
      </c>
      <c r="I29" s="6">
        <v>0.37809999999999999</v>
      </c>
      <c r="J29" s="6">
        <v>-1.46</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4.5909282221999996</v>
      </c>
      <c r="D35" s="5" t="str">
        <f>IF($B35="N/A","N/A",IF(C35&gt;15,"No",IF(C35&lt;-15,"No","Yes")))</f>
        <v>N/A</v>
      </c>
      <c r="E35" s="4">
        <v>4.5245728261</v>
      </c>
      <c r="F35" s="5" t="str">
        <f>IF($B35="N/A","N/A",IF(E35&gt;15,"No",IF(E35&lt;-15,"No","Yes")))</f>
        <v>N/A</v>
      </c>
      <c r="G35" s="4">
        <v>4.7560766651000002</v>
      </c>
      <c r="H35" s="5" t="str">
        <f>IF($B35="N/A","N/A",IF(G35&gt;15,"No",IF(G35&lt;-15,"No","Yes")))</f>
        <v>N/A</v>
      </c>
      <c r="I35" s="6">
        <v>-1.45</v>
      </c>
      <c r="J35" s="6">
        <v>5.117</v>
      </c>
      <c r="K35" s="105" t="str">
        <f t="shared" si="0"/>
        <v>Yes</v>
      </c>
    </row>
    <row r="36" spans="1:11" x14ac:dyDescent="0.2">
      <c r="A36" s="101" t="s">
        <v>1706</v>
      </c>
      <c r="B36" s="22" t="s">
        <v>213</v>
      </c>
      <c r="C36" s="4">
        <v>6.0931783598000004</v>
      </c>
      <c r="D36" s="5" t="str">
        <f>IF($B36="N/A","N/A",IF(C36&gt;15,"No",IF(C36&lt;-15,"No","Yes")))</f>
        <v>N/A</v>
      </c>
      <c r="E36" s="4">
        <v>5.9721717289000003</v>
      </c>
      <c r="F36" s="5" t="str">
        <f>IF($B36="N/A","N/A",IF(E36&gt;15,"No",IF(E36&lt;-15,"No","Yes")))</f>
        <v>N/A</v>
      </c>
      <c r="G36" s="4">
        <v>5.815974347</v>
      </c>
      <c r="H36" s="5" t="str">
        <f>IF($B36="N/A","N/A",IF(G36&gt;15,"No",IF(G36&lt;-15,"No","Yes")))</f>
        <v>N/A</v>
      </c>
      <c r="I36" s="6">
        <v>-1.99</v>
      </c>
      <c r="J36" s="6">
        <v>-2.62</v>
      </c>
      <c r="K36" s="105" t="str">
        <f t="shared" si="0"/>
        <v>Yes</v>
      </c>
    </row>
    <row r="37" spans="1:11" x14ac:dyDescent="0.2">
      <c r="A37" s="101" t="s">
        <v>372</v>
      </c>
      <c r="B37" s="22" t="s">
        <v>231</v>
      </c>
      <c r="C37" s="4">
        <v>80.982290284000001</v>
      </c>
      <c r="D37" s="5" t="str">
        <f>IF($B37="N/A","N/A",IF(C37&gt;90,"No",IF(C37&lt;75,"No","Yes")))</f>
        <v>Yes</v>
      </c>
      <c r="E37" s="4">
        <v>79.350233004000003</v>
      </c>
      <c r="F37" s="5" t="str">
        <f>IF($B37="N/A","N/A",IF(E37&gt;90,"No",IF(E37&lt;75,"No","Yes")))</f>
        <v>Yes</v>
      </c>
      <c r="G37" s="4">
        <v>80.368638778000005</v>
      </c>
      <c r="H37" s="5" t="str">
        <f>IF($B37="N/A","N/A",IF(G37&gt;90,"No",IF(G37&lt;75,"No","Yes")))</f>
        <v>Yes</v>
      </c>
      <c r="I37" s="6">
        <v>-2.02</v>
      </c>
      <c r="J37" s="6">
        <v>1.2829999999999999</v>
      </c>
      <c r="K37" s="105" t="str">
        <f>IF(J37="Div by 0", "N/A", IF(J37="N/A","N/A", IF(J37&gt;30, "No", IF(J37&lt;-30, "No", "Yes"))))</f>
        <v>Yes</v>
      </c>
    </row>
    <row r="38" spans="1:11" x14ac:dyDescent="0.2">
      <c r="A38" s="101" t="s">
        <v>373</v>
      </c>
      <c r="B38" s="22" t="s">
        <v>232</v>
      </c>
      <c r="C38" s="4">
        <v>14.510959303</v>
      </c>
      <c r="D38" s="5" t="str">
        <f>IF($B38="N/A","N/A",IF(C38&gt;10,"No",IF(C38&lt;1,"No","Yes")))</f>
        <v>No</v>
      </c>
      <c r="E38" s="4">
        <v>16.221039759</v>
      </c>
      <c r="F38" s="5" t="str">
        <f>IF($B38="N/A","N/A",IF(E38&gt;10,"No",IF(E38&lt;1,"No","Yes")))</f>
        <v>No</v>
      </c>
      <c r="G38" s="4">
        <v>14.792059334999999</v>
      </c>
      <c r="H38" s="5" t="str">
        <f>IF($B38="N/A","N/A",IF(G38&gt;10,"No",IF(G38&lt;1,"No","Yes")))</f>
        <v>No</v>
      </c>
      <c r="I38" s="6">
        <v>11.78</v>
      </c>
      <c r="J38" s="6">
        <v>-8.81</v>
      </c>
      <c r="K38" s="105" t="str">
        <f>IF(J38="Div by 0", "N/A", IF(J38="N/A","N/A", IF(J38&gt;30, "No", IF(J38&lt;-30, "No", "Yes"))))</f>
        <v>Yes</v>
      </c>
    </row>
    <row r="39" spans="1:11" x14ac:dyDescent="0.2">
      <c r="A39" s="101" t="s">
        <v>374</v>
      </c>
      <c r="B39" s="22" t="s">
        <v>233</v>
      </c>
      <c r="C39" s="4">
        <v>0.46945316799999998</v>
      </c>
      <c r="D39" s="5" t="str">
        <f>IF($B39="N/A","N/A",IF(C39&gt;2,"No",IF(C39&lt;=0,"No","Yes")))</f>
        <v>Yes</v>
      </c>
      <c r="E39" s="4">
        <v>0.38668737809999998</v>
      </c>
      <c r="F39" s="5" t="str">
        <f>IF($B39="N/A","N/A",IF(E39&gt;2,"No",IF(E39&lt;=0,"No","Yes")))</f>
        <v>Yes</v>
      </c>
      <c r="G39" s="4">
        <v>0.43570851589999998</v>
      </c>
      <c r="H39" s="5" t="str">
        <f>IF($B39="N/A","N/A",IF(G39&gt;2,"No",IF(G39&lt;=0,"No","Yes")))</f>
        <v>Yes</v>
      </c>
      <c r="I39" s="6">
        <v>-17.600000000000001</v>
      </c>
      <c r="J39" s="6">
        <v>12.68</v>
      </c>
      <c r="K39" s="105" t="str">
        <f>IF(J39="Div by 0", "N/A", IF(J39="N/A","N/A", IF(J39&gt;30, "No", IF(J39&lt;-30, "No", "Yes"))))</f>
        <v>Yes</v>
      </c>
    </row>
    <row r="40" spans="1:11" x14ac:dyDescent="0.2">
      <c r="A40" s="117" t="s">
        <v>375</v>
      </c>
      <c r="B40" s="113" t="s">
        <v>234</v>
      </c>
      <c r="C40" s="118">
        <v>1.5054877457</v>
      </c>
      <c r="D40" s="114" t="str">
        <f>IF($B40="N/A","N/A",IF(C40&gt;3,"No",IF(C40&lt;=0,"No","Yes")))</f>
        <v>Yes</v>
      </c>
      <c r="E40" s="118">
        <v>1.5831047360999999</v>
      </c>
      <c r="F40" s="114" t="str">
        <f>IF($B40="N/A","N/A",IF(E40&gt;3,"No",IF(E40&lt;=0,"No","Yes")))</f>
        <v>Yes</v>
      </c>
      <c r="G40" s="118">
        <v>1.4956061977999999</v>
      </c>
      <c r="H40" s="114" t="str">
        <f>IF($B40="N/A","N/A",IF(G40&gt;3,"No",IF(G40&lt;=0,"No","Yes")))</f>
        <v>Yes</v>
      </c>
      <c r="I40" s="115">
        <v>5.1559999999999997</v>
      </c>
      <c r="J40" s="115">
        <v>-5.53</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4054</v>
      </c>
      <c r="D6" s="5" t="str">
        <f>IF($B6="N/A","N/A",IF(C6&gt;15,"No",IF(C6&lt;-15,"No","Yes")))</f>
        <v>N/A</v>
      </c>
      <c r="E6" s="23">
        <v>3617</v>
      </c>
      <c r="F6" s="5" t="str">
        <f>IF($B6="N/A","N/A",IF(E6&gt;15,"No",IF(E6&lt;-15,"No","Yes")))</f>
        <v>N/A</v>
      </c>
      <c r="G6" s="23">
        <v>3259</v>
      </c>
      <c r="H6" s="5" t="str">
        <f>IF($B6="N/A","N/A",IF(G6&gt;15,"No",IF(G6&lt;-15,"No","Yes")))</f>
        <v>N/A</v>
      </c>
      <c r="I6" s="6">
        <v>-10.8</v>
      </c>
      <c r="J6" s="6">
        <v>-9.9</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912.12629502000004</v>
      </c>
      <c r="D9" s="5" t="str">
        <f>IF($B9="N/A","N/A",IF(C9&gt;15,"No",IF(C9&lt;-15,"No","Yes")))</f>
        <v>N/A</v>
      </c>
      <c r="E9" s="64">
        <v>993.76029859000005</v>
      </c>
      <c r="F9" s="5" t="str">
        <f>IF($B9="N/A","N/A",IF(E9&gt;15,"No",IF(E9&lt;-15,"No","Yes")))</f>
        <v>N/A</v>
      </c>
      <c r="G9" s="64">
        <v>1193.2933415</v>
      </c>
      <c r="H9" s="5" t="str">
        <f>IF($B9="N/A","N/A",IF(G9&gt;15,"No",IF(G9&lt;-15,"No","Yes")))</f>
        <v>N/A</v>
      </c>
      <c r="I9" s="6">
        <v>8.9499999999999993</v>
      </c>
      <c r="J9" s="6">
        <v>20.079999999999998</v>
      </c>
      <c r="K9" s="105" t="str">
        <f t="shared" si="0"/>
        <v>Yes</v>
      </c>
    </row>
    <row r="10" spans="1:11" x14ac:dyDescent="0.2">
      <c r="A10" s="101" t="s">
        <v>309</v>
      </c>
      <c r="B10" s="22" t="s">
        <v>213</v>
      </c>
      <c r="C10" s="4">
        <v>92.279230389999995</v>
      </c>
      <c r="D10" s="5" t="str">
        <f>IF($B10="N/A","N/A",IF(C10&gt;15,"No",IF(C10&lt;-15,"No","Yes")))</f>
        <v>N/A</v>
      </c>
      <c r="E10" s="4">
        <v>96.378213989000002</v>
      </c>
      <c r="F10" s="5" t="str">
        <f>IF($B10="N/A","N/A",IF(E10&gt;15,"No",IF(E10&lt;-15,"No","Yes")))</f>
        <v>N/A</v>
      </c>
      <c r="G10" s="4">
        <v>94.783675974000005</v>
      </c>
      <c r="H10" s="5" t="str">
        <f>IF($B10="N/A","N/A",IF(G10&gt;15,"No",IF(G10&lt;-15,"No","Yes")))</f>
        <v>N/A</v>
      </c>
      <c r="I10" s="6">
        <v>4.4420000000000002</v>
      </c>
      <c r="J10" s="6">
        <v>-1.65</v>
      </c>
      <c r="K10" s="105" t="str">
        <f t="shared" si="0"/>
        <v>Yes</v>
      </c>
    </row>
    <row r="11" spans="1:11" x14ac:dyDescent="0.2">
      <c r="A11" s="101" t="s">
        <v>821</v>
      </c>
      <c r="B11" s="22" t="s">
        <v>213</v>
      </c>
      <c r="C11" s="64">
        <v>4682.2865543999997</v>
      </c>
      <c r="D11" s="5" t="str">
        <f>IF($B11="N/A","N/A",IF(C11&gt;15,"No",IF(C11&lt;-15,"No","Yes")))</f>
        <v>N/A</v>
      </c>
      <c r="E11" s="64">
        <v>5095.0401605999996</v>
      </c>
      <c r="F11" s="5" t="str">
        <f>IF($B11="N/A","N/A",IF(E11&gt;15,"No",IF(E11&lt;-15,"No","Yes")))</f>
        <v>N/A</v>
      </c>
      <c r="G11" s="64">
        <v>6069.0877307000001</v>
      </c>
      <c r="H11" s="5" t="str">
        <f>IF($B11="N/A","N/A",IF(G11&gt;15,"No",IF(G11&lt;-15,"No","Yes")))</f>
        <v>N/A</v>
      </c>
      <c r="I11" s="6">
        <v>8.8149999999999995</v>
      </c>
      <c r="J11" s="6">
        <v>19.12</v>
      </c>
      <c r="K11" s="105" t="str">
        <f t="shared" si="0"/>
        <v>Yes</v>
      </c>
    </row>
    <row r="12" spans="1:11" x14ac:dyDescent="0.2">
      <c r="A12" s="101" t="s">
        <v>310</v>
      </c>
      <c r="B12" s="22" t="s">
        <v>214</v>
      </c>
      <c r="C12" s="4">
        <v>98.766650221999996</v>
      </c>
      <c r="D12" s="5" t="str">
        <f>IF($B12="N/A","N/A",IF(C12&gt;100,"No",IF(C12&lt;95,"No","Yes")))</f>
        <v>Yes</v>
      </c>
      <c r="E12" s="4">
        <v>99.917058335999997</v>
      </c>
      <c r="F12" s="5" t="str">
        <f>IF($B12="N/A","N/A",IF(E12&gt;100,"No",IF(E12&lt;95,"No","Yes")))</f>
        <v>Yes</v>
      </c>
      <c r="G12" s="4">
        <v>100</v>
      </c>
      <c r="H12" s="5" t="str">
        <f>IF($B12="N/A","N/A",IF(G12&gt;100,"No",IF(G12&lt;95,"No","Yes")))</f>
        <v>Yes</v>
      </c>
      <c r="I12" s="6">
        <v>1.165</v>
      </c>
      <c r="J12" s="6">
        <v>8.3000000000000004E-2</v>
      </c>
      <c r="K12" s="105" t="str">
        <f t="shared" si="0"/>
        <v>Yes</v>
      </c>
    </row>
    <row r="13" spans="1:11" x14ac:dyDescent="0.2">
      <c r="A13" s="101" t="s">
        <v>822</v>
      </c>
      <c r="B13" s="22" t="s">
        <v>220</v>
      </c>
      <c r="C13" s="4">
        <v>1.1073926074</v>
      </c>
      <c r="D13" s="5" t="str">
        <f>IF($B13="N/A","N/A",IF(C13&gt;1,"Yes","No"))</f>
        <v>Yes</v>
      </c>
      <c r="E13" s="4">
        <v>1.1126175981999999</v>
      </c>
      <c r="F13" s="5" t="str">
        <f>IF($B13="N/A","N/A",IF(E13&gt;1,"Yes","No"))</f>
        <v>Yes</v>
      </c>
      <c r="G13" s="4">
        <v>1.1239644063000001</v>
      </c>
      <c r="H13" s="5" t="str">
        <f>IF($B13="N/A","N/A",IF(G13&gt;1,"Yes","No"))</f>
        <v>Yes</v>
      </c>
      <c r="I13" s="6">
        <v>0.4718</v>
      </c>
      <c r="J13" s="6">
        <v>1.02</v>
      </c>
      <c r="K13" s="105" t="str">
        <f t="shared" si="0"/>
        <v>Yes</v>
      </c>
    </row>
    <row r="14" spans="1:11" x14ac:dyDescent="0.2">
      <c r="A14" s="101" t="s">
        <v>311</v>
      </c>
      <c r="B14" s="22" t="s">
        <v>214</v>
      </c>
      <c r="C14" s="4">
        <v>98.840651209000001</v>
      </c>
      <c r="D14" s="5" t="str">
        <f>IF($B14="N/A","N/A",IF(C14&gt;100,"No",IF(C14&lt;95,"No","Yes")))</f>
        <v>Yes</v>
      </c>
      <c r="E14" s="4">
        <v>99.557644456999995</v>
      </c>
      <c r="F14" s="5" t="str">
        <f>IF($B14="N/A","N/A",IF(E14&gt;100,"No",IF(E14&lt;95,"No","Yes")))</f>
        <v>Yes</v>
      </c>
      <c r="G14" s="4">
        <v>99.723841668999995</v>
      </c>
      <c r="H14" s="5" t="str">
        <f>IF($B14="N/A","N/A",IF(G14&gt;100,"No",IF(G14&lt;95,"No","Yes")))</f>
        <v>Yes</v>
      </c>
      <c r="I14" s="6">
        <v>0.72540000000000004</v>
      </c>
      <c r="J14" s="6">
        <v>0.16689999999999999</v>
      </c>
      <c r="K14" s="105" t="str">
        <f t="shared" si="0"/>
        <v>Yes</v>
      </c>
    </row>
    <row r="15" spans="1:11" x14ac:dyDescent="0.2">
      <c r="A15" s="101" t="s">
        <v>823</v>
      </c>
      <c r="B15" s="22" t="s">
        <v>221</v>
      </c>
      <c r="C15" s="4">
        <v>10.828050911</v>
      </c>
      <c r="D15" s="5" t="str">
        <f>IF($B15="N/A","N/A",IF(C15&gt;3,"Yes","No"))</f>
        <v>Yes</v>
      </c>
      <c r="E15" s="4">
        <v>10.735351291000001</v>
      </c>
      <c r="F15" s="5" t="str">
        <f>IF($B15="N/A","N/A",IF(E15&gt;3,"Yes","No"))</f>
        <v>Yes</v>
      </c>
      <c r="G15" s="4">
        <v>10.587384614999999</v>
      </c>
      <c r="H15" s="5" t="str">
        <f>IF($B15="N/A","N/A",IF(G15&gt;3,"Yes","No"))</f>
        <v>Yes</v>
      </c>
      <c r="I15" s="6">
        <v>-0.85599999999999998</v>
      </c>
      <c r="J15" s="6">
        <v>-1.38</v>
      </c>
      <c r="K15" s="105" t="str">
        <f t="shared" si="0"/>
        <v>Yes</v>
      </c>
    </row>
    <row r="16" spans="1:11" x14ac:dyDescent="0.2">
      <c r="A16" s="101" t="s">
        <v>824</v>
      </c>
      <c r="B16" s="22" t="s">
        <v>222</v>
      </c>
      <c r="C16" s="4">
        <v>5.2062160829000002</v>
      </c>
      <c r="D16" s="5" t="str">
        <f>IF($B16="N/A","N/A",IF(C16&gt;=8,"No",IF(C16&lt;2,"No","Yes")))</f>
        <v>Yes</v>
      </c>
      <c r="E16" s="4">
        <v>5.4888028753000002</v>
      </c>
      <c r="F16" s="5" t="str">
        <f>IF($B16="N/A","N/A",IF(E16&gt;=8,"No",IF(E16&lt;2,"No","Yes")))</f>
        <v>Yes</v>
      </c>
      <c r="G16" s="4">
        <v>6.3046946916</v>
      </c>
      <c r="H16" s="5" t="str">
        <f>IF($B16="N/A","N/A",IF(G16&gt;=8,"No",IF(G16&lt;2,"No","Yes")))</f>
        <v>Yes</v>
      </c>
      <c r="I16" s="6">
        <v>5.4279999999999999</v>
      </c>
      <c r="J16" s="6">
        <v>14.86</v>
      </c>
      <c r="K16" s="105" t="str">
        <f t="shared" si="0"/>
        <v>Yes</v>
      </c>
    </row>
    <row r="17" spans="1:11" x14ac:dyDescent="0.2">
      <c r="A17" s="101" t="s">
        <v>312</v>
      </c>
      <c r="B17" s="22" t="s">
        <v>223</v>
      </c>
      <c r="C17" s="4">
        <v>97.483966452999994</v>
      </c>
      <c r="D17" s="5" t="str">
        <f>IF(OR($B17="N/A",$C17="N/A"),"N/A",IF(C17&gt;100,"No",IF(C17&lt;98,"No","Yes")))</f>
        <v>No</v>
      </c>
      <c r="E17" s="4">
        <v>96.627038983000006</v>
      </c>
      <c r="F17" s="5" t="str">
        <f>IF(OR($B17="N/A",$E17="N/A"),"N/A",IF(E17&gt;100,"No",IF(E17&lt;98,"No","Yes")))</f>
        <v>No</v>
      </c>
      <c r="G17" s="4">
        <v>94.231359312999999</v>
      </c>
      <c r="H17" s="5" t="str">
        <f>IF($B17="N/A","N/A",IF(G17&gt;100,"No",IF(G17&lt;98,"No","Yes")))</f>
        <v>No</v>
      </c>
      <c r="I17" s="6">
        <v>-0.879</v>
      </c>
      <c r="J17" s="6">
        <v>-2.48</v>
      </c>
      <c r="K17" s="105" t="str">
        <f t="shared" si="0"/>
        <v>Yes</v>
      </c>
    </row>
    <row r="18" spans="1:11" x14ac:dyDescent="0.2">
      <c r="A18" s="101" t="s">
        <v>31</v>
      </c>
      <c r="B18" s="22" t="s">
        <v>214</v>
      </c>
      <c r="C18" s="4">
        <v>97.187962506000005</v>
      </c>
      <c r="D18" s="5" t="str">
        <f>IF($B18="N/A","N/A",IF(C18&gt;100,"No",IF(C18&lt;95,"No","Yes")))</f>
        <v>Yes</v>
      </c>
      <c r="E18" s="4">
        <v>96.129388996000003</v>
      </c>
      <c r="F18" s="5" t="str">
        <f>IF($B18="N/A","N/A",IF(E18&gt;100,"No",IF(E18&lt;95,"No","Yes")))</f>
        <v>Yes</v>
      </c>
      <c r="G18" s="4">
        <v>93.648358392000006</v>
      </c>
      <c r="H18" s="5" t="str">
        <f>IF($B18="N/A","N/A",IF(G18&gt;100,"No",IF(G18&lt;95,"No","Yes")))</f>
        <v>No</v>
      </c>
      <c r="I18" s="6">
        <v>-1.0900000000000001</v>
      </c>
      <c r="J18" s="6">
        <v>-2.58</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99.531327083999997</v>
      </c>
      <c r="D20" s="5" t="str">
        <f>IF($B20="N/A","N/A",IF(C20&gt;100,"No",IF(C20&lt;98,"No","Yes")))</f>
        <v>Yes</v>
      </c>
      <c r="E20" s="4">
        <v>100</v>
      </c>
      <c r="F20" s="5" t="str">
        <f>IF($B20="N/A","N/A",IF(E20&gt;100,"No",IF(E20&lt;98,"No","Yes")))</f>
        <v>Yes</v>
      </c>
      <c r="G20" s="4">
        <v>100</v>
      </c>
      <c r="H20" s="5" t="str">
        <f>IF($B20="N/A","N/A",IF(G20&gt;100,"No",IF(G20&lt;98,"No","Yes")))</f>
        <v>Yes</v>
      </c>
      <c r="I20" s="6">
        <v>0.47089999999999999</v>
      </c>
      <c r="J20" s="6">
        <v>0</v>
      </c>
      <c r="K20" s="105" t="str">
        <f t="shared" si="0"/>
        <v>Yes</v>
      </c>
    </row>
    <row r="21" spans="1:11" x14ac:dyDescent="0.2">
      <c r="A21" s="101" t="s">
        <v>826</v>
      </c>
      <c r="B21" s="22" t="s">
        <v>225</v>
      </c>
      <c r="C21" s="4">
        <v>7.7194547707999996</v>
      </c>
      <c r="D21" s="5" t="str">
        <f>IF($B21="N/A","N/A",IF(C21&gt;=2,"Yes","No"))</f>
        <v>Yes</v>
      </c>
      <c r="E21" s="4">
        <v>7.5919270113000001</v>
      </c>
      <c r="F21" s="5" t="str">
        <f>IF($B21="N/A","N/A",IF(E21&gt;=2,"Yes","No"))</f>
        <v>Yes</v>
      </c>
      <c r="G21" s="4">
        <v>7.646210494</v>
      </c>
      <c r="H21" s="5" t="str">
        <f>IF($B21="N/A","N/A",IF(G21&gt;=2,"Yes","No"))</f>
        <v>Yes</v>
      </c>
      <c r="I21" s="6">
        <v>-1.65</v>
      </c>
      <c r="J21" s="6">
        <v>0.71499999999999997</v>
      </c>
      <c r="K21" s="105" t="str">
        <f t="shared" si="0"/>
        <v>Yes</v>
      </c>
    </row>
    <row r="22" spans="1:11" x14ac:dyDescent="0.2">
      <c r="A22" s="101" t="s">
        <v>827</v>
      </c>
      <c r="B22" s="22" t="s">
        <v>226</v>
      </c>
      <c r="C22" s="4">
        <v>6.2701363072999996</v>
      </c>
      <c r="D22" s="5" t="str">
        <f>IF($B22="N/A","N/A",IF(C22&gt;30,"No",IF(C22&lt;5,"No","Yes")))</f>
        <v>Yes</v>
      </c>
      <c r="E22" s="4">
        <v>7.5753386784999996</v>
      </c>
      <c r="F22" s="5" t="str">
        <f>IF($B22="N/A","N/A",IF(E22&gt;30,"No",IF(E22&lt;5,"No","Yes")))</f>
        <v>Yes</v>
      </c>
      <c r="G22" s="4">
        <v>7.1187480821999998</v>
      </c>
      <c r="H22" s="5" t="str">
        <f>IF($B22="N/A","N/A",IF(G22&gt;30,"No",IF(G22&lt;5,"No","Yes")))</f>
        <v>Yes</v>
      </c>
      <c r="I22" s="6">
        <v>20.82</v>
      </c>
      <c r="J22" s="6">
        <v>-6.03</v>
      </c>
      <c r="K22" s="105" t="str">
        <f t="shared" si="0"/>
        <v>Yes</v>
      </c>
    </row>
    <row r="23" spans="1:11" x14ac:dyDescent="0.2">
      <c r="A23" s="101" t="s">
        <v>828</v>
      </c>
      <c r="B23" s="22" t="s">
        <v>227</v>
      </c>
      <c r="C23" s="4">
        <v>32.812887236999998</v>
      </c>
      <c r="D23" s="5" t="str">
        <f>IF($B23="N/A","N/A",IF(C23&gt;75,"No",IF(C23&lt;15,"No","Yes")))</f>
        <v>Yes</v>
      </c>
      <c r="E23" s="4">
        <v>27.508985346999999</v>
      </c>
      <c r="F23" s="5" t="str">
        <f>IF($B23="N/A","N/A",IF(E23&gt;75,"No",IF(E23&lt;15,"No","Yes")))</f>
        <v>Yes</v>
      </c>
      <c r="G23" s="4">
        <v>28.597729364999999</v>
      </c>
      <c r="H23" s="5" t="str">
        <f>IF($B23="N/A","N/A",IF(G23&gt;75,"No",IF(G23&lt;15,"No","Yes")))</f>
        <v>Yes</v>
      </c>
      <c r="I23" s="6">
        <v>-16.2</v>
      </c>
      <c r="J23" s="6">
        <v>3.9580000000000002</v>
      </c>
      <c r="K23" s="105" t="str">
        <f t="shared" si="0"/>
        <v>Yes</v>
      </c>
    </row>
    <row r="24" spans="1:11" x14ac:dyDescent="0.2">
      <c r="A24" s="101" t="s">
        <v>829</v>
      </c>
      <c r="B24" s="22" t="s">
        <v>228</v>
      </c>
      <c r="C24" s="4">
        <v>60.916976456</v>
      </c>
      <c r="D24" s="5" t="str">
        <f>IF($B24="N/A","N/A",IF(C24&gt;70,"No",IF(C24&lt;25,"No","Yes")))</f>
        <v>Yes</v>
      </c>
      <c r="E24" s="4">
        <v>64.915675974999999</v>
      </c>
      <c r="F24" s="5" t="str">
        <f>IF($B24="N/A","N/A",IF(E24&gt;70,"No",IF(E24&lt;25,"No","Yes")))</f>
        <v>Yes</v>
      </c>
      <c r="G24" s="4">
        <v>64.283522552999997</v>
      </c>
      <c r="H24" s="5" t="str">
        <f>IF($B24="N/A","N/A",IF(G24&gt;70,"No",IF(G24&lt;25,"No","Yes")))</f>
        <v>Yes</v>
      </c>
      <c r="I24" s="6">
        <v>6.5640000000000001</v>
      </c>
      <c r="J24" s="6">
        <v>-0.97399999999999998</v>
      </c>
      <c r="K24" s="105" t="str">
        <f t="shared" si="0"/>
        <v>Yes</v>
      </c>
    </row>
    <row r="25" spans="1:11" x14ac:dyDescent="0.2">
      <c r="A25" s="101" t="s">
        <v>318</v>
      </c>
      <c r="B25" s="22" t="s">
        <v>229</v>
      </c>
      <c r="C25" s="4">
        <v>31.105081401</v>
      </c>
      <c r="D25" s="5" t="str">
        <f>IF($B25="N/A","N/A",IF(C25&gt;70,"No",IF(C25&lt;35,"No","Yes")))</f>
        <v>No</v>
      </c>
      <c r="E25" s="4">
        <v>39.037876693000001</v>
      </c>
      <c r="F25" s="5" t="str">
        <f>IF($B25="N/A","N/A",IF(E25&gt;70,"No",IF(E25&lt;35,"No","Yes")))</f>
        <v>Yes</v>
      </c>
      <c r="G25" s="4">
        <v>39.981589444999997</v>
      </c>
      <c r="H25" s="5" t="str">
        <f>IF($B25="N/A","N/A",IF(G25&gt;70,"No",IF(G25&lt;35,"No","Yes")))</f>
        <v>Yes</v>
      </c>
      <c r="I25" s="6">
        <v>25.5</v>
      </c>
      <c r="J25" s="6">
        <v>2.4169999999999998</v>
      </c>
      <c r="K25" s="105" t="str">
        <f t="shared" si="0"/>
        <v>Yes</v>
      </c>
    </row>
    <row r="26" spans="1:11" x14ac:dyDescent="0.2">
      <c r="A26" s="101" t="s">
        <v>830</v>
      </c>
      <c r="B26" s="22" t="s">
        <v>220</v>
      </c>
      <c r="C26" s="4">
        <v>1.9492466297</v>
      </c>
      <c r="D26" s="5" t="str">
        <f>IF($B26="N/A","N/A",IF(C26&gt;1,"Yes","No"))</f>
        <v>Yes</v>
      </c>
      <c r="E26" s="4">
        <v>1.9957507081999999</v>
      </c>
      <c r="F26" s="5" t="str">
        <f>IF($B26="N/A","N/A",IF(E26&gt;1,"Yes","No"))</f>
        <v>Yes</v>
      </c>
      <c r="G26" s="4">
        <v>2.0675364542999999</v>
      </c>
      <c r="H26" s="5" t="str">
        <f>IF($B26="N/A","N/A",IF(G26&gt;1,"Yes","No"))</f>
        <v>Yes</v>
      </c>
      <c r="I26" s="6">
        <v>2.3860000000000001</v>
      </c>
      <c r="J26" s="6">
        <v>3.597</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1748</v>
      </c>
      <c r="J6" s="6" t="s">
        <v>1748</v>
      </c>
      <c r="K6" s="105" t="str">
        <f t="shared" ref="K6:K35" si="0">IF(J6="Div by 0", "N/A", IF(J6="N/A","N/A", IF(J6&gt;30, "No", IF(J6&lt;-30, "No", "Yes"))))</f>
        <v>N/A</v>
      </c>
    </row>
    <row r="7" spans="1:11" x14ac:dyDescent="0.2">
      <c r="A7" s="101" t="s">
        <v>435</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t="s">
        <v>1748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t="s">
        <v>1748</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t="s">
        <v>1748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t="s">
        <v>1748</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t="s">
        <v>1748</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t="s">
        <v>1748</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t="s">
        <v>1748</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t="s">
        <v>1748</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t="s">
        <v>1748</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t="s">
        <v>1748</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t="s">
        <v>1748</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t="s">
        <v>1748</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t="s">
        <v>1748</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t="s">
        <v>1748</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t="s">
        <v>1748</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t="s">
        <v>1748</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t="s">
        <v>1748</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t="s">
        <v>1748</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t="s">
        <v>1748</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t="s">
        <v>1748</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120107</v>
      </c>
      <c r="D7" s="19" t="str">
        <f>IF($B7="N/A","N/A",IF(C7&gt;15,"No",IF(C7&lt;-15,"No","Yes")))</f>
        <v>N/A</v>
      </c>
      <c r="E7" s="18">
        <v>121949</v>
      </c>
      <c r="F7" s="19" t="str">
        <f>IF($B7="N/A","N/A",IF(E7&gt;15,"No",IF(E7&lt;-15,"No","Yes")))</f>
        <v>N/A</v>
      </c>
      <c r="G7" s="18">
        <v>124561</v>
      </c>
      <c r="H7" s="19" t="str">
        <f>IF($B7="N/A","N/A",IF(G7&gt;15,"No",IF(G7&lt;-15,"No","Yes")))</f>
        <v>N/A</v>
      </c>
      <c r="I7" s="20">
        <v>1.534</v>
      </c>
      <c r="J7" s="20">
        <v>2.1419999999999999</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100</v>
      </c>
      <c r="D13" s="5" t="str">
        <f t="shared" si="1"/>
        <v>Yes</v>
      </c>
      <c r="E13" s="4">
        <v>100</v>
      </c>
      <c r="F13" s="5" t="str">
        <f t="shared" si="2"/>
        <v>Yes</v>
      </c>
      <c r="G13" s="4">
        <v>100</v>
      </c>
      <c r="H13" s="5" t="str">
        <f t="shared" si="3"/>
        <v>Yes</v>
      </c>
      <c r="I13" s="6">
        <v>0</v>
      </c>
      <c r="J13" s="6">
        <v>0</v>
      </c>
      <c r="K13" s="105" t="str">
        <f t="shared" si="0"/>
        <v>Yes</v>
      </c>
    </row>
    <row r="14" spans="1:11" x14ac:dyDescent="0.2">
      <c r="A14" s="122" t="s">
        <v>13</v>
      </c>
      <c r="B14" s="22" t="s">
        <v>213</v>
      </c>
      <c r="C14" s="23">
        <v>120107</v>
      </c>
      <c r="D14" s="5" t="str">
        <f>IF($B14="N/A","N/A",IF(C14&gt;15,"No",IF(C14&lt;-15,"No","Yes")))</f>
        <v>N/A</v>
      </c>
      <c r="E14" s="23">
        <v>121949</v>
      </c>
      <c r="F14" s="5" t="str">
        <f>IF($B14="N/A","N/A",IF(E14&gt;15,"No",IF(E14&lt;-15,"No","Yes")))</f>
        <v>N/A</v>
      </c>
      <c r="G14" s="23">
        <v>124561</v>
      </c>
      <c r="H14" s="5" t="str">
        <f>IF($B14="N/A","N/A",IF(G14&gt;15,"No",IF(G14&lt;-15,"No","Yes")))</f>
        <v>N/A</v>
      </c>
      <c r="I14" s="6">
        <v>1.534</v>
      </c>
      <c r="J14" s="6">
        <v>2.1419999999999999</v>
      </c>
      <c r="K14" s="105" t="str">
        <f t="shared" si="0"/>
        <v>Yes</v>
      </c>
    </row>
    <row r="15" spans="1:11" x14ac:dyDescent="0.2">
      <c r="A15" s="122" t="s">
        <v>439</v>
      </c>
      <c r="B15" s="22" t="s">
        <v>215</v>
      </c>
      <c r="C15" s="4">
        <v>3.4419309449000002</v>
      </c>
      <c r="D15" s="5" t="str">
        <f>IF($B15="N/A","N/A",IF(C15&gt;20,"No",IF(C15&lt;5,"No","Yes")))</f>
        <v>No</v>
      </c>
      <c r="E15" s="4">
        <v>3.7983091292000002</v>
      </c>
      <c r="F15" s="5" t="str">
        <f>IF($B15="N/A","N/A",IF(E15&gt;20,"No",IF(E15&lt;5,"No","Yes")))</f>
        <v>No</v>
      </c>
      <c r="G15" s="4">
        <v>3.8728012780999999</v>
      </c>
      <c r="H15" s="5" t="str">
        <f>IF($B15="N/A","N/A",IF(G15&gt;20,"No",IF(G15&lt;5,"No","Yes")))</f>
        <v>No</v>
      </c>
      <c r="I15" s="6">
        <v>10.35</v>
      </c>
      <c r="J15" s="6">
        <v>1.9610000000000001</v>
      </c>
      <c r="K15" s="105" t="str">
        <f t="shared" si="0"/>
        <v>Yes</v>
      </c>
    </row>
    <row r="16" spans="1:11" x14ac:dyDescent="0.2">
      <c r="A16" s="122" t="s">
        <v>440</v>
      </c>
      <c r="B16" s="17" t="s">
        <v>213</v>
      </c>
      <c r="C16" s="4">
        <v>96.558069055000004</v>
      </c>
      <c r="D16" s="5" t="str">
        <f>IF($B16="N/A","N/A",IF(C16&gt;15,"No",IF(C16&lt;-15,"No","Yes")))</f>
        <v>N/A</v>
      </c>
      <c r="E16" s="4">
        <v>96.201690870999997</v>
      </c>
      <c r="F16" s="5" t="str">
        <f>IF($B16="N/A","N/A",IF(E16&gt;15,"No",IF(E16&lt;-15,"No","Yes")))</f>
        <v>N/A</v>
      </c>
      <c r="G16" s="4">
        <v>96.127198722000003</v>
      </c>
      <c r="H16" s="5" t="str">
        <f>IF($B16="N/A","N/A",IF(G16&gt;15,"No",IF(G16&lt;-15,"No","Yes")))</f>
        <v>N/A</v>
      </c>
      <c r="I16" s="6">
        <v>-0.36899999999999999</v>
      </c>
      <c r="J16" s="6">
        <v>-7.6999999999999999E-2</v>
      </c>
      <c r="K16" s="105" t="str">
        <f t="shared" si="0"/>
        <v>Yes</v>
      </c>
    </row>
    <row r="17" spans="1:11" x14ac:dyDescent="0.2">
      <c r="A17" s="122" t="s">
        <v>441</v>
      </c>
      <c r="B17" s="22" t="s">
        <v>235</v>
      </c>
      <c r="C17" s="4">
        <v>4.7948912220000004</v>
      </c>
      <c r="D17" s="5" t="str">
        <f>IF($B17="N/A","N/A",IF(C17&gt;1,"Yes","No"))</f>
        <v>Yes</v>
      </c>
      <c r="E17" s="4">
        <v>2.4001836832999999</v>
      </c>
      <c r="F17" s="5" t="str">
        <f>IF($B17="N/A","N/A",IF(E17&gt;1,"Yes","No"))</f>
        <v>Yes</v>
      </c>
      <c r="G17" s="4">
        <v>4.4588595146000003</v>
      </c>
      <c r="H17" s="5" t="str">
        <f>IF($B17="N/A","N/A",IF(G17&gt;1,"Yes","No"))</f>
        <v>Yes</v>
      </c>
      <c r="I17" s="6">
        <v>-49.9</v>
      </c>
      <c r="J17" s="6">
        <v>85.77</v>
      </c>
      <c r="K17" s="105" t="str">
        <f t="shared" si="0"/>
        <v>No</v>
      </c>
    </row>
    <row r="18" spans="1:11" x14ac:dyDescent="0.2">
      <c r="A18" s="122" t="s">
        <v>857</v>
      </c>
      <c r="B18" s="22" t="s">
        <v>213</v>
      </c>
      <c r="C18" s="75">
        <v>5863.6277130999997</v>
      </c>
      <c r="D18" s="5" t="str">
        <f>IF($B18="N/A","N/A",IF(C18&gt;15,"No",IF(C18&lt;-15,"No","Yes")))</f>
        <v>N/A</v>
      </c>
      <c r="E18" s="75">
        <v>4779.0064912999997</v>
      </c>
      <c r="F18" s="5" t="str">
        <f>IF($B18="N/A","N/A",IF(E18&gt;15,"No",IF(E18&lt;-15,"No","Yes")))</f>
        <v>N/A</v>
      </c>
      <c r="G18" s="75">
        <v>5225.4612891999996</v>
      </c>
      <c r="H18" s="5" t="str">
        <f>IF($B18="N/A","N/A",IF(G18&gt;15,"No",IF(G18&lt;-15,"No","Yes")))</f>
        <v>N/A</v>
      </c>
      <c r="I18" s="6">
        <v>-18.5</v>
      </c>
      <c r="J18" s="6">
        <v>9.3420000000000005</v>
      </c>
      <c r="K18" s="105" t="str">
        <f t="shared" si="0"/>
        <v>Yes</v>
      </c>
    </row>
    <row r="19" spans="1:11" x14ac:dyDescent="0.2">
      <c r="A19" s="104" t="s">
        <v>131</v>
      </c>
      <c r="B19" s="22" t="s">
        <v>213</v>
      </c>
      <c r="C19" s="23">
        <v>15</v>
      </c>
      <c r="D19" s="22" t="s">
        <v>213</v>
      </c>
      <c r="E19" s="23">
        <v>11</v>
      </c>
      <c r="F19" s="22" t="s">
        <v>213</v>
      </c>
      <c r="G19" s="23">
        <v>24</v>
      </c>
      <c r="H19" s="5" t="str">
        <f>IF($B19="N/A","N/A",IF(G19&gt;15,"No",IF(G19&lt;-15,"No","Yes")))</f>
        <v>N/A</v>
      </c>
      <c r="I19" s="6">
        <v>-33.299999999999997</v>
      </c>
      <c r="J19" s="6">
        <v>140</v>
      </c>
      <c r="K19" s="105" t="str">
        <f t="shared" si="0"/>
        <v>No</v>
      </c>
    </row>
    <row r="20" spans="1:11" x14ac:dyDescent="0.2">
      <c r="A20" s="104" t="s">
        <v>346</v>
      </c>
      <c r="B20" s="17" t="s">
        <v>213</v>
      </c>
      <c r="C20" s="4">
        <v>1.24888641E-2</v>
      </c>
      <c r="D20" s="22" t="s">
        <v>213</v>
      </c>
      <c r="E20" s="4">
        <v>8.2001491999999995E-3</v>
      </c>
      <c r="F20" s="22" t="s">
        <v>213</v>
      </c>
      <c r="G20" s="4">
        <v>1.92676681E-2</v>
      </c>
      <c r="H20" s="5" t="str">
        <f>IF($B20="N/A","N/A",IF(G20&gt;15,"No",IF(G20&lt;-15,"No","Yes")))</f>
        <v>N/A</v>
      </c>
      <c r="I20" s="6">
        <v>-34.299999999999997</v>
      </c>
      <c r="J20" s="6">
        <v>135</v>
      </c>
      <c r="K20" s="105" t="str">
        <f t="shared" si="0"/>
        <v>No</v>
      </c>
    </row>
    <row r="21" spans="1:11" ht="25.5" x14ac:dyDescent="0.2">
      <c r="A21" s="104" t="s">
        <v>836</v>
      </c>
      <c r="B21" s="22" t="s">
        <v>213</v>
      </c>
      <c r="C21" s="75">
        <v>4437.2</v>
      </c>
      <c r="D21" s="5" t="str">
        <f>IF($B21="N/A","N/A",IF(C21&gt;60,"No",IF(C21&lt;15,"No","Yes")))</f>
        <v>N/A</v>
      </c>
      <c r="E21" s="75">
        <v>4230.7</v>
      </c>
      <c r="F21" s="5" t="str">
        <f>IF($B21="N/A","N/A",IF(E21&gt;60,"No",IF(E21&lt;15,"No","Yes")))</f>
        <v>N/A</v>
      </c>
      <c r="G21" s="75">
        <v>3126.3333333</v>
      </c>
      <c r="H21" s="5" t="str">
        <f>IF($B21="N/A","N/A",IF(G21&gt;60,"No",IF(G21&lt;15,"No","Yes")))</f>
        <v>N/A</v>
      </c>
      <c r="I21" s="6">
        <v>-4.6500000000000004</v>
      </c>
      <c r="J21" s="6">
        <v>-26.1</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115973</v>
      </c>
      <c r="D6" s="5" t="str">
        <f>IF($B6="N/A","N/A",IF(C6&gt;15,"No",IF(C6&lt;-15,"No","Yes")))</f>
        <v>N/A</v>
      </c>
      <c r="E6" s="23">
        <v>117317</v>
      </c>
      <c r="F6" s="5" t="str">
        <f>IF($B6="N/A","N/A",IF(E6&gt;15,"No",IF(E6&lt;-15,"No","Yes")))</f>
        <v>N/A</v>
      </c>
      <c r="G6" s="23">
        <v>119737</v>
      </c>
      <c r="H6" s="5" t="str">
        <f>IF($B6="N/A","N/A",IF(G6&gt;15,"No",IF(G6&lt;-15,"No","Yes")))</f>
        <v>N/A</v>
      </c>
      <c r="I6" s="6">
        <v>1.159</v>
      </c>
      <c r="J6" s="6">
        <v>2.0630000000000002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204.65889498999999</v>
      </c>
      <c r="D9" s="5" t="str">
        <f>IF($B9="N/A","N/A",IF(C9&gt;100,"No",IF(C9&lt;50,"No","Yes")))</f>
        <v>No</v>
      </c>
      <c r="E9" s="24">
        <v>209.28014970000001</v>
      </c>
      <c r="F9" s="5" t="str">
        <f>IF($B9="N/A","N/A",IF(E9&gt;100,"No",IF(E9&lt;50,"No","Yes")))</f>
        <v>No</v>
      </c>
      <c r="G9" s="24">
        <v>218.32736388000001</v>
      </c>
      <c r="H9" s="5" t="str">
        <f>IF($B9="N/A","N/A",IF(G9&gt;100,"No",IF(G9&lt;50,"No","Yes")))</f>
        <v>No</v>
      </c>
      <c r="I9" s="6">
        <v>2.258</v>
      </c>
      <c r="J9" s="6">
        <v>4.3230000000000004</v>
      </c>
      <c r="K9" s="105" t="str">
        <f t="shared" si="0"/>
        <v>Yes</v>
      </c>
    </row>
    <row r="10" spans="1:11" ht="25.5" x14ac:dyDescent="0.2">
      <c r="A10" s="124" t="s">
        <v>839</v>
      </c>
      <c r="B10" s="22" t="s">
        <v>213</v>
      </c>
      <c r="C10" s="24">
        <v>367.37048496</v>
      </c>
      <c r="D10" s="5" t="str">
        <f>IF($B10="N/A","N/A",IF(C10&gt;15,"No",IF(C10&lt;-15,"No","Yes")))</f>
        <v>N/A</v>
      </c>
      <c r="E10" s="24">
        <v>372.03707807000001</v>
      </c>
      <c r="F10" s="5" t="str">
        <f>IF($B10="N/A","N/A",IF(E10&gt;15,"No",IF(E10&lt;-15,"No","Yes")))</f>
        <v>N/A</v>
      </c>
      <c r="G10" s="24">
        <v>375.80355284000001</v>
      </c>
      <c r="H10" s="5" t="str">
        <f>IF($B10="N/A","N/A",IF(G10&gt;15,"No",IF(G10&lt;-15,"No","Yes")))</f>
        <v>N/A</v>
      </c>
      <c r="I10" s="6">
        <v>1.27</v>
      </c>
      <c r="J10" s="6">
        <v>1.012</v>
      </c>
      <c r="K10" s="105" t="str">
        <f t="shared" si="0"/>
        <v>Yes</v>
      </c>
    </row>
    <row r="11" spans="1:11" ht="25.5" x14ac:dyDescent="0.2">
      <c r="A11" s="124" t="s">
        <v>840</v>
      </c>
      <c r="B11" s="22" t="s">
        <v>213</v>
      </c>
      <c r="C11" s="24">
        <v>979.80040458999997</v>
      </c>
      <c r="D11" s="5" t="str">
        <f>IF($B11="N/A","N/A",IF(C11&gt;15,"No",IF(C11&lt;-15,"No","Yes")))</f>
        <v>N/A</v>
      </c>
      <c r="E11" s="24">
        <v>939.98656786000004</v>
      </c>
      <c r="F11" s="5" t="str">
        <f>IF($B11="N/A","N/A",IF(E11&gt;15,"No",IF(E11&lt;-15,"No","Yes")))</f>
        <v>N/A</v>
      </c>
      <c r="G11" s="24">
        <v>993.37130359000002</v>
      </c>
      <c r="H11" s="5" t="str">
        <f>IF($B11="N/A","N/A",IF(G11&gt;15,"No",IF(G11&lt;-15,"No","Yes")))</f>
        <v>N/A</v>
      </c>
      <c r="I11" s="6">
        <v>-4.0599999999999996</v>
      </c>
      <c r="J11" s="6">
        <v>5.6790000000000003</v>
      </c>
      <c r="K11" s="105" t="str">
        <f t="shared" si="0"/>
        <v>Yes</v>
      </c>
    </row>
    <row r="12" spans="1:11" ht="25.5" x14ac:dyDescent="0.2">
      <c r="A12" s="124" t="s">
        <v>841</v>
      </c>
      <c r="B12" s="22" t="s">
        <v>213</v>
      </c>
      <c r="C12" s="24">
        <v>451.06661580999997</v>
      </c>
      <c r="D12" s="5" t="str">
        <f>IF($B12="N/A","N/A",IF(C12&gt;15,"No",IF(C12&lt;-15,"No","Yes")))</f>
        <v>N/A</v>
      </c>
      <c r="E12" s="24">
        <v>480.26154943</v>
      </c>
      <c r="F12" s="5" t="str">
        <f>IF($B12="N/A","N/A",IF(E12&gt;15,"No",IF(E12&lt;-15,"No","Yes")))</f>
        <v>N/A</v>
      </c>
      <c r="G12" s="24">
        <v>536.37110268000004</v>
      </c>
      <c r="H12" s="5" t="str">
        <f>IF($B12="N/A","N/A",IF(G12&gt;15,"No",IF(G12&lt;-15,"No","Yes")))</f>
        <v>N/A</v>
      </c>
      <c r="I12" s="6">
        <v>6.4720000000000004</v>
      </c>
      <c r="J12" s="6">
        <v>11.68</v>
      </c>
      <c r="K12" s="105" t="str">
        <f t="shared" si="0"/>
        <v>Yes</v>
      </c>
    </row>
    <row r="13" spans="1:11" x14ac:dyDescent="0.2">
      <c r="A13" s="124" t="s">
        <v>650</v>
      </c>
      <c r="B13" s="22" t="s">
        <v>237</v>
      </c>
      <c r="C13" s="4">
        <v>77.508558026000003</v>
      </c>
      <c r="D13" s="5" t="str">
        <f>IF($B13="N/A","N/A",IF(C13&gt;99,"No",IF(C13&lt;75,"No","Yes")))</f>
        <v>Yes</v>
      </c>
      <c r="E13" s="4">
        <v>76.236180605000001</v>
      </c>
      <c r="F13" s="5" t="str">
        <f>IF($B13="N/A","N/A",IF(E13&gt;99,"No",IF(E13&lt;75,"No","Yes")))</f>
        <v>Yes</v>
      </c>
      <c r="G13" s="4">
        <v>76.242097263000005</v>
      </c>
      <c r="H13" s="5" t="str">
        <f>IF($B13="N/A","N/A",IF(G13&gt;99,"No",IF(G13&lt;75,"No","Yes")))</f>
        <v>Yes</v>
      </c>
      <c r="I13" s="6">
        <v>-1.64</v>
      </c>
      <c r="J13" s="6">
        <v>7.7999999999999996E-3</v>
      </c>
      <c r="K13" s="105" t="str">
        <f t="shared" ref="K13:K24" si="1">IF(J13="Div by 0", "N/A", IF(J13="N/A","N/A", IF(J13&gt;30, "No", IF(J13&lt;-30, "No", "Yes"))))</f>
        <v>Yes</v>
      </c>
    </row>
    <row r="14" spans="1:11" x14ac:dyDescent="0.2">
      <c r="A14" s="124" t="s">
        <v>492</v>
      </c>
      <c r="B14" s="22" t="s">
        <v>213</v>
      </c>
      <c r="C14" s="5">
        <v>99.984425236000007</v>
      </c>
      <c r="D14" s="5" t="str">
        <f>IF($B14="N/A","N/A",IF(C14&gt;15,"No",IF(C14&lt;-15,"No","Yes")))</f>
        <v>N/A</v>
      </c>
      <c r="E14" s="5">
        <v>99.997763813999995</v>
      </c>
      <c r="F14" s="5" t="str">
        <f>IF($B14="N/A","N/A",IF(E14&gt;15,"No",IF(E14&lt;-15,"No","Yes")))</f>
        <v>N/A</v>
      </c>
      <c r="G14" s="5">
        <v>99.990141308000005</v>
      </c>
      <c r="H14" s="5" t="str">
        <f>IF($B14="N/A","N/A",IF(G14&gt;15,"No",IF(G14&lt;-15,"No","Yes")))</f>
        <v>N/A</v>
      </c>
      <c r="I14" s="6">
        <v>1.3299999999999999E-2</v>
      </c>
      <c r="J14" s="6">
        <v>-8.0000000000000002E-3</v>
      </c>
      <c r="K14" s="105" t="str">
        <f t="shared" si="1"/>
        <v>Yes</v>
      </c>
    </row>
    <row r="15" spans="1:11" x14ac:dyDescent="0.2">
      <c r="A15" s="124" t="s">
        <v>842</v>
      </c>
      <c r="B15" s="22" t="s">
        <v>213</v>
      </c>
      <c r="C15" s="23">
        <v>28.521947148999999</v>
      </c>
      <c r="D15" s="5" t="str">
        <f>IF($B15="N/A","N/A",IF(C15&gt;15,"No",IF(C15&lt;-15,"No","Yes")))</f>
        <v>N/A</v>
      </c>
      <c r="E15" s="6">
        <v>28.475859833000001</v>
      </c>
      <c r="F15" s="5" t="str">
        <f>IF($B15="N/A","N/A",IF(E15&gt;15,"No",IF(E15&lt;-15,"No","Yes")))</f>
        <v>N/A</v>
      </c>
      <c r="G15" s="6">
        <v>28.335590101000001</v>
      </c>
      <c r="H15" s="5" t="str">
        <f>IF($B15="N/A","N/A",IF(G15&gt;15,"No",IF(G15&lt;-15,"No","Yes")))</f>
        <v>N/A</v>
      </c>
      <c r="I15" s="6">
        <v>-0.16200000000000001</v>
      </c>
      <c r="J15" s="6">
        <v>-0.49299999999999999</v>
      </c>
      <c r="K15" s="105" t="str">
        <f t="shared" si="1"/>
        <v>Yes</v>
      </c>
    </row>
    <row r="16" spans="1:11" x14ac:dyDescent="0.2">
      <c r="A16" s="125" t="s">
        <v>651</v>
      </c>
      <c r="B16" s="38" t="s">
        <v>238</v>
      </c>
      <c r="C16" s="5">
        <v>5.5935433246999997</v>
      </c>
      <c r="D16" s="5" t="str">
        <f>IF($B16="N/A","N/A",IF(C16&gt;20,"No",IF(C16&lt;=0,"No","Yes")))</f>
        <v>Yes</v>
      </c>
      <c r="E16" s="5">
        <v>5.5848683481999997</v>
      </c>
      <c r="F16" s="5" t="str">
        <f>IF($B16="N/A","N/A",IF(E16&gt;20,"No",IF(E16&lt;=0,"No","Yes")))</f>
        <v>Yes</v>
      </c>
      <c r="G16" s="5">
        <v>5.2915974177000002</v>
      </c>
      <c r="H16" s="5" t="str">
        <f>IF($B16="N/A","N/A",IF(G16&gt;20,"No",IF(G16&lt;=0,"No","Yes")))</f>
        <v>Yes</v>
      </c>
      <c r="I16" s="6">
        <v>-0.155</v>
      </c>
      <c r="J16" s="6">
        <v>-5.25</v>
      </c>
      <c r="K16" s="105" t="str">
        <f t="shared" si="1"/>
        <v>Yes</v>
      </c>
    </row>
    <row r="17" spans="1:11" x14ac:dyDescent="0.2">
      <c r="A17" s="125" t="s">
        <v>369</v>
      </c>
      <c r="B17" s="22" t="s">
        <v>213</v>
      </c>
      <c r="C17" s="5">
        <v>99.737937412999997</v>
      </c>
      <c r="D17" s="5" t="str">
        <f>IF($B17="N/A","N/A",IF(C17&gt;15,"No",IF(C17&lt;-15,"No","Yes")))</f>
        <v>N/A</v>
      </c>
      <c r="E17" s="5">
        <v>99.648962148999999</v>
      </c>
      <c r="F17" s="5" t="str">
        <f>IF($B17="N/A","N/A",IF(E17&gt;15,"No",IF(E17&lt;-15,"No","Yes")))</f>
        <v>N/A</v>
      </c>
      <c r="G17" s="5">
        <v>99.494949495</v>
      </c>
      <c r="H17" s="5" t="str">
        <f>IF($B17="N/A","N/A",IF(G17&gt;15,"No",IF(G17&lt;-15,"No","Yes")))</f>
        <v>N/A</v>
      </c>
      <c r="I17" s="6">
        <v>-8.8999999999999996E-2</v>
      </c>
      <c r="J17" s="6">
        <v>-0.155</v>
      </c>
      <c r="K17" s="105" t="str">
        <f t="shared" si="1"/>
        <v>Yes</v>
      </c>
    </row>
    <row r="18" spans="1:11" x14ac:dyDescent="0.2">
      <c r="A18" s="125" t="s">
        <v>843</v>
      </c>
      <c r="B18" s="22" t="s">
        <v>213</v>
      </c>
      <c r="C18" s="6">
        <v>28.575270479</v>
      </c>
      <c r="D18" s="5" t="str">
        <f>IF($B18="N/A","N/A",IF(C18&gt;15,"No",IF(C18&lt;-15,"No","Yes")))</f>
        <v>N/A</v>
      </c>
      <c r="E18" s="6">
        <v>27.928472967000001</v>
      </c>
      <c r="F18" s="5" t="str">
        <f>IF($B18="N/A","N/A",IF(E18&gt;15,"No",IF(E18&lt;-15,"No","Yes")))</f>
        <v>N/A</v>
      </c>
      <c r="G18" s="6">
        <v>28.039340102000001</v>
      </c>
      <c r="H18" s="5" t="str">
        <f>IF($B18="N/A","N/A",IF(G18&gt;15,"No",IF(G18&lt;-15,"No","Yes")))</f>
        <v>N/A</v>
      </c>
      <c r="I18" s="6">
        <v>-2.2599999999999998</v>
      </c>
      <c r="J18" s="6">
        <v>0.39700000000000002</v>
      </c>
      <c r="K18" s="105" t="str">
        <f t="shared" si="1"/>
        <v>Yes</v>
      </c>
    </row>
    <row r="19" spans="1:11" x14ac:dyDescent="0.2">
      <c r="A19" s="124" t="s">
        <v>652</v>
      </c>
      <c r="B19" s="38" t="s">
        <v>239</v>
      </c>
      <c r="C19" s="5">
        <v>1.3399670613000001</v>
      </c>
      <c r="D19" s="5" t="str">
        <f>IF($B19="N/A","N/A",IF(C19&gt;10,"No",IF(C19&lt;=0,"No","Yes")))</f>
        <v>Yes</v>
      </c>
      <c r="E19" s="5">
        <v>1.2308531585</v>
      </c>
      <c r="F19" s="5" t="str">
        <f>IF($B19="N/A","N/A",IF(E19&gt;10,"No",IF(E19&lt;=0,"No","Yes")))</f>
        <v>Yes</v>
      </c>
      <c r="G19" s="5">
        <v>1.8156459573999999</v>
      </c>
      <c r="H19" s="5" t="str">
        <f>IF($B19="N/A","N/A",IF(G19&gt;10,"No",IF(G19&lt;=0,"No","Yes")))</f>
        <v>Yes</v>
      </c>
      <c r="I19" s="6">
        <v>-8.14</v>
      </c>
      <c r="J19" s="6">
        <v>47.51</v>
      </c>
      <c r="K19" s="105" t="str">
        <f t="shared" si="1"/>
        <v>No</v>
      </c>
    </row>
    <row r="20" spans="1:11" x14ac:dyDescent="0.2">
      <c r="A20" s="124" t="s">
        <v>129</v>
      </c>
      <c r="B20" s="22" t="s">
        <v>213</v>
      </c>
      <c r="C20" s="5">
        <v>98.584298583999995</v>
      </c>
      <c r="D20" s="5" t="str">
        <f>IF($B20="N/A","N/A",IF(C20&gt;15,"No",IF(C20&lt;-15,"No","Yes")))</f>
        <v>N/A</v>
      </c>
      <c r="E20" s="5">
        <v>99.099722991999997</v>
      </c>
      <c r="F20" s="5" t="str">
        <f>IF($B20="N/A","N/A",IF(E20&gt;15,"No",IF(E20&lt;-15,"No","Yes")))</f>
        <v>N/A</v>
      </c>
      <c r="G20" s="5">
        <v>99.034038637999998</v>
      </c>
      <c r="H20" s="5" t="str">
        <f>IF($B20="N/A","N/A",IF(G20&gt;15,"No",IF(G20&lt;-15,"No","Yes")))</f>
        <v>N/A</v>
      </c>
      <c r="I20" s="6">
        <v>0.52280000000000004</v>
      </c>
      <c r="J20" s="6">
        <v>-6.6000000000000003E-2</v>
      </c>
      <c r="K20" s="105" t="str">
        <f t="shared" si="1"/>
        <v>Yes</v>
      </c>
    </row>
    <row r="21" spans="1:11" x14ac:dyDescent="0.2">
      <c r="A21" s="124" t="s">
        <v>844</v>
      </c>
      <c r="B21" s="22" t="s">
        <v>213</v>
      </c>
      <c r="C21" s="6">
        <v>2.9040469974000001</v>
      </c>
      <c r="D21" s="5" t="str">
        <f>IF($B21="N/A","N/A",IF(C21&gt;15,"No",IF(C21&lt;-15,"No","Yes")))</f>
        <v>N/A</v>
      </c>
      <c r="E21" s="6">
        <v>3.0174703004999999</v>
      </c>
      <c r="F21" s="5" t="str">
        <f>IF($B21="N/A","N/A",IF(E21&gt;15,"No",IF(E21&lt;-15,"No","Yes")))</f>
        <v>N/A</v>
      </c>
      <c r="G21" s="6">
        <v>2.6544356711999999</v>
      </c>
      <c r="H21" s="5" t="str">
        <f>IF($B21="N/A","N/A",IF(G21&gt;15,"No",IF(G21&lt;-15,"No","Yes")))</f>
        <v>N/A</v>
      </c>
      <c r="I21" s="6">
        <v>3.9060000000000001</v>
      </c>
      <c r="J21" s="6">
        <v>-12</v>
      </c>
      <c r="K21" s="105" t="str">
        <f t="shared" si="1"/>
        <v>Yes</v>
      </c>
    </row>
    <row r="22" spans="1:11" x14ac:dyDescent="0.2">
      <c r="A22" s="124" t="s">
        <v>1683</v>
      </c>
      <c r="B22" s="38" t="s">
        <v>224</v>
      </c>
      <c r="C22" s="5">
        <v>15.557931588000001</v>
      </c>
      <c r="D22" s="5" t="str">
        <f>IF($B22="N/A","N/A",IF(C22&gt;5,"No",IF(C22&lt;=0,"No","Yes")))</f>
        <v>No</v>
      </c>
      <c r="E22" s="5">
        <v>16.948097889</v>
      </c>
      <c r="F22" s="5" t="str">
        <f>IF($B22="N/A","N/A",IF(E22&gt;5,"No",IF(E22&lt;=0,"No","Yes")))</f>
        <v>No</v>
      </c>
      <c r="G22" s="5">
        <v>16.650659361999999</v>
      </c>
      <c r="H22" s="5" t="str">
        <f>IF($B22="N/A","N/A",IF(G22&gt;5,"No",IF(G22&lt;=0,"No","Yes")))</f>
        <v>No</v>
      </c>
      <c r="I22" s="6">
        <v>8.9350000000000005</v>
      </c>
      <c r="J22" s="6">
        <v>-1.75</v>
      </c>
      <c r="K22" s="105" t="str">
        <f t="shared" si="1"/>
        <v>Yes</v>
      </c>
    </row>
    <row r="23" spans="1:11" x14ac:dyDescent="0.2">
      <c r="A23" s="124" t="s">
        <v>130</v>
      </c>
      <c r="B23" s="22" t="s">
        <v>213</v>
      </c>
      <c r="C23" s="5">
        <v>87.263758797999998</v>
      </c>
      <c r="D23" s="5" t="str">
        <f>IF($B23="N/A","N/A",IF(C23&gt;15,"No",IF(C23&lt;-15,"No","Yes")))</f>
        <v>N/A</v>
      </c>
      <c r="E23" s="5">
        <v>82.286375294999999</v>
      </c>
      <c r="F23" s="5" t="str">
        <f>IF($B23="N/A","N/A",IF(E23&gt;15,"No",IF(E23&lt;-15,"No","Yes")))</f>
        <v>N/A</v>
      </c>
      <c r="G23" s="5">
        <v>84.656668506000003</v>
      </c>
      <c r="H23" s="5" t="str">
        <f>IF($B23="N/A","N/A",IF(G23&gt;15,"No",IF(G23&lt;-15,"No","Yes")))</f>
        <v>N/A</v>
      </c>
      <c r="I23" s="6">
        <v>-5.7</v>
      </c>
      <c r="J23" s="6">
        <v>2.8809999999999998</v>
      </c>
      <c r="K23" s="105" t="str">
        <f t="shared" si="1"/>
        <v>Yes</v>
      </c>
    </row>
    <row r="24" spans="1:11" x14ac:dyDescent="0.2">
      <c r="A24" s="124" t="s">
        <v>845</v>
      </c>
      <c r="B24" s="22" t="s">
        <v>213</v>
      </c>
      <c r="C24" s="6">
        <v>7.5758018418999997</v>
      </c>
      <c r="D24" s="5" t="str">
        <f>IF($B24="N/A","N/A",IF(C24&gt;15,"No",IF(C24&lt;-15,"No","Yes")))</f>
        <v>N/A</v>
      </c>
      <c r="E24" s="6">
        <v>7.0319051403000001</v>
      </c>
      <c r="F24" s="5" t="str">
        <f>IF($B24="N/A","N/A",IF(E24&gt;15,"No",IF(E24&lt;-15,"No","Yes")))</f>
        <v>N/A</v>
      </c>
      <c r="G24" s="6">
        <v>6.2177983172999998</v>
      </c>
      <c r="H24" s="5" t="str">
        <f>IF($B24="N/A","N/A",IF(G24&gt;15,"No",IF(G24&lt;-15,"No","Yes")))</f>
        <v>N/A</v>
      </c>
      <c r="I24" s="6">
        <v>-7.18</v>
      </c>
      <c r="J24" s="6">
        <v>-11.6</v>
      </c>
      <c r="K24" s="105" t="str">
        <f t="shared" si="1"/>
        <v>Yes</v>
      </c>
    </row>
    <row r="25" spans="1:11" x14ac:dyDescent="0.2">
      <c r="A25" s="124" t="s">
        <v>15</v>
      </c>
      <c r="B25" s="22" t="s">
        <v>240</v>
      </c>
      <c r="C25" s="5">
        <v>3.9285005993</v>
      </c>
      <c r="D25" s="5" t="str">
        <f>IF($B25="N/A","N/A",IF(C25&gt;20,"No",IF(C25&lt;1,"No","Yes")))</f>
        <v>Yes</v>
      </c>
      <c r="E25" s="5">
        <v>3.722393174</v>
      </c>
      <c r="F25" s="5" t="str">
        <f>IF($B25="N/A","N/A",IF(E25&gt;20,"No",IF(E25&lt;1,"No","Yes")))</f>
        <v>Yes</v>
      </c>
      <c r="G25" s="5">
        <v>3.6304567510000001</v>
      </c>
      <c r="H25" s="5" t="str">
        <f>IF($B25="N/A","N/A",IF(G25&gt;20,"No",IF(G25&lt;1,"No","Yes")))</f>
        <v>Yes</v>
      </c>
      <c r="I25" s="6">
        <v>-5.25</v>
      </c>
      <c r="J25" s="6">
        <v>-2.4700000000000002</v>
      </c>
      <c r="K25" s="105" t="str">
        <f t="shared" ref="K25:K34" si="2">IF(J25="Div by 0", "N/A", IF(J25="N/A","N/A", IF(J25&gt;30, "No", IF(J25&lt;-30, "No", "Yes"))))</f>
        <v>Yes</v>
      </c>
    </row>
    <row r="26" spans="1:11" x14ac:dyDescent="0.2">
      <c r="A26" s="124" t="s">
        <v>159</v>
      </c>
      <c r="B26" s="22" t="s">
        <v>214</v>
      </c>
      <c r="C26" s="5">
        <v>99.860312313999998</v>
      </c>
      <c r="D26" s="5" t="str">
        <f>IF($B26="N/A","N/A",IF(C26&gt;100,"No",IF(C26&lt;95,"No","Yes")))</f>
        <v>Yes</v>
      </c>
      <c r="E26" s="5">
        <v>99.895155860000003</v>
      </c>
      <c r="F26" s="5" t="str">
        <f>IF($B26="N/A","N/A",IF(E26&gt;100,"No",IF(E26&lt;95,"No","Yes")))</f>
        <v>Yes</v>
      </c>
      <c r="G26" s="5">
        <v>99.815428815000004</v>
      </c>
      <c r="H26" s="5" t="str">
        <f>IF($B26="N/A","N/A",IF(G26&gt;100,"No",IF(G26&lt;95,"No","Yes")))</f>
        <v>Yes</v>
      </c>
      <c r="I26" s="6">
        <v>3.49E-2</v>
      </c>
      <c r="J26" s="6">
        <v>-0.08</v>
      </c>
      <c r="K26" s="105" t="str">
        <f t="shared" si="2"/>
        <v>Yes</v>
      </c>
    </row>
    <row r="27" spans="1:11" x14ac:dyDescent="0.2">
      <c r="A27" s="124" t="s">
        <v>32</v>
      </c>
      <c r="B27" s="22" t="s">
        <v>214</v>
      </c>
      <c r="C27" s="5">
        <v>99.998275461000006</v>
      </c>
      <c r="D27" s="5" t="str">
        <f>IF($B27="N/A","N/A",IF(C27&gt;100,"No",IF(C27&lt;95,"No","Yes")))</f>
        <v>Yes</v>
      </c>
      <c r="E27" s="5">
        <v>99.999147609000005</v>
      </c>
      <c r="F27" s="5" t="str">
        <f>IF($B27="N/A","N/A",IF(E27&gt;100,"No",IF(E27&lt;95,"No","Yes")))</f>
        <v>Yes</v>
      </c>
      <c r="G27" s="5">
        <v>100</v>
      </c>
      <c r="H27" s="5" t="str">
        <f>IF($B27="N/A","N/A",IF(G27&gt;100,"No",IF(G27&lt;95,"No","Yes")))</f>
        <v>Yes</v>
      </c>
      <c r="I27" s="6">
        <v>8.9999999999999998E-4</v>
      </c>
      <c r="J27" s="6">
        <v>8.9999999999999998E-4</v>
      </c>
      <c r="K27" s="105" t="str">
        <f t="shared" si="2"/>
        <v>Yes</v>
      </c>
    </row>
    <row r="28" spans="1:11" x14ac:dyDescent="0.2">
      <c r="A28" s="124" t="s">
        <v>846</v>
      </c>
      <c r="B28" s="22" t="s">
        <v>226</v>
      </c>
      <c r="C28" s="5">
        <v>7.7881539350000004</v>
      </c>
      <c r="D28" s="5" t="str">
        <f>IF($B28="N/A","N/A",IF(C28&gt;30,"No",IF(C28&lt;5,"No","Yes")))</f>
        <v>Yes</v>
      </c>
      <c r="E28" s="5">
        <v>7.6434586928000003</v>
      </c>
      <c r="F28" s="5" t="str">
        <f>IF($B28="N/A","N/A",IF(E28&gt;30,"No",IF(E28&lt;5,"No","Yes")))</f>
        <v>Yes</v>
      </c>
      <c r="G28" s="5">
        <v>7.1013972288999998</v>
      </c>
      <c r="H28" s="5" t="str">
        <f>IF($B28="N/A","N/A",IF(G28&gt;30,"No",IF(G28&lt;5,"No","Yes")))</f>
        <v>Yes</v>
      </c>
      <c r="I28" s="6">
        <v>-1.86</v>
      </c>
      <c r="J28" s="6">
        <v>-7.09</v>
      </c>
      <c r="K28" s="105" t="str">
        <f t="shared" si="2"/>
        <v>Yes</v>
      </c>
    </row>
    <row r="29" spans="1:11" x14ac:dyDescent="0.2">
      <c r="A29" s="124" t="s">
        <v>847</v>
      </c>
      <c r="B29" s="22" t="s">
        <v>227</v>
      </c>
      <c r="C29" s="5">
        <v>41.914789042000002</v>
      </c>
      <c r="D29" s="5" t="str">
        <f>IF($B29="N/A","N/A",IF(C29&gt;75,"No",IF(C29&lt;15,"No","Yes")))</f>
        <v>Yes</v>
      </c>
      <c r="E29" s="5">
        <v>39.855603668999997</v>
      </c>
      <c r="F29" s="5" t="str">
        <f>IF($B29="N/A","N/A",IF(E29&gt;75,"No",IF(E29&lt;15,"No","Yes")))</f>
        <v>Yes</v>
      </c>
      <c r="G29" s="5">
        <v>39.299464659999998</v>
      </c>
      <c r="H29" s="5" t="str">
        <f>IF($B29="N/A","N/A",IF(G29&gt;75,"No",IF(G29&lt;15,"No","Yes")))</f>
        <v>Yes</v>
      </c>
      <c r="I29" s="6">
        <v>-4.91</v>
      </c>
      <c r="J29" s="6">
        <v>-1.4</v>
      </c>
      <c r="K29" s="105" t="str">
        <f t="shared" si="2"/>
        <v>Yes</v>
      </c>
    </row>
    <row r="30" spans="1:11" x14ac:dyDescent="0.2">
      <c r="A30" s="124" t="s">
        <v>848</v>
      </c>
      <c r="B30" s="22" t="s">
        <v>228</v>
      </c>
      <c r="C30" s="5">
        <v>50.296194737999997</v>
      </c>
      <c r="D30" s="5" t="str">
        <f>IF($B30="N/A","N/A",IF(C30&gt;70,"No",IF(C30&lt;25,"No","Yes")))</f>
        <v>Yes</v>
      </c>
      <c r="E30" s="5">
        <v>52.500937639</v>
      </c>
      <c r="F30" s="5" t="str">
        <f>IF($B30="N/A","N/A",IF(E30&gt;70,"No",IF(E30&lt;25,"No","Yes")))</f>
        <v>Yes</v>
      </c>
      <c r="G30" s="5">
        <v>53.599138111000002</v>
      </c>
      <c r="H30" s="5" t="str">
        <f>IF($B30="N/A","N/A",IF(G30&gt;70,"No",IF(G30&lt;25,"No","Yes")))</f>
        <v>Yes</v>
      </c>
      <c r="I30" s="6">
        <v>4.3840000000000003</v>
      </c>
      <c r="J30" s="6">
        <v>2.0920000000000001</v>
      </c>
      <c r="K30" s="105" t="str">
        <f t="shared" si="2"/>
        <v>Yes</v>
      </c>
    </row>
    <row r="31" spans="1:11" x14ac:dyDescent="0.2">
      <c r="A31" s="124" t="s">
        <v>160</v>
      </c>
      <c r="B31" s="22" t="s">
        <v>214</v>
      </c>
      <c r="C31" s="5">
        <v>99.938778854000006</v>
      </c>
      <c r="D31" s="5" t="str">
        <f>IF($B31="N/A","N/A",IF(C31&gt;100,"No",IF(C31&lt;95,"No","Yes")))</f>
        <v>Yes</v>
      </c>
      <c r="E31" s="5">
        <v>99.933513472000001</v>
      </c>
      <c r="F31" s="5" t="str">
        <f>IF($B31="N/A","N/A",IF(E31&gt;100,"No",IF(E31&lt;95,"No","Yes")))</f>
        <v>Yes</v>
      </c>
      <c r="G31" s="5">
        <v>99.898110024000005</v>
      </c>
      <c r="H31" s="5" t="str">
        <f>IF($B31="N/A","N/A",IF(G31&gt;100,"No",IF(G31&lt;95,"No","Yes")))</f>
        <v>Yes</v>
      </c>
      <c r="I31" s="6">
        <v>-5.0000000000000001E-3</v>
      </c>
      <c r="J31" s="6">
        <v>-3.5000000000000003E-2</v>
      </c>
      <c r="K31" s="105" t="str">
        <f t="shared" si="2"/>
        <v>Yes</v>
      </c>
    </row>
    <row r="32" spans="1:11" x14ac:dyDescent="0.2">
      <c r="A32" s="103" t="s">
        <v>372</v>
      </c>
      <c r="B32" s="22" t="s">
        <v>241</v>
      </c>
      <c r="C32" s="5">
        <v>3.2861096979000002</v>
      </c>
      <c r="D32" s="5" t="str">
        <f>IF($B32="N/A","N/A",IF(C32&gt;5,"No",IF(C32&lt;1,"No","Yes")))</f>
        <v>Yes</v>
      </c>
      <c r="E32" s="5">
        <v>3.6985262152999998</v>
      </c>
      <c r="F32" s="5" t="str">
        <f>IF($B32="N/A","N/A",IF(E32&gt;5,"No",IF(E32&lt;1,"No","Yes")))</f>
        <v>Yes</v>
      </c>
      <c r="G32" s="5">
        <v>4.6284774129999997</v>
      </c>
      <c r="H32" s="5" t="str">
        <f>IF($B32="N/A","N/A",IF(G32&gt;5,"No",IF(G32&lt;1,"No","Yes")))</f>
        <v>Yes</v>
      </c>
      <c r="I32" s="6">
        <v>12.55</v>
      </c>
      <c r="J32" s="6">
        <v>25.14</v>
      </c>
      <c r="K32" s="105" t="str">
        <f t="shared" si="2"/>
        <v>Yes</v>
      </c>
    </row>
    <row r="33" spans="1:11" x14ac:dyDescent="0.2">
      <c r="A33" s="103" t="s">
        <v>374</v>
      </c>
      <c r="B33" s="22" t="s">
        <v>242</v>
      </c>
      <c r="C33" s="5">
        <v>94.036542987999994</v>
      </c>
      <c r="D33" s="5" t="str">
        <f>IF($B33="N/A","N/A",IF(C33&gt;98,"No",IF(C33&lt;8,"No","Yes")))</f>
        <v>Yes</v>
      </c>
      <c r="E33" s="5">
        <v>93.585754835000003</v>
      </c>
      <c r="F33" s="5" t="str">
        <f>IF($B33="N/A","N/A",IF(E33&gt;98,"No",IF(E33&lt;8,"No","Yes")))</f>
        <v>Yes</v>
      </c>
      <c r="G33" s="5">
        <v>92.522779091000004</v>
      </c>
      <c r="H33" s="5" t="str">
        <f>IF($B33="N/A","N/A",IF(G33&gt;98,"No",IF(G33&lt;8,"No","Yes")))</f>
        <v>Yes</v>
      </c>
      <c r="I33" s="6">
        <v>-0.47899999999999998</v>
      </c>
      <c r="J33" s="6">
        <v>-1.1399999999999999</v>
      </c>
      <c r="K33" s="105" t="str">
        <f t="shared" si="2"/>
        <v>Yes</v>
      </c>
    </row>
    <row r="34" spans="1:11" x14ac:dyDescent="0.2">
      <c r="A34" s="120" t="s">
        <v>375</v>
      </c>
      <c r="B34" s="126" t="s">
        <v>224</v>
      </c>
      <c r="C34" s="114">
        <v>0.76310865459999999</v>
      </c>
      <c r="D34" s="114" t="str">
        <f>IF($B34="N/A","N/A",IF(C34&gt;5,"No",IF(C34&lt;=0,"No","Yes")))</f>
        <v>Yes</v>
      </c>
      <c r="E34" s="114">
        <v>0.78675724749999998</v>
      </c>
      <c r="F34" s="114" t="str">
        <f>IF($B34="N/A","N/A",IF(E34&gt;5,"No",IF(E34&lt;=0,"No","Yes")))</f>
        <v>Yes</v>
      </c>
      <c r="G34" s="114">
        <v>0.75749350660000003</v>
      </c>
      <c r="H34" s="114" t="str">
        <f>IF($B34="N/A","N/A",IF(G34&gt;5,"No",IF(G34&lt;=0,"No","Yes")))</f>
        <v>Yes</v>
      </c>
      <c r="I34" s="115">
        <v>3.0990000000000002</v>
      </c>
      <c r="J34" s="115">
        <v>-3.72</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4134</v>
      </c>
      <c r="D6" s="5" t="str">
        <f>IF($B6="N/A","N/A",IF(C6&gt;15,"No",IF(C6&lt;-15,"No","Yes")))</f>
        <v>N/A</v>
      </c>
      <c r="E6" s="23">
        <v>4632</v>
      </c>
      <c r="F6" s="5" t="str">
        <f>IF($B6="N/A","N/A",IF(E6&gt;15,"No",IF(E6&lt;-15,"No","Yes")))</f>
        <v>N/A</v>
      </c>
      <c r="G6" s="23">
        <v>4824</v>
      </c>
      <c r="H6" s="5" t="str">
        <f>IF($B6="N/A","N/A",IF(G6&gt;15,"No",IF(G6&lt;-15,"No","Yes")))</f>
        <v>N/A</v>
      </c>
      <c r="I6" s="6">
        <v>12.05</v>
      </c>
      <c r="J6" s="6">
        <v>4.1449999999999996</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1044.9712142999999</v>
      </c>
      <c r="D9" s="5" t="str">
        <f>IF($B9="N/A","N/A",IF(C9&gt;15,"No",IF(C9&lt;-15,"No","Yes")))</f>
        <v>N/A</v>
      </c>
      <c r="E9" s="24">
        <v>888.84088945999997</v>
      </c>
      <c r="F9" s="5" t="str">
        <f>IF($B9="N/A","N/A",IF(E9&gt;15,"No",IF(E9&lt;-15,"No","Yes")))</f>
        <v>N/A</v>
      </c>
      <c r="G9" s="24">
        <v>885.25932836000004</v>
      </c>
      <c r="H9" s="5" t="str">
        <f>IF($B9="N/A","N/A",IF(G9&gt;15,"No",IF(G9&lt;-15,"No","Yes")))</f>
        <v>N/A</v>
      </c>
      <c r="I9" s="6">
        <v>-14.9</v>
      </c>
      <c r="J9" s="6">
        <v>-0.40300000000000002</v>
      </c>
      <c r="K9" s="105" t="str">
        <f t="shared" si="0"/>
        <v>Yes</v>
      </c>
    </row>
    <row r="10" spans="1:11" x14ac:dyDescent="0.2">
      <c r="A10" s="124" t="s">
        <v>650</v>
      </c>
      <c r="B10" s="22" t="s">
        <v>237</v>
      </c>
      <c r="C10" s="4">
        <v>82.801161102999998</v>
      </c>
      <c r="D10" s="5" t="str">
        <f>IF($B10="N/A","N/A",IF(C10&gt;99,"No",IF(C10&lt;75,"No","Yes")))</f>
        <v>Yes</v>
      </c>
      <c r="E10" s="4">
        <v>84.866148531999997</v>
      </c>
      <c r="F10" s="5" t="str">
        <f>IF($B10="N/A","N/A",IF(E10&gt;99,"No",IF(E10&lt;75,"No","Yes")))</f>
        <v>Yes</v>
      </c>
      <c r="G10" s="4">
        <v>87.292703150999998</v>
      </c>
      <c r="H10" s="5" t="str">
        <f>IF($B10="N/A","N/A",IF(G10&gt;99,"No",IF(G10&lt;75,"No","Yes")))</f>
        <v>Yes</v>
      </c>
      <c r="I10" s="6">
        <v>2.4940000000000002</v>
      </c>
      <c r="J10" s="6">
        <v>2.859</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5.8538945331000001</v>
      </c>
      <c r="D12" s="5" t="str">
        <f>IF($B12="N/A","N/A",IF(C12&gt;10,"No",IF(C12&lt;=0,"No","Yes")))</f>
        <v>Yes</v>
      </c>
      <c r="E12" s="5">
        <v>4.9870466321000002</v>
      </c>
      <c r="F12" s="5" t="str">
        <f>IF($B12="N/A","N/A",IF(E12&gt;10,"No",IF(E12&lt;=0,"No","Yes")))</f>
        <v>Yes</v>
      </c>
      <c r="G12" s="5">
        <v>5.2860696517000001</v>
      </c>
      <c r="H12" s="5" t="str">
        <f>IF($B12="N/A","N/A",IF(G12&gt;10,"No",IF(G12&lt;=0,"No","Yes")))</f>
        <v>Yes</v>
      </c>
      <c r="I12" s="6">
        <v>-14.8</v>
      </c>
      <c r="J12" s="6">
        <v>5.9960000000000004</v>
      </c>
      <c r="K12" s="105" t="str">
        <f t="shared" si="0"/>
        <v>Yes</v>
      </c>
    </row>
    <row r="13" spans="1:11" x14ac:dyDescent="0.2">
      <c r="A13" s="124" t="s">
        <v>653</v>
      </c>
      <c r="B13" s="38" t="s">
        <v>224</v>
      </c>
      <c r="C13" s="5">
        <v>11.344944364</v>
      </c>
      <c r="D13" s="5" t="str">
        <f>IF($B13="N/A","N/A",IF(C13&gt;5,"No",IF(C13&lt;=0,"No","Yes")))</f>
        <v>No</v>
      </c>
      <c r="E13" s="5">
        <v>10.146804835999999</v>
      </c>
      <c r="F13" s="5" t="str">
        <f>IF($B13="N/A","N/A",IF(E13&gt;5,"No",IF(E13&lt;=0,"No","Yes")))</f>
        <v>No</v>
      </c>
      <c r="G13" s="5">
        <v>7.4212271973000004</v>
      </c>
      <c r="H13" s="5" t="str">
        <f>IF($B13="N/A","N/A",IF(G13&gt;5,"No",IF(G13&lt;=0,"No","Yes")))</f>
        <v>No</v>
      </c>
      <c r="I13" s="6">
        <v>-10.6</v>
      </c>
      <c r="J13" s="6">
        <v>-26.9</v>
      </c>
      <c r="K13" s="105" t="str">
        <f t="shared" si="0"/>
        <v>Yes</v>
      </c>
    </row>
    <row r="14" spans="1:11" x14ac:dyDescent="0.2">
      <c r="A14" s="124" t="s">
        <v>159</v>
      </c>
      <c r="B14" s="22" t="s">
        <v>214</v>
      </c>
      <c r="C14" s="5">
        <v>88.026124819000003</v>
      </c>
      <c r="D14" s="5" t="str">
        <f>IF($B14="N/A","N/A",IF(C14&gt;100,"No",IF(C14&lt;95,"No","Yes")))</f>
        <v>No</v>
      </c>
      <c r="E14" s="5">
        <v>87.586355785999999</v>
      </c>
      <c r="F14" s="5" t="str">
        <f>IF($B14="N/A","N/A",IF(E14&gt;100,"No",IF(E14&lt;95,"No","Yes")))</f>
        <v>No</v>
      </c>
      <c r="G14" s="5">
        <v>90.091210614000005</v>
      </c>
      <c r="H14" s="5" t="str">
        <f>IF($B14="N/A","N/A",IF(G14&gt;100,"No",IF(G14&lt;95,"No","Yes")))</f>
        <v>No</v>
      </c>
      <c r="I14" s="6">
        <v>-0.5</v>
      </c>
      <c r="J14" s="6">
        <v>2.86</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99.979270314999994</v>
      </c>
      <c r="H15" s="5" t="str">
        <f>IF($B15="N/A","N/A",IF(G15&gt;100,"No",IF(G15&lt;95,"No","Yes")))</f>
        <v>Yes</v>
      </c>
      <c r="I15" s="6">
        <v>0</v>
      </c>
      <c r="J15" s="6">
        <v>-2.1000000000000001E-2</v>
      </c>
      <c r="K15" s="105" t="str">
        <f t="shared" si="0"/>
        <v>Yes</v>
      </c>
    </row>
    <row r="16" spans="1:11" x14ac:dyDescent="0.2">
      <c r="A16" s="124" t="s">
        <v>846</v>
      </c>
      <c r="B16" s="22" t="s">
        <v>226</v>
      </c>
      <c r="C16" s="5">
        <v>6.0474117078000003</v>
      </c>
      <c r="D16" s="5" t="str">
        <f>IF($B16="N/A","N/A",IF(C16&gt;30,"No",IF(C16&lt;5,"No","Yes")))</f>
        <v>Yes</v>
      </c>
      <c r="E16" s="5">
        <v>6.2823834197000004</v>
      </c>
      <c r="F16" s="5" t="str">
        <f>IF($B16="N/A","N/A",IF(E16&gt;30,"No",IF(E16&lt;5,"No","Yes")))</f>
        <v>Yes</v>
      </c>
      <c r="G16" s="5">
        <v>5.1627617665000001</v>
      </c>
      <c r="H16" s="5" t="str">
        <f>IF($B16="N/A","N/A",IF(G16&gt;30,"No",IF(G16&lt;5,"No","Yes")))</f>
        <v>Yes</v>
      </c>
      <c r="I16" s="6">
        <v>3.8849999999999998</v>
      </c>
      <c r="J16" s="6">
        <v>-17.8</v>
      </c>
      <c r="K16" s="105" t="str">
        <f t="shared" si="0"/>
        <v>Yes</v>
      </c>
    </row>
    <row r="17" spans="1:11" x14ac:dyDescent="0.2">
      <c r="A17" s="124" t="s">
        <v>847</v>
      </c>
      <c r="B17" s="22" t="s">
        <v>227</v>
      </c>
      <c r="C17" s="5">
        <v>27.237542332</v>
      </c>
      <c r="D17" s="5" t="str">
        <f>IF($B17="N/A","N/A",IF(C17&gt;75,"No",IF(C17&lt;15,"No","Yes")))</f>
        <v>Yes</v>
      </c>
      <c r="E17" s="5">
        <v>27.007772021000001</v>
      </c>
      <c r="F17" s="5" t="str">
        <f>IF($B17="N/A","N/A",IF(E17&gt;75,"No",IF(E17&lt;15,"No","Yes")))</f>
        <v>Yes</v>
      </c>
      <c r="G17" s="5">
        <v>29.069044163000001</v>
      </c>
      <c r="H17" s="5" t="str">
        <f>IF($B17="N/A","N/A",IF(G17&gt;75,"No",IF(G17&lt;15,"No","Yes")))</f>
        <v>Yes</v>
      </c>
      <c r="I17" s="6">
        <v>-0.84399999999999997</v>
      </c>
      <c r="J17" s="6">
        <v>7.6319999999999997</v>
      </c>
      <c r="K17" s="105" t="str">
        <f t="shared" si="0"/>
        <v>Yes</v>
      </c>
    </row>
    <row r="18" spans="1:11" x14ac:dyDescent="0.2">
      <c r="A18" s="124" t="s">
        <v>848</v>
      </c>
      <c r="B18" s="22" t="s">
        <v>228</v>
      </c>
      <c r="C18" s="5">
        <v>66.715045959999998</v>
      </c>
      <c r="D18" s="5" t="str">
        <f>IF($B18="N/A","N/A",IF(C18&gt;70,"No",IF(C18&lt;25,"No","Yes")))</f>
        <v>Yes</v>
      </c>
      <c r="E18" s="5">
        <v>66.709844559999993</v>
      </c>
      <c r="F18" s="5" t="str">
        <f>IF($B18="N/A","N/A",IF(E18&gt;70,"No",IF(E18&lt;25,"No","Yes")))</f>
        <v>Yes</v>
      </c>
      <c r="G18" s="5">
        <v>65.768194070000007</v>
      </c>
      <c r="H18" s="5" t="str">
        <f>IF($B18="N/A","N/A",IF(G18&gt;70,"No",IF(G18&lt;25,"No","Yes")))</f>
        <v>Yes</v>
      </c>
      <c r="I18" s="6">
        <v>-8.0000000000000002E-3</v>
      </c>
      <c r="J18" s="6">
        <v>-1.41</v>
      </c>
      <c r="K18" s="105" t="str">
        <f t="shared" si="0"/>
        <v>Yes</v>
      </c>
    </row>
    <row r="19" spans="1:11" x14ac:dyDescent="0.2">
      <c r="A19" s="124" t="s">
        <v>160</v>
      </c>
      <c r="B19" s="22" t="s">
        <v>214</v>
      </c>
      <c r="C19" s="5">
        <v>99.854862119000003</v>
      </c>
      <c r="D19" s="5" t="str">
        <f>IF($B19="N/A","N/A",IF(C19&gt;100,"No",IF(C19&lt;95,"No","Yes")))</f>
        <v>Yes</v>
      </c>
      <c r="E19" s="5">
        <v>99.956822106999994</v>
      </c>
      <c r="F19" s="5" t="str">
        <f>IF($B19="N/A","N/A",IF(E19&gt;100,"No",IF(E19&lt;95,"No","Yes")))</f>
        <v>Yes</v>
      </c>
      <c r="G19" s="5">
        <v>99.854892206000002</v>
      </c>
      <c r="H19" s="5" t="str">
        <f>IF($B19="N/A","N/A",IF(G19&gt;100,"No",IF(G19&lt;95,"No","Yes")))</f>
        <v>Yes</v>
      </c>
      <c r="I19" s="6">
        <v>0.1021</v>
      </c>
      <c r="J19" s="6">
        <v>-0.10199999999999999</v>
      </c>
      <c r="K19" s="105" t="str">
        <f t="shared" si="0"/>
        <v>Yes</v>
      </c>
    </row>
    <row r="20" spans="1:11" x14ac:dyDescent="0.2">
      <c r="A20" s="103" t="s">
        <v>372</v>
      </c>
      <c r="B20" s="22" t="s">
        <v>241</v>
      </c>
      <c r="C20" s="5">
        <v>10.449927431000001</v>
      </c>
      <c r="D20" s="5" t="str">
        <f>IF($B20="N/A","N/A",IF(C20&gt;5,"No",IF(C20&lt;1,"No","Yes")))</f>
        <v>No</v>
      </c>
      <c r="E20" s="5">
        <v>9.5207253886000007</v>
      </c>
      <c r="F20" s="5" t="str">
        <f>IF($B20="N/A","N/A",IF(E20&gt;5,"No",IF(E20&lt;1,"No","Yes")))</f>
        <v>No</v>
      </c>
      <c r="G20" s="5">
        <v>10.737976783000001</v>
      </c>
      <c r="H20" s="5" t="str">
        <f>IF($B20="N/A","N/A",IF(G20&gt;5,"No",IF(G20&lt;1,"No","Yes")))</f>
        <v>No</v>
      </c>
      <c r="I20" s="6">
        <v>-8.89</v>
      </c>
      <c r="J20" s="6">
        <v>12.79</v>
      </c>
      <c r="K20" s="105" t="str">
        <f t="shared" si="0"/>
        <v>Yes</v>
      </c>
    </row>
    <row r="21" spans="1:11" x14ac:dyDescent="0.2">
      <c r="A21" s="103" t="s">
        <v>374</v>
      </c>
      <c r="B21" s="22" t="s">
        <v>242</v>
      </c>
      <c r="C21" s="5">
        <v>80.890179003</v>
      </c>
      <c r="D21" s="5" t="str">
        <f>IF($B21="N/A","N/A",IF(C21&gt;98,"No",IF(C21&lt;8,"No","Yes")))</f>
        <v>Yes</v>
      </c>
      <c r="E21" s="5">
        <v>82.534542314000007</v>
      </c>
      <c r="F21" s="5" t="str">
        <f>IF($B21="N/A","N/A",IF(E21&gt;98,"No",IF(E21&lt;8,"No","Yes")))</f>
        <v>Yes</v>
      </c>
      <c r="G21" s="5">
        <v>80.389718075999994</v>
      </c>
      <c r="H21" s="5" t="str">
        <f>IF($B21="N/A","N/A",IF(G21&gt;98,"No",IF(G21&lt;8,"No","Yes")))</f>
        <v>Yes</v>
      </c>
      <c r="I21" s="6">
        <v>2.0329999999999999</v>
      </c>
      <c r="J21" s="6">
        <v>-2.6</v>
      </c>
      <c r="K21" s="105" t="str">
        <f t="shared" si="0"/>
        <v>Yes</v>
      </c>
    </row>
    <row r="22" spans="1:11" x14ac:dyDescent="0.2">
      <c r="A22" s="120" t="s">
        <v>375</v>
      </c>
      <c r="B22" s="126" t="s">
        <v>224</v>
      </c>
      <c r="C22" s="114">
        <v>0.55636187709999996</v>
      </c>
      <c r="D22" s="114" t="str">
        <f>IF($B22="N/A","N/A",IF(C22&gt;5,"No",IF(C22&lt;=0,"No","Yes")))</f>
        <v>Yes</v>
      </c>
      <c r="E22" s="114">
        <v>0.60449050090000001</v>
      </c>
      <c r="F22" s="114" t="str">
        <f>IF($B22="N/A","N/A",IF(E22&gt;5,"No",IF(E22&lt;=0,"No","Yes")))</f>
        <v>Yes</v>
      </c>
      <c r="G22" s="114">
        <v>1.0779436152999999</v>
      </c>
      <c r="H22" s="114" t="str">
        <f>IF($B22="N/A","N/A",IF(G22&gt;5,"No",IF(G22&lt;=0,"No","Yes")))</f>
        <v>Yes</v>
      </c>
      <c r="I22" s="115">
        <v>8.6509999999999998</v>
      </c>
      <c r="J22" s="115">
        <v>78.319999999999993</v>
      </c>
      <c r="K22" s="116" t="str">
        <f t="shared" si="0"/>
        <v>No</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2019-09-23T19:48:34Z</dcterms:modified>
  <dc:language>English</dc:language>
</cp:coreProperties>
</file>