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4"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<sst xmlns="http://schemas.openxmlformats.org/spreadsheetml/2006/main" count="7109" uniqueCount="1749">
  <si>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</si>
  <si>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</si>
  <si>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</si>
  <si>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</si>
  <si>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</si>
  <si>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</si>
  <si>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</si>
  <si>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</si>
  <si>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</si>
  <si>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</si>
  <si>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</si>
  <si>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</si>
  <si>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</si>
  <si>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</si>
  <si>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</si>
  <si>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</si>
  <si>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</si>
  <si>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</si>
  <si>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</si>
  <si>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</si>
  <si>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</si>
  <si>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</si>
  <si>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</si>
  <si>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</si>
  <si>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</si>
  <si>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</si>
  <si>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</si>
  <si>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</si>
  <si>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</si>
  <si>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</si>
  <si>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</si>
  <si>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</si>
  <si>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</si>
  <si>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</si>
  <si>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</si>
  <si>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</si>
  <si>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</si>
  <si>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</si>
  <si>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</si>
  <si>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</si>
  <si>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</si>
  <si>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</si>
  <si>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</si>
  <si>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</si>
  <si>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</si>
  <si>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</si>
  <si>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</si>
  <si>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</si>
  <si>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</si>
  <si>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</si>
  <si>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</si>
  <si>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</si>
  <si>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</si>
  <si>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</si>
  <si>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</si>
  <si>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</si>
  <si>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</si>
  <si>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</si>
  <si>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</si>
  <si>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</si>
  <si>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</si>
  <si>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</si>
  <si>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</si>
  <si>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</si>
  <si>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</si>
  <si>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</si>
  <si>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</si>
  <si>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</si>
  <si>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</si>
  <si>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</si>
  <si>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</si>
  <si>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</si>
  <si>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</si>
  <si>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</si>
  <si>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</si>
  <si>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</si>
  <si>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</si>
  <si>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</si>
  <si>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</si>
  <si>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</si>
  <si>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</si>
  <si>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</si>
  <si>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</si>
  <si>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</si>
  <si>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</si>
  <si>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</si>
  <si>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</si>
  <si>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</si>
  <si>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</si>
  <si>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</si>
  <si>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</si>
  <si>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</si>
  <si>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</si>
  <si>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</si>
  <si>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</si>
  <si>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</si>
  <si>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</si>
  <si>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</si>
  <si>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</si>
  <si>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</si>
  <si>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</si>
  <si>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</si>
  <si>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</si>
  <si>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</si>
  <si>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</si>
  <si>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</si>
  <si>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</si>
  <si>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</si>
  <si>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</si>
  <si>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</si>
  <si>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</si>
  <si>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</si>
  <si>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</si>
  <si>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</si>
  <si>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</si>
  <si>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</si>
  <si>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</si>
  <si>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</si>
  <si>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</si>
  <si>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</si>
  <si>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</si>
  <si>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</si>
  <si>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</si>
  <si>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</si>
  <si>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</si>
  <si>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</si>
  <si>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</si>
  <si>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</si>
  <si>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</si>
  <si>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</si>
  <si>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</si>
  <si>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</si>
  <si>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</si>
  <si>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</si>
  <si>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</si>
  <si>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</si>
  <si>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</si>
  <si>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</si>
  <si>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</si>
  <si>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</si>
  <si>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</si>
  <si>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</si>
  <si>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</si>
  <si>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</si>
  <si>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</si>
  <si>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</si>
  <si>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</si>
  <si>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</si>
  <si>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</si>
  <si>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</si>
  <si>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</si>
  <si>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</si>
  <si>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</si>
  <si>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</si>
  <si>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</si>
  <si>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</si>
  <si>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</si>
  <si>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</si>
  <si>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</si>
  <si>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</si>
  <si>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</si>
  <si>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</si>
  <si>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</si>
  <si>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</si>
  <si>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</si>
  <si>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</si>
  <si>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</si>
  <si>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</si>
  <si>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</si>
  <si>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</si>
  <si>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</si>
  <si>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</si>
  <si>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</si>
  <si>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</si>
  <si>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</si>
  <si>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</si>
  <si>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</si>
  <si>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</si>
  <si>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</si>
  <si>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</si>
  <si>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</si>
  <si>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</si>
  <si>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</si>
  <si>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</si>
  <si>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</si>
  <si>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</si>
  <si>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</si>
  <si>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</si>
  <si>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</si>
  <si>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</si>
  <si>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</si>
  <si>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</si>
  <si>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</si>
  <si>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</si>
  <si>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</si>
  <si>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</si>
  <si>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</si>
  <si>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</si>
  <si>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</si>
  <si>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</si>
  <si>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</si>
  <si>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</si>
  <si>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</si>
  <si>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</si>
  <si>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</si>
  <si>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</si>
  <si>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</si>
  <si>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</si>
  <si>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</si>
  <si>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</si>
  <si>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</si>
  <si>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</si>
  <si>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</si>
  <si>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</si>
  <si>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</si>
  <si>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</si>
  <si>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</si>
  <si>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</si>
  <si>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</si>
  <si>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</si>
  <si>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</si>
  <si>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</si>
  <si>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</si>
  <si>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</si>
  <si>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</si>
  <si>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</si>
  <si>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</si>
  <si>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</si>
  <si>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</si>
  <si>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</si>
  <si>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</si>
  <si>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</si>
  <si>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</si>
  <si>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</si>
  <si>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</si>
  <si>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</si>
  <si>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</si>
  <si>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</si>
  <si>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</si>
  <si>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</si>
  <si>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</si>
  <si>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</si>
  <si>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</si>
  <si>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</si>
  <si>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</si>
  <si>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</si>
  <si>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</si>
  <si>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</si>
  <si>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</si>
  <si>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</si>
  <si>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</si>
  <si>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</si>
  <si>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</si>
  <si>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</si>
  <si>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</si>
  <si>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</si>
  <si>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</si>
  <si>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</si>
  <si>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</si>
  <si>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</si>
  <si>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</si>
  <si>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</si>
  <si>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</si>
  <si>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</si>
  <si>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</si>
  <si>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</si>
  <si>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</si>
  <si>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</si>
  <si>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</si>
  <si>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</si>
  <si>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</si>
  <si>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</si>
  <si>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</si>
  <si>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</si>
  <si>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</si>
  <si>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</si>
  <si>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</si>
  <si>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</si>
  <si>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</si>
  <si>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</si>
  <si>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</si>
  <si>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</si>
  <si>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</si>
  <si>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</si>
  <si>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</si>
  <si>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</si>
  <si>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</si>
  <si>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</si>
  <si>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</si>
  <si>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</si>
  <si>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</si>
  <si>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</si>
  <si>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</si>
  <si>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</si>
  <si>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</si>
  <si>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</si>
  <si>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</si>
  <si>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</si>
  <si>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</si>
  <si>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</si>
  <si>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</si>
  <si>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</si>
  <si>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</si>
  <si>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</si>
  <si>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</si>
  <si>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</si>
  <si>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</si>
  <si>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</si>
  <si>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</si>
  <si>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</si>
  <si>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</si>
  <si>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</si>
  <si>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</si>
  <si>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</si>
  <si>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</si>
  <si>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</si>
  <si>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</si>
  <si>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</si>
  <si>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</si>
  <si>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</si>
  <si>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</si>
  <si>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</si>
  <si>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</si>
  <si>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</si>
  <si>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</si>
  <si>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</si>
  <si>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</si>
  <si>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</si>
  <si>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</si>
  <si>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</si>
  <si>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</si>
  <si>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</si>
  <si>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</si>
  <si>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</si>
  <si>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</si>
  <si>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</si>
  <si>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</si>
  <si>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</si>
  <si>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</si>
  <si>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</si>
  <si>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</si>
  <si>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</si>
  <si>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</si>
  <si>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</si>
  <si>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</si>
  <si>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</si>
  <si>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</si>
  <si>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</si>
  <si>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</si>
  <si>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</si>
  <si>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</si>
  <si>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</si>
  <si>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</si>
  <si>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</si>
  <si>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</si>
  <si>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</si>
  <si>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</si>
  <si>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</si>
  <si>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</si>
  <si>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</si>
  <si>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</si>
  <si>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</si>
  <si>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</si>
  <si>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</si>
  <si>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</si>
  <si>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</si>
  <si>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</si>
  <si>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</si>
  <si>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</si>
  <si>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</si>
  <si>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</si>
  <si>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</si>
  <si>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</si>
  <si>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</si>
  <si>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</si>
  <si>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</si>
  <si>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</si>
  <si>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</si>
  <si>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</si>
  <si>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</si>
  <si>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</si>
  <si>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</si>
  <si>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</si>
  <si>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</si>
  <si>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</si>
  <si>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</si>
  <si>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</si>
  <si>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</si>
  <si>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</si>
  <si>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</si>
  <si>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</si>
  <si>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</si>
  <si>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</si>
  <si>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</si>
  <si>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</si>
  <si>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</si>
  <si>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</si>
  <si>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</si>
  <si>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</si>
  <si>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</si>
  <si>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</si>
  <si>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</si>
  <si>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</si>
  <si>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</si>
  <si>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</si>
  <si>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</si>
  <si>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</si>
  <si>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</si>
  <si>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</si>
  <si>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</si>
  <si>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</si>
  <si>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</si>
  <si>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</si>
  <si>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</si>
  <si>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</si>
  <si>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</si>
  <si>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</si>
  <si>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</si>
  <si>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</si>
  <si>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</si>
  <si>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</si>
  <si>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</si>
  <si>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</si>
  <si>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</si>
  <si>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</si>
  <si>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</si>
  <si>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</si>
  <si>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</si>
  <si>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</si>
  <si>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</si>
  <si>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</si>
  <si>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</si>
  <si>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</si>
  <si>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</si>
  <si>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</si>
  <si>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</si>
  <si>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</si>
  <si>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</si>
  <si>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</si>
  <si>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</si>
  <si>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</si>
  <si>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</si>
  <si>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</si>
  <si>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</si>
  <si>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</si>
  <si>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</si>
  <si>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</si>
  <si>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</si>
  <si>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</si>
  <si>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</si>
  <si>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</si>
  <si>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</si>
  <si>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</si>
  <si>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</si>
  <si>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</si>
  <si>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</si>
  <si>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</si>
  <si>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</si>
  <si>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</si>
  <si>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</si>
  <si>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</si>
  <si>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</si>
  <si>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</si>
  <si>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</si>
  <si>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</si>
  <si>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</si>
  <si>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</si>
  <si>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</si>
  <si>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</si>
  <si>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</si>
  <si>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</si>
  <si>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</si>
  <si>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</si>
  <si>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</si>
  <si>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</si>
  <si>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</si>
  <si>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</si>
  <si>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</si>
  <si>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</si>
  <si>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</si>
  <si>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</si>
  <si>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</si>
  <si>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</si>
  <si>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</si>
  <si>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</si>
  <si>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</si>
  <si>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</si>
  <si>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</si>
  <si>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</si>
  <si>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</si>
  <si>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</si>
  <si>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</si>
  <si>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</si>
  <si>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</si>
  <si>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</si>
  <si>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</si>
  <si>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</si>
  <si>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</si>
  <si>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</si>
  <si>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</si>
  <si>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</si>
  <si>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</si>
  <si>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</si>
  <si>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</si>
  <si>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</si>
  <si>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</si>
  <si>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</si>
  <si>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</si>
  <si>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</si>
  <si>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</si>
  <si>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</si>
  <si>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</si>
  <si>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</si>
  <si>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</si>
  <si>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</si>
  <si>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</si>
  <si>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</si>
  <si>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</si>
  <si>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</si>
  <si>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</si>
  <si>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</si>
  <si>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</si>
  <si>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</si>
  <si>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</si>
  <si>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</si>
  <si>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</si>
  <si>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</si>
  <si>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</si>
  <si>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</si>
  <si>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</si>
  <si>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</si>
  <si>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</si>
  <si>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</si>
  <si>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</si>
  <si>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</si>
  <si>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</si>
  <si>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</si>
  <si>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</si>
  <si>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</si>
  <si>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</si>
  <si>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</si>
  <si>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</si>
  <si>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</si>
  <si>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</si>
  <si>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</si>
  <si>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</si>
  <si>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</si>
  <si>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</si>
  <si>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</si>
  <si>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</si>
  <si>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</si>
  <si>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</si>
  <si>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</si>
  <si>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</si>
  <si>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</si>
  <si>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</si>
  <si>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</si>
  <si>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</si>
  <si>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</si>
  <si>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</si>
  <si>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</si>
  <si>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</si>
  <si>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</si>
  <si>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</si>
  <si>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</si>
  <si>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</si>
  <si>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</si>
  <si>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</si>
  <si>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</si>
  <si>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</si>
  <si>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</si>
  <si>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</si>
  <si>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</si>
  <si>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</si>
  <si>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</si>
  <si>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</si>
  <si>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</si>
  <si>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</si>
  <si>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</si>
  <si>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</si>
  <si>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</si>
  <si>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</si>
  <si>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</si>
  <si>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</si>
  <si>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</si>
  <si>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</si>
  <si>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</si>
  <si>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</si>
  <si>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</si>
  <si>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</si>
  <si>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</si>
  <si>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</si>
  <si>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</si>
  <si>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</si>
  <si>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</si>
  <si>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</si>
  <si>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</si>
  <si>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</si>
  <si>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</si>
  <si>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</si>
  <si>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</si>
  <si>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</si>
  <si>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</si>
  <si>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</si>
  <si>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</si>
  <si>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</si>
  <si>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</si>
  <si>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</si>
  <si>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</si>
  <si>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</si>
  <si>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</si>
  <si>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</si>
  <si>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</si>
  <si>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</si>
  <si>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</si>
  <si>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</si>
  <si>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</si>
  <si>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</si>
  <si>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</si>
  <si>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</si>
  <si>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</si>
  <si>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</si>
  <si>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</si>
  <si>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</si>
  <si>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</si>
  <si>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</si>
  <si>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</si>
  <si>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</si>
  <si>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</si>
  <si>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</si>
  <si>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</si>
  <si>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</si>
  <si>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</si>
  <si>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</si>
  <si>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</si>
  <si>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</si>
  <si>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</si>
  <si>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</si>
  <si>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</si>
  <si>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</si>
  <si>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</si>
  <si>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</si>
  <si>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</si>
  <si>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</si>
  <si>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</si>
  <si>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</si>
  <si>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</si>
  <si>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</si>
  <si>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</si>
  <si>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</si>
  <si>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</si>
  <si>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</si>
  <si>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</si>
  <si>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</si>
  <si>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</si>
  <si>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</si>
  <si>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</si>
  <si>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</si>
  <si>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</si>
  <si>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</si>
  <si>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</si>
  <si>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</si>
  <si>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</si>
  <si>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</si>
  <si>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</si>
  <si>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</si>
  <si>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</si>
  <si>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</si>
  <si>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</si>
  <si>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</si>
  <si>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</si>
  <si>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</si>
  <si>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</si>
  <si>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</si>
  <si>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</si>
  <si>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</si>
  <si>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</si>
  <si>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</si>
  <si>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</si>
  <si>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</si>
  <si>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</si>
  <si>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</si>
  <si>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</si>
  <si>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</si>
  <si>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</si>
  <si>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</si>
  <si>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</si>
  <si>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</si>
  <si>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</si>
  <si>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</si>
  <si>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</si>
  <si>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</si>
  <si>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</si>
  <si>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</si>
  <si>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</si>
  <si>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</si>
  <si>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</si>
  <si>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</si>
  <si>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</si>
  <si>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</si>
  <si>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</si>
  <si>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</si>
  <si>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</si>
  <si>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</si>
  <si>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</si>
  <si>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</si>
  <si>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</si>
  <si>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</si>
  <si>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</si>
  <si>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</si>
  <si>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</si>
  <si>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</si>
  <si>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</si>
  <si>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</si>
  <si>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</si>
  <si>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</si>
  <si>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</si>
  <si>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</si>
  <si>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</si>
  <si>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</si>
  <si>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</si>
  <si>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</si>
  <si>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</si>
  <si>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</si>
  <si>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</si>
  <si>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</si>
  <si>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</si>
  <si>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</si>
  <si>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</si>
  <si>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</si>
  <si>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</si>
  <si>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</si>
  <si>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</si>
  <si>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</si>
  <si>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</si>
  <si>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</si>
  <si>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</si>
  <si>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</si>
  <si>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</si>
  <si>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</si>
  <si>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</si>
  <si>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</si>
  <si>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</si>
  <si>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</si>
  <si>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</si>
  <si>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</si>
  <si>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</si>
  <si>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</si>
  <si>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</si>
  <si>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</si>
  <si>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</si>
  <si>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</si>
  <si>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</si>
  <si>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</si>
  <si>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</si>
  <si>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</si>
  <si>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</si>
  <si>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</si>
  <si>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</si>
  <si>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</si>
  <si>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</si>
  <si>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</si>
  <si>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</si>
  <si>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</si>
  <si>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</si>
  <si>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</si>
  <si>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</si>
  <si>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</si>
  <si>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</si>
  <si>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</si>
  <si>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</si>
  <si>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</si>
  <si>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</si>
  <si>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</si>
  <si>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</si>
  <si>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</si>
  <si>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</si>
  <si>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</si>
  <si>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</si>
  <si>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</si>
  <si>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</si>
  <si>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</si>
  <si>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</si>
  <si>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</si>
  <si>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</si>
  <si>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</si>
  <si>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</si>
  <si>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</si>
  <si>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</si>
  <si>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</si>
  <si>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</si>
  <si>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</si>
  <si>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</si>
  <si>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</si>
  <si>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</si>
  <si>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</si>
  <si>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</si>
  <si>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</si>
  <si>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</si>
  <si>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</si>
  <si>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</si>
  <si>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</si>
  <si>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</si>
  <si>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</si>
  <si>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</si>
  <si>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</si>
  <si>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</si>
  <si>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</si>
  <si>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</si>
  <si>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</si>
  <si>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</si>
  <si>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</si>
  <si>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</si>
  <si>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</si>
  <si>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</si>
  <si>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</si>
  <si>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</si>
  <si>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</si>
  <si>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</si>
  <si>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</si>
  <si>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</si>
  <si>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</si>
  <si>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</si>
  <si>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</si>
  <si>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</si>
  <si>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</si>
  <si>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</si>
  <si>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</si>
  <si>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</si>
  <si>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</si>
  <si>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</si>
  <si>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</si>
  <si>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</si>
  <si>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</si>
  <si>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</si>
  <si>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</si>
  <si>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</si>
  <si>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</si>
  <si>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</si>
  <si>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</si>
  <si>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</si>
  <si>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</si>
  <si>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</si>
  <si>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</si>
  <si>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</si>
  <si>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</si>
  <si>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</si>
  <si>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</si>
  <si>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</si>
  <si>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</si>
  <si>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</si>
  <si>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</si>
  <si>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</si>
  <si>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</si>
  <si>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</si>
  <si>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</si>
  <si>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</si>
  <si>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</si>
  <si>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</si>
  <si>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</si>
  <si>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</si>
  <si>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</si>
  <si>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</si>
  <si>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</si>
  <si>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</si>
  <si>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</si>
  <si>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</si>
  <si>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</si>
  <si>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</si>
  <si>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</si>
  <si>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</si>
  <si>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</si>
  <si>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</si>
  <si>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</si>
  <si>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</si>
  <si>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</si>
  <si>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</si>
  <si>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</si>
  <si>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</si>
  <si>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</si>
  <si>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</si>
  <si>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</si>
  <si>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</si>
  <si>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</si>
  <si>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</si>
  <si>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</si>
  <si>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</si>
  <si>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</si>
  <si>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</si>
  <si>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</si>
  <si>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</si>
  <si>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</si>
  <si>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</si>
  <si>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</si>
  <si>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</si>
  <si>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</si>
  <si>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</si>
  <si>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</si>
  <si>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</si>
  <si>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</si>
  <si>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</si>
  <si>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</si>
  <si>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</si>
  <si>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</si>
  <si>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</si>
  <si>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</si>
  <si>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</si>
  <si>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</si>
  <si>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</si>
  <si>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</si>
  <si>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</si>
  <si>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</si>
  <si>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</si>
  <si>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</si>
  <si>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</si>
  <si>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</si>
  <si>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</si>
  <si>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</si>
  <si>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</si>
  <si>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</si>
  <si>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</si>
  <si>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</si>
  <si>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</si>
  <si>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</si>
  <si>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</si>
  <si>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</si>
  <si>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</si>
  <si>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</si>
  <si>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</si>
  <si>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</si>
  <si>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</si>
  <si>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</si>
  <si>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</si>
  <si>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</si>
  <si>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</si>
  <si>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</si>
  <si>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</si>
  <si>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</si>
  <si>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</si>
  <si>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</si>
  <si>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</si>
  <si>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</si>
  <si>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</si>
  <si>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</si>
  <si>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</si>
  <si>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</si>
  <si>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</si>
  <si>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</si>
  <si>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</si>
  <si>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</si>
  <si>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</si>
  <si>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</si>
  <si>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</si>
  <si>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</si>
  <si>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</si>
  <si>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</si>
  <si>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</si>
  <si>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</si>
  <si>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</si>
  <si>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</si>
  <si>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</si>
  <si>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</si>
  <si>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</si>
  <si>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</si>
  <si>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</si>
  <si>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</si>
  <si>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</si>
  <si>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</si>
  <si>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</si>
  <si>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</si>
  <si>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</si>
  <si>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</si>
  <si>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</si>
  <si>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</si>
  <si>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</si>
  <si>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</si>
  <si>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</si>
  <si>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</si>
  <si>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</si>
  <si>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</si>
  <si>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</si>
  <si>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</si>
  <si>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</si>
  <si>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</si>
  <si>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</si>
  <si>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</si>
  <si>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</si>
  <si>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</si>
  <si>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</si>
  <si>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</si>
  <si>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</si>
  <si>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</si>
  <si>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</si>
  <si>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</si>
  <si>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</si>
  <si>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</si>
  <si>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</si>
  <si>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</si>
  <si>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</si>
  <si>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</si>
  <si>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</si>
  <si>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</si>
  <si>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</si>
  <si>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</si>
  <si>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</si>
  <si>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</si>
  <si>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</si>
  <si>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</si>
  <si>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</si>
  <si>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</si>
  <si>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</si>
  <si>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</si>
  <si>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</si>
  <si>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</si>
  <si>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</si>
  <si>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</si>
  <si>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</si>
  <si>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</si>
  <si>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</si>
  <si>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</si>
  <si>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</si>
  <si>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</si>
  <si>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</si>
  <si>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</si>
  <si>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</si>
  <si>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</si>
  <si>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</si>
  <si>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</si>
  <si>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</si>
  <si>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</si>
  <si>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</si>
  <si>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</si>
  <si>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</si>
  <si>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</si>
  <si>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</si>
  <si>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</si>
  <si>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</si>
  <si>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</si>
  <si>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</si>
  <si>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</si>
  <si>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</si>
  <si>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</si>
  <si>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</si>
  <si>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</si>
  <si>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</si>
  <si>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</si>
  <si>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</si>
  <si>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</si>
  <si>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</si>
  <si>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</si>
  <si>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</si>
  <si>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</si>
  <si>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</si>
  <si>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</si>
  <si>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</si>
  <si>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</si>
  <si>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</si>
  <si>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</si>
  <si>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</si>
  <si>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</si>
  <si>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</si>
  <si>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</si>
  <si>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</si>
  <si>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</si>
  <si>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</si>
  <si>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</si>
  <si>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</si>
  <si>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</si>
  <si>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</si>
  <si>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</si>
  <si>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</si>
  <si>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</si>
  <si>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</si>
  <si>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</si>
  <si>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</si>
  <si>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</si>
  <si>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</si>
  <si>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</si>
  <si>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</si>
  <si>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</si>
  <si>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</si>
  <si>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</si>
  <si>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</si>
  <si>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</si>
  <si>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</si>
  <si>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</si>
  <si>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</si>
  <si>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</si>
  <si>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</si>
  <si>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</si>
  <si>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</si>
  <si>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</si>
  <si>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</si>
  <si>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</si>
  <si>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</si>
  <si>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</si>
  <si>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</si>
  <si>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</si>
  <si>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</si>
  <si>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</si>
  <si>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</si>
  <si>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</si>
  <si>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</si>
  <si>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</si>
  <si>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</si>
  <si>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</si>
  <si>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</si>
  <si>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</si>
  <si>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</si>
  <si>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</si>
  <si>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</si>
  <si>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</si>
  <si>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</si>
  <si>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</si>
  <si>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</si>
  <si>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</si>
  <si>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</si>
  <si>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</si>
  <si>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</si>
  <si>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</si>
  <si>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</si>
  <si>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</si>
  <si>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</si>
  <si>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</si>
  <si>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</si>
  <si>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</si>
  <si>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</si>
  <si>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</si>
  <si>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</si>
  <si>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</si>
  <si>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</si>
  <si>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</si>
  <si>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</si>
  <si>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</si>
  <si>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</si>
  <si>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</si>
  <si>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</si>
  <si>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</si>
  <si>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</si>
  <si>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</si>
  <si>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</si>
  <si>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</si>
  <si>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</si>
  <si>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</si>
  <si>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</si>
  <si>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</si>
  <si>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</si>
  <si>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</si>
  <si>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</si>
  <si>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</si>
  <si>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</si>
  <si>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</si>
  <si>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</si>
  <si>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</si>
  <si>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</si>
  <si>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</si>
  <si>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</si>
  <si>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</si>
  <si>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</si>
  <si>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</si>
  <si>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</si>
  <si>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</si>
  <si>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</si>
  <si>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</si>
  <si>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</si>
  <si>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</si>
  <si>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</si>
  <si>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</si>
  <si>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</si>
  <si>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</si>
  <si>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</si>
  <si>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</si>
  <si>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</si>
  <si>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</si>
  <si>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</si>
  <si>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</si>
  <si>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</si>
  <si>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</si>
  <si>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</si>
  <si>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</si>
  <si>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</si>
  <si>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</si>
  <si>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</si>
  <si>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</si>
  <si>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</si>
  <si>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</si>
  <si>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</si>
  <si>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</si>
  <si>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</si>
  <si>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</si>
  <si>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</si>
  <si>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</si>
  <si>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</si>
  <si>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</si>
  <si>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</si>
  <si>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</si>
  <si>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</si>
  <si>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</si>
  <si>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</si>
  <si>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</si>
  <si>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</si>
  <si>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</si>
  <si>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</si>
  <si>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</si>
  <si>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</si>
  <si>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</si>
  <si>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</si>
  <si>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</si>
  <si>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</si>
  <si>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</si>
  <si>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</si>
  <si>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</si>
  <si>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</si>
  <si>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</si>
  <si>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</si>
  <si>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</si>
  <si>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</si>
  <si>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</si>
  <si>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</si>
  <si>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</si>
  <si>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</si>
  <si>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</si>
  <si>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</si>
  <si>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</si>
  <si>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</si>
  <si>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</si>
  <si>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</si>
  <si>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</si>
  <si>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</si>
  <si>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</si>
  <si>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</si>
  <si>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</si>
  <si>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</si>
  <si>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</si>
  <si>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</si>
  <si>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</si>
  <si>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</si>
  <si>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</si>
  <si>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</si>
  <si>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</si>
  <si>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</si>
  <si>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</si>
  <si>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</si>
  <si>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</si>
  <si>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</si>
  <si>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</si>
  <si>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</si>
  <si>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</si>
  <si>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</si>
  <si>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</si>
  <si>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</si>
  <si>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</si>
  <si>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</si>
  <si>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</si>
  <si>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</si>
  <si>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</si>
  <si>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</si>
  <si>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</si>
  <si>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</si>
  <si>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</si>
  <si>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</si>
  <si>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</si>
  <si>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</si>
  <si>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</si>
  <si>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</si>
  <si>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</si>
  <si>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</si>
  <si>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</si>
  <si>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</si>
  <si>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</si>
  <si>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</si>
  <si>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</si>
  <si>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</si>
  <si>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</si>
  <si>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</si>
  <si>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</si>
  <si>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</si>
  <si>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</si>
  <si>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</si>
  <si>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</si>
  <si>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</si>
  <si>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</si>
  <si>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</si>
  <si>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</si>
  <si>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</si>
  <si>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</si>
  <si>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</si>
  <si>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</si>
  <si>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</si>
  <si>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</si>
  <si>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</si>
  <si>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</si>
  <si>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</si>
  <si>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</si>
  <si>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</si>
  <si>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</si>
  <si>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</si>
  <si>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</si>
  <si>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</si>
  <si>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</si>
  <si>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</si>
  <si>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</si>
  <si>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</si>
  <si>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</si>
  <si>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</si>
  <si>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</si>
  <si>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</si>
  <si>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</si>
  <si>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</si>
  <si>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</si>
  <si>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</si>
  <si>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</si>
  <si>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</si>
  <si>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</si>
  <si>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</si>
  <si>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</si>
  <si>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</si>
  <si>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</si>
  <si>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</si>
  <si>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</si>
  <si>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</si>
  <si>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</si>
  <si>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</si>
  <si>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</si>
  <si>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</si>
  <si>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</si>
  <si>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</si>
  <si>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</si>
  <si>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</si>
  <si>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</si>
  <si>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</si>
  <si>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</si>
  <si>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</si>
  <si>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</si>
  <si>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</si>
  <si>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</si>
  <si>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</si>
  <si>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</si>
  <si>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</si>
  <si>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</si>
  <si>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</si>
  <si>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</si>
  <si>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</si>
  <si>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</si>
  <si>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</si>
  <si>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</si>
  <si>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</si>
  <si>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</si>
  <si>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</si>
  <si>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</si>
  <si>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</si>
  <si>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</si>
  <si>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</si>
  <si>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</si>
  <si>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</si>
  <si>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</si>
  <si>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</si>
  <si>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</si>
  <si>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</si>
  <si>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</si>
  <si>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</si>
  <si>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</si>
  <si>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</si>
  <si>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</si>
  <si>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</si>
  <si>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</si>
  <si>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</si>
  <si>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</si>
  <si>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</si>
  <si>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</si>
  <si>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</si>
  <si>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</si>
  <si>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</si>
  <si>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</si>
  <si>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</si>
  <si>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</si>
  <si>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</si>
  <si>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</si>
  <si>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</si>
  <si>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</si>
  <si>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</si>
  <si>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</si>
  <si>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</si>
  <si>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</si>
  <si>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</si>
  <si>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</si>
  <si>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</si>
  <si>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</si>
  <si>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</si>
  <si>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</si>
  <si>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</si>
  <si>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</si>
  <si>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</si>
  <si>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</si>
  <si>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</si>
  <si>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</si>
  <si>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</si>
  <si>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</si>
  <si>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</si>
  <si>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</si>
  <si>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</si>
  <si>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</si>
  <si>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</si>
  <si>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</si>
  <si>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</si>
  <si>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</si>
  <si>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</si>
  <si>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</si>
  <si>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</si>
  <si>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</si>
  <si>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</si>
  <si>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</si>
  <si>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</si>
  <si>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</si>
  <si>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</si>
  <si>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</si>
  <si>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</si>
  <si>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</si>
  <si>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</si>
  <si>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</si>
  <si>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</si>
  <si>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</si>
  <si>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</si>
  <si>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</si>
  <si>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</si>
  <si>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</si>
  <si>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</si>
  <si>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</si>
  <si>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</si>
  <si>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</si>
  <si>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</si>
  <si>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</si>
  <si>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</si>
  <si>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</si>
  <si>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</si>
  <si>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</si>
  <si>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</si>
  <si>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</si>
  <si>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</si>
  <si>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</si>
  <si>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</si>
  <si>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</si>
  <si>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</si>
  <si>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</si>
  <si>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</si>
  <si>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</si>
  <si>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</si>
  <si>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</si>
  <si>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</si>
  <si>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</si>
  <si>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</si>
  <si>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</si>
  <si>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</si>
  <si>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</si>
  <si>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</si>
  <si>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</si>
  <si>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</si>
  <si>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</si>
  <si>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</si>
  <si>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</si>
  <si>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</si>
  <si>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</si>
  <si>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</si>
  <si>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</si>
  <si>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</si>
  <si>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</si>
  <si>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</si>
  <si>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</si>
  <si>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</si>
  <si>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</si>
  <si>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</si>
  <si>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</si>
  <si>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</si>
  <si>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</si>
  <si>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</si>
  <si>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</si>
  <si>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</si>
  <si>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</si>
  <si>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</si>
  <si>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</si>
  <si>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</si>
  <si>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</si>
  <si>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</si>
  <si>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</si>
  <si>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</si>
  <si>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</si>
  <si>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</si>
  <si>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</si>
  <si>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</si>
  <si>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</si>
  <si>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</si>
  <si>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</si>
  <si>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</si>
  <si>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</si>
  <si>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</si>
  <si>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</si>
  <si>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</si>
  <si>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</si>
  <si>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</si>
  <si>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</si>
  <si>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</si>
  <si>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</si>
  <si>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</si>
  <si>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</si>
  <si>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</si>
  <si>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</si>
  <si>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</si>
  <si>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</si>
  <si>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</si>
  <si>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</si>
  <si>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</si>
  <si>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</si>
  <si>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</si>
  <si>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</si>
  <si>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</si>
  <si>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</si>
  <si>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</si>
  <si>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</si>
  <si>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</si>
  <si>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</si>
  <si>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</si>
  <si>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</si>
  <si>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</si>
  <si>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</si>
  <si>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</si>
  <si>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</si>
  <si>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</si>
  <si>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</si>
  <si>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</si>
  <si>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</si>
  <si>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</si>
  <si>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</si>
  <si>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</si>
  <si>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</si>
  <si>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</si>
  <si>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</si>
  <si>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</si>
  <si>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</si>
  <si>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</si>
  <si>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</si>
  <si>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</si>
  <si>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</si>
  <si>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</si>
  <si>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</si>
  <si>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</si>
  <si>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</si>
  <si>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</si>
  <si>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</si>
  <si>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</si>
  <si>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</si>
  <si>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</si>
  <si>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</si>
  <si>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</si>
  <si>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</si>
  <si>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</si>
  <si>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</si>
  <si>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</si>
  <si>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</si>
  <si>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</si>
  <si>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</si>
  <si>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</si>
  <si>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</si>
  <si>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</si>
  <si>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</si>
  <si>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</si>
  <si>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</si>
  <si>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</si>
  <si>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</si>
  <si>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</si>
  <si>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</si>
  <si>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</si>
  <si>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</si>
  <si>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</si>
  <si>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</si>
  <si>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</si>
  <si>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</si>
  <si>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</si>
  <si>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</si>
  <si>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</si>
  <si>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</si>
  <si>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</si>
  <si>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</si>
  <si>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</si>
  <si>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</si>
  <si>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</si>
  <si>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</si>
  <si>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</si>
  <si>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</si>
  <si>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</si>
  <si>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</si>
  <si>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</si>
  <si>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</si>
  <si>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</si>
  <si>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</si>
  <si>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</si>
  <si>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</si>
  <si>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</si>
  <si>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</si>
  <si>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</si>
  <si>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</si>
  <si>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</si>
  <si>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</si>
  <si>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</si>
  <si>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</si>
  <si>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</si>
  <si>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</si>
  <si>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</si>
  <si>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</si>
  <si>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</si>
  <si>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</si>
  <si>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</si>
  <si>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</si>
  <si>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</si>
  <si>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</si>
  <si>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</si>
  <si>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</si>
  <si>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</si>
  <si>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</si>
  <si>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</si>
  <si>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</si>
  <si>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</si>
  <si>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</si>
  <si>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</si>
  <si>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</si>
  <si>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</si>
  <si>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</si>
  <si>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</si>
  <si>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</si>
  <si>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</si>
  <si>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</si>
  <si>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</si>
  <si>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</si>
  <si>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</si>
  <si>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</si>
  <si>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</si>
  <si>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</si>
  <si>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</si>
  <si>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</si>
  <si>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</si>
  <si>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</si>
  <si>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</si>
  <si>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</si>
  <si>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</si>
  <si>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</si>
  <si>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</si>
  <si>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</si>
  <si>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</si>
  <si>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</si>
  <si>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</si>
  <si>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</si>
  <si>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</si>
  <si>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</si>
  <si>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</si>
  <si>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</si>
  <si>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</si>
  <si>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</si>
  <si>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</si>
  <si>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</si>
  <si>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</si>
  <si>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</si>
  <si>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</si>
  <si>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</si>
  <si>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</si>
  <si>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</si>
  <si>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</si>
  <si>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</si>
  <si>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</si>
  <si>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</si>
  <si>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</si>
  <si>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</si>
  <si>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</si>
  <si>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</si>
  <si>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</si>
  <si>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</si>
  <si>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</si>
  <si>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</si>
  <si>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</si>
  <si>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</si>
  <si>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</si>
  <si>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</si>
  <si>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</si>
  <si>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</si>
  <si>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</si>
  <si>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</si>
  <si>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</si>
  <si>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</si>
  <si>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</si>
  <si>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</si>
  <si>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</si>
  <si>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</si>
  <si>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</si>
  <si>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</si>
  <si>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</si>
  <si>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</si>
  <si>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</si>
  <si>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</si>
  <si>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</si>
  <si>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</si>
  <si>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</si>
  <si>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</si>
  <si>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</si>
  <si>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</si>
  <si>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</si>
  <si>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</si>
  <si>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</si>
  <si>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</si>
  <si>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</si>
  <si>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</si>
  <si>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</si>
  <si>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</si>
  <si>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</si>
  <si>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</si>
  <si>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</si>
  <si>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</si>
  <si>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</si>
  <si>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</si>
  <si>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</si>
  <si>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</si>
  <si>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</si>
  <si>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</si>
  <si>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</si>
  <si>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</si>
  <si>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</si>
  <si>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</si>
  <si>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</si>
  <si>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</si>
  <si>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</si>
  <si>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</si>
  <si>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</si>
  <si>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</si>
  <si>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</si>
  <si>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</si>
  <si>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</si>
  <si>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</si>
  <si>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</si>
  <si>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</si>
  <si>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</si>
  <si>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</si>
  <si>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</si>
  <si>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</si>
  <si>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</si>
  <si>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</si>
  <si>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</si>
  <si>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</si>
  <si>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</si>
  <si>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</si>
  <si>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WA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</si>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</sst>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408</v>
      </c>
      <c r="D6" s="9" t="str">
        <f>IF($B6="N/A","N/A",IF(C6&lt;0,"No","Yes"))</f>
        <v>N/A</v>
      </c>
      <c r="E6" s="36">
        <v>118</v>
      </c>
      <c r="F6" s="9" t="str">
        <f>IF($B6="N/A","N/A",IF(E6&lt;0,"No","Yes"))</f>
        <v>N/A</v>
      </c>
      <c r="G6" s="36">
        <v>1541</v>
      </c>
      <c r="H6" s="9" t="str">
        <f>IF($B6="N/A","N/A",IF(G6&lt;0,"No","Yes"))</f>
        <v>N/A</v>
      </c>
      <c r="I6" s="10">
        <v>-71.099999999999994</v>
      </c>
      <c r="J6" s="10">
        <v>1206</v>
      </c>
      <c r="K6" s="9" t="str">
        <f t="shared" ref="K6:K11" si="0">IF(J6="Div by 0", "N/A", IF(J6="N/A","N/A", IF(J6&gt;30, "No", IF(J6&lt;-30, "No", "Yes"))))</f>
        <v>No</v>
      </c>
    </row>
    <row r="7" spans="1:11" x14ac:dyDescent="0.2">
      <c r="A7" s="86" t="s">
        <v>443</v>
      </c>
      <c r="B7" s="105" t="s">
        <v>213</v>
      </c>
      <c r="C7" s="9">
        <v>2.2058823528999998</v>
      </c>
      <c r="D7" s="9" t="str">
        <f t="shared" ref="D7:D11" si="1">IF($B7="N/A","N/A",IF(C7&lt;0,"No","Yes"))</f>
        <v>N/A</v>
      </c>
      <c r="E7" s="9">
        <v>0</v>
      </c>
      <c r="F7" s="9" t="str">
        <f t="shared" ref="F7:F11" si="2">IF($B7="N/A","N/A",IF(E7&lt;0,"No","Yes"))</f>
        <v>N/A</v>
      </c>
      <c r="G7" s="9">
        <v>0.58403634000000004</v>
      </c>
      <c r="H7" s="9" t="str">
        <f t="shared" ref="H7:H11" si="3">IF($B7="N/A","N/A",IF(G7&lt;0,"No","Yes"))</f>
        <v>N/A</v>
      </c>
      <c r="I7" s="10">
        <v>-100</v>
      </c>
      <c r="J7" s="10" t="s">
        <v>1747</v>
      </c>
      <c r="K7" s="9" t="str">
        <f t="shared" si="0"/>
        <v>N/A</v>
      </c>
    </row>
    <row r="8" spans="1:11" x14ac:dyDescent="0.2">
      <c r="A8" s="86" t="s">
        <v>444</v>
      </c>
      <c r="B8" s="105" t="s">
        <v>213</v>
      </c>
      <c r="C8" s="9">
        <v>74.754901961000002</v>
      </c>
      <c r="D8" s="9" t="str">
        <f t="shared" si="1"/>
        <v>N/A</v>
      </c>
      <c r="E8" s="9">
        <v>86.440677965999996</v>
      </c>
      <c r="F8" s="9" t="str">
        <f t="shared" si="2"/>
        <v>N/A</v>
      </c>
      <c r="G8" s="9">
        <v>82.154445164999998</v>
      </c>
      <c r="H8" s="9" t="str">
        <f t="shared" si="3"/>
        <v>N/A</v>
      </c>
      <c r="I8" s="10">
        <v>15.63</v>
      </c>
      <c r="J8" s="10">
        <v>-4.96</v>
      </c>
      <c r="K8" s="9" t="str">
        <f t="shared" si="0"/>
        <v>Yes</v>
      </c>
    </row>
    <row r="9" spans="1:11" x14ac:dyDescent="0.2">
      <c r="A9" s="86" t="s">
        <v>445</v>
      </c>
      <c r="B9" s="105" t="s">
        <v>213</v>
      </c>
      <c r="C9" s="9">
        <v>2.9411764705999999</v>
      </c>
      <c r="D9" s="9" t="str">
        <f t="shared" si="1"/>
        <v>N/A</v>
      </c>
      <c r="E9" s="9">
        <v>1.6949152542000001</v>
      </c>
      <c r="F9" s="9" t="str">
        <f t="shared" si="2"/>
        <v>N/A</v>
      </c>
      <c r="G9" s="9">
        <v>4.8669695002999998</v>
      </c>
      <c r="H9" s="9" t="str">
        <f t="shared" si="3"/>
        <v>N/A</v>
      </c>
      <c r="I9" s="10">
        <v>-42.4</v>
      </c>
      <c r="J9" s="10">
        <v>187.2</v>
      </c>
      <c r="K9" s="9" t="str">
        <f t="shared" si="0"/>
        <v>No</v>
      </c>
    </row>
    <row r="10" spans="1:11" x14ac:dyDescent="0.2">
      <c r="A10" s="86" t="s">
        <v>446</v>
      </c>
      <c r="B10" s="105" t="s">
        <v>213</v>
      </c>
      <c r="C10" s="9">
        <v>5.1470588235000001</v>
      </c>
      <c r="D10" s="9" t="str">
        <f t="shared" si="1"/>
        <v>N/A</v>
      </c>
      <c r="E10" s="9">
        <v>0</v>
      </c>
      <c r="F10" s="9" t="str">
        <f t="shared" si="2"/>
        <v>N/A</v>
      </c>
      <c r="G10" s="9">
        <v>10.902011680999999</v>
      </c>
      <c r="H10" s="9" t="str">
        <f t="shared" si="3"/>
        <v>N/A</v>
      </c>
      <c r="I10" s="10">
        <v>-100</v>
      </c>
      <c r="J10" s="10" t="s">
        <v>1747</v>
      </c>
      <c r="K10" s="9" t="str">
        <f t="shared" si="0"/>
        <v>N/A</v>
      </c>
    </row>
    <row r="11" spans="1:11" x14ac:dyDescent="0.2">
      <c r="A11" s="86" t="s">
        <v>204</v>
      </c>
      <c r="B11" s="105" t="s">
        <v>213</v>
      </c>
      <c r="C11" s="9">
        <v>0</v>
      </c>
      <c r="D11" s="9" t="str">
        <f t="shared" si="1"/>
        <v>N/A</v>
      </c>
      <c r="E11" s="9">
        <v>31.355932202999998</v>
      </c>
      <c r="F11" s="9" t="str">
        <f t="shared" si="2"/>
        <v>N/A</v>
      </c>
      <c r="G11" s="9">
        <v>81.829980531999993</v>
      </c>
      <c r="H11" s="9" t="str">
        <f t="shared" si="3"/>
        <v>N/A</v>
      </c>
      <c r="I11" s="10" t="s">
        <v>1747</v>
      </c>
      <c r="J11" s="10">
        <v>161</v>
      </c>
      <c r="K11" s="9" t="str">
        <f t="shared" si="0"/>
        <v>No</v>
      </c>
    </row>
    <row r="12" spans="1:11" x14ac:dyDescent="0.2">
      <c r="A12" s="86" t="s">
        <v>652</v>
      </c>
      <c r="B12" s="105" t="s">
        <v>213</v>
      </c>
      <c r="C12" s="9">
        <v>6.3725490196000001</v>
      </c>
      <c r="D12" s="9" t="str">
        <f t="shared" ref="D12:D23" si="4">IF($B12="N/A","N/A",IF(C12&lt;0,"No","Yes"))</f>
        <v>N/A</v>
      </c>
      <c r="E12" s="9">
        <v>38.135593219999997</v>
      </c>
      <c r="F12" s="9" t="str">
        <f t="shared" ref="F12:F23" si="5">IF($B12="N/A","N/A",IF(E12&lt;0,"No","Yes"))</f>
        <v>N/A</v>
      </c>
      <c r="G12" s="9">
        <v>75.794938352000003</v>
      </c>
      <c r="H12" s="9" t="str">
        <f t="shared" ref="H12:H23" si="6">IF($B12="N/A","N/A",IF(G12&lt;0,"No","Yes"))</f>
        <v>N/A</v>
      </c>
      <c r="I12" s="10">
        <v>498.4</v>
      </c>
      <c r="J12" s="10">
        <v>98.75</v>
      </c>
      <c r="K12" s="9" t="str">
        <f t="shared" ref="K12:K23" si="7">IF(J12="Div by 0", "N/A", IF(J12="N/A","N/A", IF(J12&gt;30, "No", IF(J12&lt;-30, "No", "Yes"))))</f>
        <v>No</v>
      </c>
    </row>
    <row r="13" spans="1:11" x14ac:dyDescent="0.2">
      <c r="A13" s="86" t="s">
        <v>651</v>
      </c>
      <c r="B13" s="105" t="s">
        <v>213</v>
      </c>
      <c r="C13" s="9">
        <v>23.076923077</v>
      </c>
      <c r="D13" s="9" t="str">
        <f t="shared" si="4"/>
        <v>N/A</v>
      </c>
      <c r="E13" s="9">
        <v>2.2222222222000001</v>
      </c>
      <c r="F13" s="9" t="str">
        <f t="shared" si="5"/>
        <v>N/A</v>
      </c>
      <c r="G13" s="9">
        <v>33.732876711999999</v>
      </c>
      <c r="H13" s="9" t="str">
        <f t="shared" si="6"/>
        <v>N/A</v>
      </c>
      <c r="I13" s="10">
        <v>-90.4</v>
      </c>
      <c r="J13" s="10">
        <v>1418</v>
      </c>
      <c r="K13" s="9" t="str">
        <f t="shared" si="7"/>
        <v>No</v>
      </c>
    </row>
    <row r="14" spans="1:11" x14ac:dyDescent="0.2">
      <c r="A14" s="86" t="s">
        <v>852</v>
      </c>
      <c r="B14" s="105" t="s">
        <v>213</v>
      </c>
      <c r="C14" s="10">
        <v>9.1666666666999994</v>
      </c>
      <c r="D14" s="9" t="str">
        <f t="shared" si="4"/>
        <v>N/A</v>
      </c>
      <c r="E14" s="10">
        <v>17</v>
      </c>
      <c r="F14" s="9" t="str">
        <f t="shared" si="5"/>
        <v>N/A</v>
      </c>
      <c r="G14" s="10">
        <v>12.951776649999999</v>
      </c>
      <c r="H14" s="9" t="str">
        <f t="shared" si="6"/>
        <v>N/A</v>
      </c>
      <c r="I14" s="10">
        <v>85.45</v>
      </c>
      <c r="J14" s="10">
        <v>-23.8</v>
      </c>
      <c r="K14" s="9" t="str">
        <f t="shared" si="7"/>
        <v>Yes</v>
      </c>
    </row>
    <row r="15" spans="1:11" x14ac:dyDescent="0.2">
      <c r="A15" s="86" t="s">
        <v>653</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370</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853</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654</v>
      </c>
      <c r="B18" s="105" t="s">
        <v>213</v>
      </c>
      <c r="C18" s="9">
        <v>84.068627450999998</v>
      </c>
      <c r="D18" s="9" t="str">
        <f t="shared" si="4"/>
        <v>N/A</v>
      </c>
      <c r="E18" s="9">
        <v>54.237288135999997</v>
      </c>
      <c r="F18" s="9" t="str">
        <f t="shared" si="5"/>
        <v>N/A</v>
      </c>
      <c r="G18" s="9">
        <v>17.196625568000002</v>
      </c>
      <c r="H18" s="9" t="str">
        <f t="shared" si="6"/>
        <v>N/A</v>
      </c>
      <c r="I18" s="10">
        <v>-35.5</v>
      </c>
      <c r="J18" s="10">
        <v>-68.3</v>
      </c>
      <c r="K18" s="9" t="str">
        <f t="shared" si="7"/>
        <v>No</v>
      </c>
    </row>
    <row r="19" spans="1:11" x14ac:dyDescent="0.2">
      <c r="A19" s="86" t="s">
        <v>205</v>
      </c>
      <c r="B19" s="105" t="s">
        <v>213</v>
      </c>
      <c r="C19" s="9">
        <v>0</v>
      </c>
      <c r="D19" s="9" t="str">
        <f t="shared" si="4"/>
        <v>N/A</v>
      </c>
      <c r="E19" s="9">
        <v>0</v>
      </c>
      <c r="F19" s="9" t="str">
        <f t="shared" si="5"/>
        <v>N/A</v>
      </c>
      <c r="G19" s="9">
        <v>0</v>
      </c>
      <c r="H19" s="9" t="str">
        <f t="shared" si="6"/>
        <v>N/A</v>
      </c>
      <c r="I19" s="10" t="s">
        <v>1747</v>
      </c>
      <c r="J19" s="10" t="s">
        <v>1747</v>
      </c>
      <c r="K19" s="9" t="str">
        <f t="shared" si="7"/>
        <v>N/A</v>
      </c>
    </row>
    <row r="20" spans="1:11" x14ac:dyDescent="0.2">
      <c r="A20" s="86" t="s">
        <v>854</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655</v>
      </c>
      <c r="B21" s="105" t="s">
        <v>213</v>
      </c>
      <c r="C21" s="9">
        <v>9.5588235293999997</v>
      </c>
      <c r="D21" s="9" t="str">
        <f t="shared" si="4"/>
        <v>N/A</v>
      </c>
      <c r="E21" s="9">
        <v>7.6271186441000003</v>
      </c>
      <c r="F21" s="9" t="str">
        <f t="shared" si="5"/>
        <v>N/A</v>
      </c>
      <c r="G21" s="9">
        <v>7.0084360805000001</v>
      </c>
      <c r="H21" s="9" t="str">
        <f t="shared" si="6"/>
        <v>N/A</v>
      </c>
      <c r="I21" s="10">
        <v>-20.2</v>
      </c>
      <c r="J21" s="10">
        <v>-8.11</v>
      </c>
      <c r="K21" s="9" t="str">
        <f t="shared" si="7"/>
        <v>Yes</v>
      </c>
    </row>
    <row r="22" spans="1:11" x14ac:dyDescent="0.2">
      <c r="A22" s="86" t="s">
        <v>1698</v>
      </c>
      <c r="B22" s="105" t="s">
        <v>213</v>
      </c>
      <c r="C22" s="9">
        <v>0</v>
      </c>
      <c r="D22" s="9" t="str">
        <f t="shared" si="4"/>
        <v>N/A</v>
      </c>
      <c r="E22" s="9">
        <v>0</v>
      </c>
      <c r="F22" s="9" t="str">
        <f t="shared" si="5"/>
        <v>N/A</v>
      </c>
      <c r="G22" s="9">
        <v>0</v>
      </c>
      <c r="H22" s="9" t="str">
        <f t="shared" si="6"/>
        <v>N/A</v>
      </c>
      <c r="I22" s="10" t="s">
        <v>1747</v>
      </c>
      <c r="J22" s="10" t="s">
        <v>1747</v>
      </c>
      <c r="K22" s="9" t="str">
        <f t="shared" si="7"/>
        <v>N/A</v>
      </c>
    </row>
    <row r="23" spans="1:11" x14ac:dyDescent="0.2">
      <c r="A23" s="86" t="s">
        <v>855</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100</v>
      </c>
      <c r="D25" s="9" t="str">
        <f>IF($B25="N/A","N/A",IF(C25&lt;0,"No","Yes"))</f>
        <v>N/A</v>
      </c>
      <c r="E25" s="9">
        <v>99.152542373000003</v>
      </c>
      <c r="F25" s="9" t="str">
        <f>IF($B25="N/A","N/A",IF(E25&lt;0,"No","Yes"))</f>
        <v>N/A</v>
      </c>
      <c r="G25" s="9">
        <v>83.841661259000006</v>
      </c>
      <c r="H25" s="9" t="str">
        <f>IF($B25="N/A","N/A",IF(G25&lt;0,"No","Yes"))</f>
        <v>N/A</v>
      </c>
      <c r="I25" s="10">
        <v>-0.84699999999999998</v>
      </c>
      <c r="J25" s="10">
        <v>-15.4</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99.754901961000002</v>
      </c>
      <c r="D27" s="9" t="str">
        <f t="shared" ref="D27:D30" si="9">IF($B27="N/A","N/A",IF(C27&lt;0,"No","Yes"))</f>
        <v>N/A</v>
      </c>
      <c r="E27" s="9">
        <v>100</v>
      </c>
      <c r="F27" s="9" t="str">
        <f t="shared" ref="F27:F30" si="10">IF($B27="N/A","N/A",IF(E27&lt;0,"No","Yes"))</f>
        <v>N/A</v>
      </c>
      <c r="G27" s="9">
        <v>99.935107072999998</v>
      </c>
      <c r="H27" s="9" t="str">
        <f t="shared" ref="H27:H30" si="11">IF($B27="N/A","N/A",IF(G27&lt;0,"No","Yes"))</f>
        <v>N/A</v>
      </c>
      <c r="I27" s="10">
        <v>0.2457</v>
      </c>
      <c r="J27" s="10">
        <v>-6.5000000000000002E-2</v>
      </c>
      <c r="K27" s="9" t="str">
        <f t="shared" si="8"/>
        <v>Yes</v>
      </c>
    </row>
    <row r="28" spans="1:11" x14ac:dyDescent="0.2">
      <c r="A28" s="29" t="s">
        <v>372</v>
      </c>
      <c r="B28" s="105" t="s">
        <v>213</v>
      </c>
      <c r="C28" s="9">
        <v>94.607843137000003</v>
      </c>
      <c r="D28" s="9" t="str">
        <f t="shared" si="9"/>
        <v>N/A</v>
      </c>
      <c r="E28" s="9">
        <v>70.338983051</v>
      </c>
      <c r="F28" s="9" t="str">
        <f t="shared" si="10"/>
        <v>N/A</v>
      </c>
      <c r="G28" s="9">
        <v>42.180402336</v>
      </c>
      <c r="H28" s="9" t="str">
        <f t="shared" si="11"/>
        <v>N/A</v>
      </c>
      <c r="I28" s="10">
        <v>-25.7</v>
      </c>
      <c r="J28" s="10">
        <v>-40</v>
      </c>
      <c r="K28" s="9" t="str">
        <f t="shared" si="8"/>
        <v>No</v>
      </c>
    </row>
    <row r="29" spans="1:11" x14ac:dyDescent="0.2">
      <c r="A29" s="29" t="s">
        <v>374</v>
      </c>
      <c r="B29" s="105" t="s">
        <v>213</v>
      </c>
      <c r="C29" s="9">
        <v>4.4117647058999996</v>
      </c>
      <c r="D29" s="9" t="str">
        <f t="shared" si="9"/>
        <v>N/A</v>
      </c>
      <c r="E29" s="9">
        <v>27.966101694999999</v>
      </c>
      <c r="F29" s="9" t="str">
        <f t="shared" si="10"/>
        <v>N/A</v>
      </c>
      <c r="G29" s="9">
        <v>45.814406230000003</v>
      </c>
      <c r="H29" s="9" t="str">
        <f t="shared" si="11"/>
        <v>N/A</v>
      </c>
      <c r="I29" s="10">
        <v>533.9</v>
      </c>
      <c r="J29" s="10">
        <v>63.82</v>
      </c>
      <c r="K29" s="9" t="str">
        <f t="shared" si="8"/>
        <v>No</v>
      </c>
    </row>
    <row r="30" spans="1:11" x14ac:dyDescent="0.2">
      <c r="A30" s="29" t="s">
        <v>375</v>
      </c>
      <c r="B30" s="105" t="s">
        <v>213</v>
      </c>
      <c r="C30" s="9">
        <v>0</v>
      </c>
      <c r="D30" s="9" t="str">
        <f t="shared" si="9"/>
        <v>N/A</v>
      </c>
      <c r="E30" s="9">
        <v>0.84745762710000005</v>
      </c>
      <c r="F30" s="9" t="str">
        <f t="shared" si="10"/>
        <v>N/A</v>
      </c>
      <c r="G30" s="9">
        <v>0.97339390010000004</v>
      </c>
      <c r="H30" s="9" t="str">
        <f t="shared" si="11"/>
        <v>N/A</v>
      </c>
      <c r="I30" s="10" t="s">
        <v>1747</v>
      </c>
      <c r="J30" s="10">
        <v>14.86</v>
      </c>
      <c r="K30" s="9" t="str">
        <f t="shared" si="8"/>
        <v>Yes</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1734</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44969164</v>
      </c>
      <c r="D7" s="32" t="str">
        <f>IF($B7="N/A","N/A",IF(C7&gt;15,"No",IF(C7&lt;-15,"No","Yes")))</f>
        <v>N/A</v>
      </c>
      <c r="E7" s="31">
        <v>42941728</v>
      </c>
      <c r="F7" s="32" t="str">
        <f>IF($B7="N/A","N/A",IF(E7&gt;15,"No",IF(E7&lt;-15,"No","Yes")))</f>
        <v>N/A</v>
      </c>
      <c r="G7" s="31">
        <v>44500658</v>
      </c>
      <c r="H7" s="32" t="str">
        <f>IF($B7="N/A","N/A",IF(G7&gt;15,"No",IF(G7&lt;-15,"No","Yes")))</f>
        <v>N/A</v>
      </c>
      <c r="I7" s="33">
        <v>-4.51</v>
      </c>
      <c r="J7" s="33">
        <v>3.63</v>
      </c>
      <c r="K7" s="32" t="str">
        <f t="shared" ref="K7:K54" si="0">IF(J7="Div by 0", "N/A", IF(J7="N/A","N/A", IF(J7&gt;30, "No", IF(J7&lt;-30, "No", "Yes"))))</f>
        <v>Yes</v>
      </c>
    </row>
    <row r="8" spans="1:11" x14ac:dyDescent="0.2">
      <c r="A8" s="89" t="s">
        <v>362</v>
      </c>
      <c r="B8" s="30" t="s">
        <v>213</v>
      </c>
      <c r="C8" s="145">
        <v>39.55097542</v>
      </c>
      <c r="D8" s="32" t="str">
        <f>IF($B8="N/A","N/A",IF(C8&gt;15,"No",IF(C8&lt;-15,"No","Yes")))</f>
        <v>N/A</v>
      </c>
      <c r="E8" s="34">
        <v>38.445481280999999</v>
      </c>
      <c r="F8" s="32" t="str">
        <f>IF($B8="N/A","N/A",IF(E8&gt;15,"No",IF(E8&lt;-15,"No","Yes")))</f>
        <v>N/A</v>
      </c>
      <c r="G8" s="34">
        <v>31.921970682000001</v>
      </c>
      <c r="H8" s="32" t="str">
        <f>IF($B8="N/A","N/A",IF(G8&gt;15,"No",IF(G8&lt;-15,"No","Yes")))</f>
        <v>N/A</v>
      </c>
      <c r="I8" s="33">
        <v>-2.8</v>
      </c>
      <c r="J8" s="33">
        <v>-17</v>
      </c>
      <c r="K8" s="32" t="str">
        <f t="shared" si="0"/>
        <v>Yes</v>
      </c>
    </row>
    <row r="9" spans="1:11" x14ac:dyDescent="0.2">
      <c r="A9" s="89" t="s">
        <v>119</v>
      </c>
      <c r="B9" s="35" t="s">
        <v>213</v>
      </c>
      <c r="C9" s="98">
        <v>30.457288465000001</v>
      </c>
      <c r="D9" s="9" t="str">
        <f>IF($B9="N/A","N/A",IF(C9&gt;15,"No",IF(C9&lt;-15,"No","Yes")))</f>
        <v>N/A</v>
      </c>
      <c r="E9" s="9">
        <v>31.053985530999999</v>
      </c>
      <c r="F9" s="9" t="str">
        <f>IF($B9="N/A","N/A",IF(E9&gt;15,"No",IF(E9&lt;-15,"No","Yes")))</f>
        <v>N/A</v>
      </c>
      <c r="G9" s="9">
        <v>38.070342689999997</v>
      </c>
      <c r="H9" s="9" t="str">
        <f>IF($B9="N/A","N/A",IF(G9&gt;15,"No",IF(G9&lt;-15,"No","Yes")))</f>
        <v>N/A</v>
      </c>
      <c r="I9" s="10">
        <v>1.9590000000000001</v>
      </c>
      <c r="J9" s="10">
        <v>22.59</v>
      </c>
      <c r="K9" s="9" t="str">
        <f t="shared" si="0"/>
        <v>Yes</v>
      </c>
    </row>
    <row r="10" spans="1:11" x14ac:dyDescent="0.2">
      <c r="A10" s="89" t="s">
        <v>120</v>
      </c>
      <c r="B10" s="35" t="s">
        <v>213</v>
      </c>
      <c r="C10" s="98">
        <v>7.2451046676999997</v>
      </c>
      <c r="D10" s="9" t="str">
        <f>IF($B10="N/A","N/A",IF(C10&gt;15,"No",IF(C10&lt;-15,"No","Yes")))</f>
        <v>N/A</v>
      </c>
      <c r="E10" s="9">
        <v>8.0458452906000009</v>
      </c>
      <c r="F10" s="9" t="str">
        <f>IF($B10="N/A","N/A",IF(E10&gt;15,"No",IF(E10&lt;-15,"No","Yes")))</f>
        <v>N/A</v>
      </c>
      <c r="G10" s="9">
        <v>8.4658501005000009</v>
      </c>
      <c r="H10" s="9" t="str">
        <f>IF($B10="N/A","N/A",IF(G10&gt;15,"No",IF(G10&lt;-15,"No","Yes")))</f>
        <v>N/A</v>
      </c>
      <c r="I10" s="10">
        <v>11.05</v>
      </c>
      <c r="J10" s="10">
        <v>5.22</v>
      </c>
      <c r="K10" s="9" t="str">
        <f t="shared" si="0"/>
        <v>Yes</v>
      </c>
    </row>
    <row r="11" spans="1:11" x14ac:dyDescent="0.2">
      <c r="A11" s="89" t="s">
        <v>856</v>
      </c>
      <c r="B11" s="35" t="s">
        <v>213</v>
      </c>
      <c r="C11" s="98">
        <v>22.746631446999999</v>
      </c>
      <c r="D11" s="9" t="str">
        <f>IF($B11="N/A","N/A",IF(C11&gt;15,"No",IF(C11&lt;-15,"No","Yes")))</f>
        <v>N/A</v>
      </c>
      <c r="E11" s="9">
        <v>22.454687896999999</v>
      </c>
      <c r="F11" s="9" t="str">
        <f>IF($B11="N/A","N/A",IF(E11&gt;15,"No",IF(E11&lt;-15,"No","Yes")))</f>
        <v>N/A</v>
      </c>
      <c r="G11" s="9">
        <v>21.541836527000001</v>
      </c>
      <c r="H11" s="9" t="str">
        <f>IF($B11="N/A","N/A",IF(G11&gt;15,"No",IF(G11&lt;-15,"No","Yes")))</f>
        <v>N/A</v>
      </c>
      <c r="I11" s="10">
        <v>-1.28</v>
      </c>
      <c r="J11" s="10">
        <v>-4.07</v>
      </c>
      <c r="K11" s="9" t="str">
        <f t="shared" si="0"/>
        <v>Yes</v>
      </c>
    </row>
    <row r="12" spans="1:11" x14ac:dyDescent="0.2">
      <c r="A12" s="89" t="s">
        <v>857</v>
      </c>
      <c r="B12" s="100" t="s">
        <v>214</v>
      </c>
      <c r="C12" s="98">
        <v>71.051649854999994</v>
      </c>
      <c r="D12" s="9" t="str">
        <f>IF(OR($B12="N/A",$C12="N/A"),"N/A",IF(C12&gt;100,"No",IF(C12&lt;95,"No","Yes")))</f>
        <v>No</v>
      </c>
      <c r="E12" s="98">
        <v>72.992685101000006</v>
      </c>
      <c r="F12" s="9" t="str">
        <f>IF(OR($B12="N/A",$E12="N/A"),"N/A",IF(E12&gt;100,"No",IF(E12&lt;95,"No","Yes")))</f>
        <v>No</v>
      </c>
      <c r="G12" s="98">
        <v>67.629209369999998</v>
      </c>
      <c r="H12" s="9" t="str">
        <f>IF($B12="N/A","N/A",IF(G12&gt;100,"No",IF(G12&lt;95,"No","Yes")))</f>
        <v>No</v>
      </c>
      <c r="I12" s="101">
        <v>2.7320000000000002</v>
      </c>
      <c r="J12" s="101">
        <v>-7.35</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7.2523928047000004</v>
      </c>
      <c r="D14" s="9" t="str">
        <f t="shared" ref="D14" si="1">IF($B14="N/A","N/A",IF(C14&lt;0,"No","Yes"))</f>
        <v>N/A</v>
      </c>
      <c r="E14" s="98">
        <v>5.1825078455</v>
      </c>
      <c r="F14" s="9" t="str">
        <f t="shared" ref="F14" si="2">IF($B14="N/A","N/A",IF(E14&lt;0,"No","Yes"))</f>
        <v>N/A</v>
      </c>
      <c r="G14" s="98">
        <v>5.0677628960999996</v>
      </c>
      <c r="H14" s="9" t="str">
        <f t="shared" ref="H14" si="3">IF($B14="N/A","N/A",IF(G14&lt;0,"No","Yes"))</f>
        <v>N/A</v>
      </c>
      <c r="I14" s="101">
        <v>-28.5</v>
      </c>
      <c r="J14" s="101">
        <v>-2.21</v>
      </c>
      <c r="K14" s="9" t="str">
        <f t="shared" si="0"/>
        <v>Yes</v>
      </c>
    </row>
    <row r="15" spans="1:11" x14ac:dyDescent="0.2">
      <c r="A15" s="89" t="s">
        <v>858</v>
      </c>
      <c r="B15" s="100" t="s">
        <v>214</v>
      </c>
      <c r="C15" s="98">
        <v>84.887534019</v>
      </c>
      <c r="D15" s="9" t="str">
        <f>IF(OR($B15="N/A",$C15="N/A"),"N/A",IF(C15&gt;100,"No",IF(C15&lt;95,"No","Yes")))</f>
        <v>No</v>
      </c>
      <c r="E15" s="98">
        <v>85.641829014999999</v>
      </c>
      <c r="F15" s="9" t="str">
        <f>IF(OR($B15="N/A",$E15="N/A"),"N/A",IF(E15&gt;100,"No",IF(E15&lt;95,"No","Yes")))</f>
        <v>No</v>
      </c>
      <c r="G15" s="98">
        <v>85.639686937999997</v>
      </c>
      <c r="H15" s="9" t="str">
        <f>IF($B15="N/A","N/A",IF(G15&gt;100,"No",IF(G15&lt;95,"No","Yes")))</f>
        <v>No</v>
      </c>
      <c r="I15" s="101">
        <v>0.88859999999999995</v>
      </c>
      <c r="J15" s="101">
        <v>-3.0000000000000001E-3</v>
      </c>
      <c r="K15" s="9" t="str">
        <f t="shared" si="0"/>
        <v>Yes</v>
      </c>
    </row>
    <row r="16" spans="1:11" x14ac:dyDescent="0.2">
      <c r="A16" s="89" t="s">
        <v>331</v>
      </c>
      <c r="B16" s="35" t="s">
        <v>213</v>
      </c>
      <c r="C16" s="87">
        <v>17785743</v>
      </c>
      <c r="D16" s="9" t="str">
        <f>IF($B16="N/A","N/A",IF(C16&gt;15,"No",IF(C16&lt;-15,"No","Yes")))</f>
        <v>N/A</v>
      </c>
      <c r="E16" s="36">
        <v>16509154</v>
      </c>
      <c r="F16" s="9" t="str">
        <f>IF($B16="N/A","N/A",IF(E16&gt;15,"No",IF(E16&lt;-15,"No","Yes")))</f>
        <v>N/A</v>
      </c>
      <c r="G16" s="36">
        <v>14205487</v>
      </c>
      <c r="H16" s="9" t="str">
        <f>IF($B16="N/A","N/A",IF(G16&gt;15,"No",IF(G16&lt;-15,"No","Yes")))</f>
        <v>N/A</v>
      </c>
      <c r="I16" s="10">
        <v>-7.18</v>
      </c>
      <c r="J16" s="10">
        <v>-14</v>
      </c>
      <c r="K16" s="9" t="str">
        <f t="shared" si="0"/>
        <v>Yes</v>
      </c>
    </row>
    <row r="17" spans="1:11" x14ac:dyDescent="0.2">
      <c r="A17" s="89" t="s">
        <v>440</v>
      </c>
      <c r="B17" s="35" t="s">
        <v>215</v>
      </c>
      <c r="C17" s="98">
        <v>4.5924311399000004</v>
      </c>
      <c r="D17" s="9" t="str">
        <f>IF($B17="N/A","N/A",IF(C17&gt;20,"No",IF(C17&lt;5,"No","Yes")))</f>
        <v>No</v>
      </c>
      <c r="E17" s="9">
        <v>3.8242965084999998</v>
      </c>
      <c r="F17" s="9" t="str">
        <f>IF($B17="N/A","N/A",IF(E17&gt;20,"No",IF(E17&lt;5,"No","Yes")))</f>
        <v>No</v>
      </c>
      <c r="G17" s="9">
        <v>5.6440866828000003</v>
      </c>
      <c r="H17" s="9" t="str">
        <f>IF($B17="N/A","N/A",IF(G17&gt;20,"No",IF(G17&lt;5,"No","Yes")))</f>
        <v>Yes</v>
      </c>
      <c r="I17" s="10">
        <v>-16.7</v>
      </c>
      <c r="J17" s="10">
        <v>47.58</v>
      </c>
      <c r="K17" s="9" t="str">
        <f t="shared" si="0"/>
        <v>No</v>
      </c>
    </row>
    <row r="18" spans="1:11" x14ac:dyDescent="0.2">
      <c r="A18" s="89" t="s">
        <v>441</v>
      </c>
      <c r="B18" s="30" t="s">
        <v>213</v>
      </c>
      <c r="C18" s="98">
        <v>95.407568859999998</v>
      </c>
      <c r="D18" s="9" t="str">
        <f>IF($B18="N/A","N/A",IF(C18&gt;15,"No",IF(C18&lt;-15,"No","Yes")))</f>
        <v>N/A</v>
      </c>
      <c r="E18" s="9">
        <v>96.175703491999997</v>
      </c>
      <c r="F18" s="9" t="str">
        <f>IF($B18="N/A","N/A",IF(E18&gt;15,"No",IF(E18&lt;-15,"No","Yes")))</f>
        <v>N/A</v>
      </c>
      <c r="G18" s="9">
        <v>94.355913317000002</v>
      </c>
      <c r="H18" s="9" t="str">
        <f>IF($B18="N/A","N/A",IF(G18&gt;15,"No",IF(G18&lt;-15,"No","Yes")))</f>
        <v>N/A</v>
      </c>
      <c r="I18" s="10">
        <v>0.80510000000000004</v>
      </c>
      <c r="J18" s="10">
        <v>-1.89</v>
      </c>
      <c r="K18" s="9" t="str">
        <f t="shared" si="0"/>
        <v>Yes</v>
      </c>
    </row>
    <row r="19" spans="1:11" x14ac:dyDescent="0.2">
      <c r="A19" s="89" t="s">
        <v>442</v>
      </c>
      <c r="B19" s="35" t="s">
        <v>216</v>
      </c>
      <c r="C19" s="98">
        <v>6.5911556238999998</v>
      </c>
      <c r="D19" s="9" t="str">
        <f>IF($B19="N/A","N/A",IF(C19&gt;1,"Yes","No"))</f>
        <v>Yes</v>
      </c>
      <c r="E19" s="9">
        <v>4.8608850581</v>
      </c>
      <c r="F19" s="9" t="str">
        <f>IF($B19="N/A","N/A",IF(E19&gt;1,"Yes","No"))</f>
        <v>Yes</v>
      </c>
      <c r="G19" s="9">
        <v>6.0175761661999996</v>
      </c>
      <c r="H19" s="9" t="str">
        <f>IF($B19="N/A","N/A",IF(G19&gt;1,"Yes","No"))</f>
        <v>Yes</v>
      </c>
      <c r="I19" s="10">
        <v>-26.3</v>
      </c>
      <c r="J19" s="10">
        <v>23.8</v>
      </c>
      <c r="K19" s="9" t="str">
        <f t="shared" si="0"/>
        <v>Yes</v>
      </c>
    </row>
    <row r="20" spans="1:11" x14ac:dyDescent="0.2">
      <c r="A20" s="89" t="s">
        <v>859</v>
      </c>
      <c r="B20" s="35" t="s">
        <v>213</v>
      </c>
      <c r="C20" s="91">
        <v>114.90687597</v>
      </c>
      <c r="D20" s="9" t="str">
        <f>IF($B20="N/A","N/A",IF(C20&gt;15,"No",IF(C20&lt;-15,"No","Yes")))</f>
        <v>N/A</v>
      </c>
      <c r="E20" s="37">
        <v>119.73540139000001</v>
      </c>
      <c r="F20" s="9" t="str">
        <f>IF($B20="N/A","N/A",IF(E20&gt;15,"No",IF(E20&lt;-15,"No","Yes")))</f>
        <v>N/A</v>
      </c>
      <c r="G20" s="37">
        <v>105.42679329000001</v>
      </c>
      <c r="H20" s="9" t="str">
        <f>IF($B20="N/A","N/A",IF(G20&gt;15,"No",IF(G20&lt;-15,"No","Yes")))</f>
        <v>N/A</v>
      </c>
      <c r="I20" s="10">
        <v>4.202</v>
      </c>
      <c r="J20" s="10">
        <v>-12</v>
      </c>
      <c r="K20" s="9" t="str">
        <f t="shared" si="0"/>
        <v>Yes</v>
      </c>
    </row>
    <row r="21" spans="1:11" x14ac:dyDescent="0.2">
      <c r="A21" s="89" t="s">
        <v>34</v>
      </c>
      <c r="B21" s="35" t="s">
        <v>213</v>
      </c>
      <c r="C21" s="102">
        <v>36.193974216000001</v>
      </c>
      <c r="D21" s="9" t="str">
        <f>IF($B21="N/A","N/A",IF(C21&gt;15,"No",IF(C21&lt;-15,"No","Yes")))</f>
        <v>N/A</v>
      </c>
      <c r="E21" s="103">
        <v>36.599598073999999</v>
      </c>
      <c r="F21" s="9" t="str">
        <f>IF($B21="N/A","N/A",IF(E21&gt;15,"No",IF(E21&lt;-15,"No","Yes")))</f>
        <v>N/A</v>
      </c>
      <c r="G21" s="103">
        <v>38.933826042</v>
      </c>
      <c r="H21" s="9" t="str">
        <f>IF($B21="N/A","N/A",IF(G21&gt;15,"No",IF(G21&lt;-15,"No","Yes")))</f>
        <v>N/A</v>
      </c>
      <c r="I21" s="10">
        <v>1.121</v>
      </c>
      <c r="J21" s="10">
        <v>6.3780000000000001</v>
      </c>
      <c r="K21" s="9" t="str">
        <f t="shared" si="0"/>
        <v>Yes</v>
      </c>
    </row>
    <row r="22" spans="1:11" x14ac:dyDescent="0.2">
      <c r="A22" s="89" t="s">
        <v>1699</v>
      </c>
      <c r="B22" s="35" t="s">
        <v>213</v>
      </c>
      <c r="C22" s="102">
        <v>0</v>
      </c>
      <c r="D22" s="9" t="str">
        <f>IF($B22="N/A","N/A",IF(C22&gt;15,"No",IF(C22&lt;-15,"No","Yes")))</f>
        <v>N/A</v>
      </c>
      <c r="E22" s="103">
        <v>0</v>
      </c>
      <c r="F22" s="9" t="str">
        <f>IF($B22="N/A","N/A",IF(E22&gt;15,"No",IF(E22&lt;-15,"No","Yes")))</f>
        <v>N/A</v>
      </c>
      <c r="G22" s="103">
        <v>0.99887582860000002</v>
      </c>
      <c r="H22" s="9" t="str">
        <f>IF($B22="N/A","N/A",IF(G22&gt;15,"No",IF(G22&lt;-15,"No","Yes")))</f>
        <v>N/A</v>
      </c>
      <c r="I22" s="10" t="s">
        <v>1747</v>
      </c>
      <c r="J22" s="10" t="s">
        <v>1747</v>
      </c>
      <c r="K22" s="9" t="str">
        <f t="shared" si="0"/>
        <v>N/A</v>
      </c>
    </row>
    <row r="23" spans="1:11" x14ac:dyDescent="0.2">
      <c r="A23" s="89" t="s">
        <v>35</v>
      </c>
      <c r="B23" s="35" t="s">
        <v>213</v>
      </c>
      <c r="C23" s="102">
        <v>0.3188752996</v>
      </c>
      <c r="D23" s="9" t="str">
        <f>IF($B23="N/A","N/A",IF(C23&gt;15,"No",IF(C23&lt;-15,"No","Yes")))</f>
        <v>N/A</v>
      </c>
      <c r="E23" s="103">
        <v>0.27170819670000002</v>
      </c>
      <c r="F23" s="9" t="str">
        <f>IF($B23="N/A","N/A",IF(E23&gt;15,"No",IF(E23&lt;-15,"No","Yes")))</f>
        <v>N/A</v>
      </c>
      <c r="G23" s="103">
        <v>0.3596709548</v>
      </c>
      <c r="H23" s="9" t="str">
        <f>IF($B23="N/A","N/A",IF(G23&gt;15,"No",IF(G23&lt;-15,"No","Yes")))</f>
        <v>N/A</v>
      </c>
      <c r="I23" s="10">
        <v>-14.8</v>
      </c>
      <c r="J23" s="10">
        <v>32.369999999999997</v>
      </c>
      <c r="K23" s="9" t="str">
        <f t="shared" si="0"/>
        <v>No</v>
      </c>
    </row>
    <row r="24" spans="1:11" x14ac:dyDescent="0.2">
      <c r="A24" s="89" t="s">
        <v>860</v>
      </c>
      <c r="B24" s="35" t="s">
        <v>243</v>
      </c>
      <c r="C24" s="91">
        <v>137.09486315000001</v>
      </c>
      <c r="D24" s="9" t="str">
        <f>IF($B24="N/A","N/A",IF(C24&gt;300,"No",IF(C24&lt;75,"No","Yes")))</f>
        <v>Yes</v>
      </c>
      <c r="E24" s="37">
        <v>167.73404479999999</v>
      </c>
      <c r="F24" s="9" t="str">
        <f>IF($B24="N/A","N/A",IF(E24&gt;300,"No",IF(E24&lt;75,"No","Yes")))</f>
        <v>Yes</v>
      </c>
      <c r="G24" s="37">
        <v>225.62337611000001</v>
      </c>
      <c r="H24" s="9" t="str">
        <f>IF($B24="N/A","N/A",IF(G24&gt;300,"No",IF(G24&lt;75,"No","Yes")))</f>
        <v>Yes</v>
      </c>
      <c r="I24" s="10">
        <v>22.35</v>
      </c>
      <c r="J24" s="10">
        <v>34.51</v>
      </c>
      <c r="K24" s="9" t="str">
        <f t="shared" si="0"/>
        <v>No</v>
      </c>
    </row>
    <row r="25" spans="1:11" x14ac:dyDescent="0.2">
      <c r="A25" s="89" t="s">
        <v>861</v>
      </c>
      <c r="B25" s="35" t="s">
        <v>244</v>
      </c>
      <c r="C25" s="91" t="s">
        <v>1747</v>
      </c>
      <c r="D25" s="9" t="str">
        <f>IF($B25="N/A","N/A",IF(C25&gt;250,"No",IF(C25&lt;20,"No","Yes")))</f>
        <v>No</v>
      </c>
      <c r="E25" s="37" t="s">
        <v>1747</v>
      </c>
      <c r="F25" s="9" t="str">
        <f>IF($B25="N/A","N/A",IF(E25&gt;250,"No",IF(E25&lt;20,"No","Yes")))</f>
        <v>No</v>
      </c>
      <c r="G25" s="37">
        <v>30.488100147000001</v>
      </c>
      <c r="H25" s="9" t="str">
        <f>IF($B25="N/A","N/A",IF(G25&gt;250,"No",IF(G25&lt;20,"No","Yes")))</f>
        <v>Yes</v>
      </c>
      <c r="I25" s="10" t="s">
        <v>1747</v>
      </c>
      <c r="J25" s="10" t="s">
        <v>1747</v>
      </c>
      <c r="K25" s="9" t="str">
        <f t="shared" si="0"/>
        <v>N/A</v>
      </c>
    </row>
    <row r="26" spans="1:11" x14ac:dyDescent="0.2">
      <c r="A26" s="89" t="s">
        <v>862</v>
      </c>
      <c r="B26" s="35" t="s">
        <v>245</v>
      </c>
      <c r="C26" s="91">
        <v>15.820411499</v>
      </c>
      <c r="D26" s="9" t="str">
        <f>IF($B26="N/A","N/A",IF(C26&gt;5,"No",IF(C26&lt;3,"No","Yes")))</f>
        <v>No</v>
      </c>
      <c r="E26" s="37">
        <v>13.636047624</v>
      </c>
      <c r="F26" s="9" t="str">
        <f>IF($B26="N/A","N/A",IF(E26&gt;5,"No",IF(E26&lt;3,"No","Yes")))</f>
        <v>No</v>
      </c>
      <c r="G26" s="37">
        <v>3</v>
      </c>
      <c r="H26" s="9" t="str">
        <f>IF($B26="N/A","N/A",IF(G26&gt;5,"No",IF(G26&lt;3,"No","Yes")))</f>
        <v>Yes</v>
      </c>
      <c r="I26" s="10">
        <v>-13.8</v>
      </c>
      <c r="J26" s="10">
        <v>-78</v>
      </c>
      <c r="K26" s="9" t="str">
        <f t="shared" si="0"/>
        <v>No</v>
      </c>
    </row>
    <row r="27" spans="1:11" x14ac:dyDescent="0.2">
      <c r="A27" s="89" t="s">
        <v>131</v>
      </c>
      <c r="B27" s="35" t="s">
        <v>213</v>
      </c>
      <c r="C27" s="87">
        <v>104397</v>
      </c>
      <c r="D27" s="35" t="s">
        <v>213</v>
      </c>
      <c r="E27" s="36">
        <v>76572</v>
      </c>
      <c r="F27" s="35" t="s">
        <v>213</v>
      </c>
      <c r="G27" s="36">
        <v>69684</v>
      </c>
      <c r="H27" s="9" t="str">
        <f>IF($B27="N/A","N/A",IF(G27&gt;15,"No",IF(G27&lt;-15,"No","Yes")))</f>
        <v>N/A</v>
      </c>
      <c r="I27" s="10">
        <v>-26.7</v>
      </c>
      <c r="J27" s="10">
        <v>-9</v>
      </c>
      <c r="K27" s="9" t="str">
        <f t="shared" si="0"/>
        <v>Yes</v>
      </c>
    </row>
    <row r="28" spans="1:11" x14ac:dyDescent="0.2">
      <c r="A28" s="89" t="s">
        <v>346</v>
      </c>
      <c r="B28" s="35" t="s">
        <v>213</v>
      </c>
      <c r="C28" s="88">
        <v>0.23215241449999999</v>
      </c>
      <c r="D28" s="35" t="s">
        <v>213</v>
      </c>
      <c r="E28" s="8">
        <v>0.17831606589999999</v>
      </c>
      <c r="F28" s="35" t="s">
        <v>213</v>
      </c>
      <c r="G28" s="8">
        <v>0.15659094300000001</v>
      </c>
      <c r="H28" s="9" t="str">
        <f>IF($B28="N/A","N/A",IF(G28&gt;15,"No",IF(G28&lt;-15,"No","Yes")))</f>
        <v>N/A</v>
      </c>
      <c r="I28" s="10">
        <v>-23.2</v>
      </c>
      <c r="J28" s="10">
        <v>-12.2</v>
      </c>
      <c r="K28" s="9" t="str">
        <f t="shared" si="0"/>
        <v>Yes</v>
      </c>
    </row>
    <row r="29" spans="1:11" ht="25.5" x14ac:dyDescent="0.2">
      <c r="A29" s="89" t="s">
        <v>838</v>
      </c>
      <c r="B29" s="35" t="s">
        <v>213</v>
      </c>
      <c r="C29" s="37">
        <v>350.68606377999998</v>
      </c>
      <c r="D29" s="35" t="s">
        <v>213</v>
      </c>
      <c r="E29" s="37">
        <v>342.01947187000002</v>
      </c>
      <c r="F29" s="35" t="s">
        <v>213</v>
      </c>
      <c r="G29" s="37">
        <v>359.00043051</v>
      </c>
      <c r="H29" s="35" t="s">
        <v>213</v>
      </c>
      <c r="I29" s="10">
        <v>-2.4700000000000002</v>
      </c>
      <c r="J29" s="10">
        <v>4.9649999999999999</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10139638</v>
      </c>
      <c r="D31" s="9" t="str">
        <f t="shared" ref="D31:F50" si="4">IF($B31="N/A","N/A",IF(C31&lt;0,"No","Yes"))</f>
        <v>N/A</v>
      </c>
      <c r="E31" s="87">
        <v>9571375</v>
      </c>
      <c r="F31" s="9" t="str">
        <f t="shared" si="4"/>
        <v>N/A</v>
      </c>
      <c r="G31" s="87">
        <v>9263037</v>
      </c>
      <c r="H31" s="9" t="str">
        <f t="shared" ref="H31:H50" si="5">IF($B31="N/A","N/A",IF(G31&lt;0,"No","Yes"))</f>
        <v>N/A</v>
      </c>
      <c r="I31" s="10">
        <v>-5.6</v>
      </c>
      <c r="J31" s="10">
        <v>-3.22</v>
      </c>
      <c r="K31" s="9" t="str">
        <f t="shared" si="0"/>
        <v>Yes</v>
      </c>
    </row>
    <row r="32" spans="1:11" ht="25.5" x14ac:dyDescent="0.2">
      <c r="A32" s="2" t="s">
        <v>656</v>
      </c>
      <c r="B32" s="104" t="s">
        <v>213</v>
      </c>
      <c r="C32" s="88">
        <v>72.262609374999997</v>
      </c>
      <c r="D32" s="9" t="str">
        <f t="shared" si="4"/>
        <v>N/A</v>
      </c>
      <c r="E32" s="88">
        <v>81.093103133</v>
      </c>
      <c r="F32" s="9" t="str">
        <f t="shared" si="4"/>
        <v>N/A</v>
      </c>
      <c r="G32" s="88">
        <v>93.655838791999997</v>
      </c>
      <c r="H32" s="9" t="str">
        <f t="shared" si="5"/>
        <v>N/A</v>
      </c>
      <c r="I32" s="10">
        <v>12.22</v>
      </c>
      <c r="J32" s="10">
        <v>15.49</v>
      </c>
      <c r="K32" s="9" t="str">
        <f t="shared" si="0"/>
        <v>Yes</v>
      </c>
    </row>
    <row r="33" spans="1:11" x14ac:dyDescent="0.2">
      <c r="A33" s="2" t="s">
        <v>657</v>
      </c>
      <c r="B33" s="104" t="s">
        <v>213</v>
      </c>
      <c r="C33" s="88">
        <v>25.954536050000002</v>
      </c>
      <c r="D33" s="9" t="str">
        <f t="shared" si="4"/>
        <v>N/A</v>
      </c>
      <c r="E33" s="88">
        <v>18.119110368000001</v>
      </c>
      <c r="F33" s="9" t="str">
        <f t="shared" si="4"/>
        <v>N/A</v>
      </c>
      <c r="G33" s="88">
        <v>5.5295363712999999</v>
      </c>
      <c r="H33" s="9" t="str">
        <f t="shared" si="5"/>
        <v>N/A</v>
      </c>
      <c r="I33" s="10">
        <v>-30.2</v>
      </c>
      <c r="J33" s="10">
        <v>-69.5</v>
      </c>
      <c r="K33" s="9" t="str">
        <f t="shared" si="0"/>
        <v>No</v>
      </c>
    </row>
    <row r="34" spans="1:11" x14ac:dyDescent="0.2">
      <c r="A34" s="2" t="s">
        <v>658</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659</v>
      </c>
      <c r="B35" s="104" t="s">
        <v>213</v>
      </c>
      <c r="C35" s="88">
        <v>1.7828545753</v>
      </c>
      <c r="D35" s="9" t="str">
        <f t="shared" si="4"/>
        <v>N/A</v>
      </c>
      <c r="E35" s="88">
        <v>0.78778649879999996</v>
      </c>
      <c r="F35" s="9" t="str">
        <f t="shared" si="4"/>
        <v>N/A</v>
      </c>
      <c r="G35" s="88">
        <v>0.81462483630000004</v>
      </c>
      <c r="H35" s="9" t="str">
        <f t="shared" si="5"/>
        <v>N/A</v>
      </c>
      <c r="I35" s="10">
        <v>-55.8</v>
      </c>
      <c r="J35" s="10">
        <v>3.407</v>
      </c>
      <c r="K35" s="9" t="str">
        <f t="shared" si="0"/>
        <v>Yes</v>
      </c>
    </row>
    <row r="36" spans="1:11" x14ac:dyDescent="0.2">
      <c r="A36" s="2" t="s">
        <v>349</v>
      </c>
      <c r="B36" s="104" t="s">
        <v>213</v>
      </c>
      <c r="C36" s="87">
        <v>0</v>
      </c>
      <c r="D36" s="9" t="str">
        <f t="shared" si="4"/>
        <v>N/A</v>
      </c>
      <c r="E36" s="87">
        <v>0</v>
      </c>
      <c r="F36" s="9" t="str">
        <f t="shared" si="4"/>
        <v>N/A</v>
      </c>
      <c r="G36" s="87">
        <v>237650</v>
      </c>
      <c r="H36" s="9" t="str">
        <f t="shared" si="5"/>
        <v>N/A</v>
      </c>
      <c r="I36" s="10" t="s">
        <v>1747</v>
      </c>
      <c r="J36" s="10" t="s">
        <v>1747</v>
      </c>
      <c r="K36" s="9" t="str">
        <f t="shared" si="0"/>
        <v>N/A</v>
      </c>
    </row>
    <row r="37" spans="1:11" x14ac:dyDescent="0.2">
      <c r="A37" s="2" t="s">
        <v>660</v>
      </c>
      <c r="B37" s="104" t="s">
        <v>213</v>
      </c>
      <c r="C37" s="88" t="s">
        <v>1747</v>
      </c>
      <c r="D37" s="9" t="str">
        <f t="shared" si="4"/>
        <v>N/A</v>
      </c>
      <c r="E37" s="88" t="s">
        <v>1747</v>
      </c>
      <c r="F37" s="9" t="str">
        <f t="shared" si="4"/>
        <v>N/A</v>
      </c>
      <c r="G37" s="88">
        <v>0</v>
      </c>
      <c r="H37" s="9" t="str">
        <f t="shared" si="5"/>
        <v>N/A</v>
      </c>
      <c r="I37" s="10" t="s">
        <v>1747</v>
      </c>
      <c r="J37" s="10" t="s">
        <v>1747</v>
      </c>
      <c r="K37" s="9" t="str">
        <f t="shared" si="0"/>
        <v>N/A</v>
      </c>
    </row>
    <row r="38" spans="1:11" x14ac:dyDescent="0.2">
      <c r="A38" s="2" t="s">
        <v>661</v>
      </c>
      <c r="B38" s="104" t="s">
        <v>213</v>
      </c>
      <c r="C38" s="88" t="s">
        <v>1747</v>
      </c>
      <c r="D38" s="9" t="str">
        <f t="shared" si="4"/>
        <v>N/A</v>
      </c>
      <c r="E38" s="88" t="s">
        <v>1747</v>
      </c>
      <c r="F38" s="9" t="str">
        <f t="shared" si="4"/>
        <v>N/A</v>
      </c>
      <c r="G38" s="88">
        <v>98.873553544999993</v>
      </c>
      <c r="H38" s="9" t="str">
        <f t="shared" si="5"/>
        <v>N/A</v>
      </c>
      <c r="I38" s="10" t="s">
        <v>1747</v>
      </c>
      <c r="J38" s="10" t="s">
        <v>1747</v>
      </c>
      <c r="K38" s="9" t="str">
        <f t="shared" si="0"/>
        <v>N/A</v>
      </c>
    </row>
    <row r="39" spans="1:11" x14ac:dyDescent="0.2">
      <c r="A39" s="2" t="s">
        <v>662</v>
      </c>
      <c r="B39" s="104" t="s">
        <v>213</v>
      </c>
      <c r="C39" s="88" t="s">
        <v>1747</v>
      </c>
      <c r="D39" s="9" t="str">
        <f t="shared" si="4"/>
        <v>N/A</v>
      </c>
      <c r="E39" s="88" t="s">
        <v>1747</v>
      </c>
      <c r="F39" s="9" t="str">
        <f t="shared" si="4"/>
        <v>N/A</v>
      </c>
      <c r="G39" s="88">
        <v>0</v>
      </c>
      <c r="H39" s="9" t="str">
        <f t="shared" si="5"/>
        <v>N/A</v>
      </c>
      <c r="I39" s="10" t="s">
        <v>1747</v>
      </c>
      <c r="J39" s="10" t="s">
        <v>1747</v>
      </c>
      <c r="K39" s="9" t="str">
        <f t="shared" si="0"/>
        <v>N/A</v>
      </c>
    </row>
    <row r="40" spans="1:11" x14ac:dyDescent="0.2">
      <c r="A40" s="2" t="s">
        <v>663</v>
      </c>
      <c r="B40" s="104" t="s">
        <v>213</v>
      </c>
      <c r="C40" s="88" t="s">
        <v>1747</v>
      </c>
      <c r="D40" s="9" t="str">
        <f t="shared" si="4"/>
        <v>N/A</v>
      </c>
      <c r="E40" s="88" t="s">
        <v>1747</v>
      </c>
      <c r="F40" s="9" t="str">
        <f t="shared" si="4"/>
        <v>N/A</v>
      </c>
      <c r="G40" s="88">
        <v>0</v>
      </c>
      <c r="H40" s="9" t="str">
        <f t="shared" si="5"/>
        <v>N/A</v>
      </c>
      <c r="I40" s="10" t="s">
        <v>1747</v>
      </c>
      <c r="J40" s="10" t="s">
        <v>1747</v>
      </c>
      <c r="K40" s="9" t="str">
        <f t="shared" si="0"/>
        <v>N/A</v>
      </c>
    </row>
    <row r="41" spans="1:11" x14ac:dyDescent="0.2">
      <c r="A41" s="2" t="s">
        <v>664</v>
      </c>
      <c r="B41" s="104" t="s">
        <v>213</v>
      </c>
      <c r="C41" s="88" t="s">
        <v>1747</v>
      </c>
      <c r="D41" s="9" t="str">
        <f t="shared" si="4"/>
        <v>N/A</v>
      </c>
      <c r="E41" s="88" t="s">
        <v>1747</v>
      </c>
      <c r="F41" s="9" t="str">
        <f t="shared" si="4"/>
        <v>N/A</v>
      </c>
      <c r="G41" s="88">
        <v>0</v>
      </c>
      <c r="H41" s="9" t="str">
        <f t="shared" si="5"/>
        <v>N/A</v>
      </c>
      <c r="I41" s="10" t="s">
        <v>1747</v>
      </c>
      <c r="J41" s="10" t="s">
        <v>1747</v>
      </c>
      <c r="K41" s="9" t="str">
        <f t="shared" si="0"/>
        <v>N/A</v>
      </c>
    </row>
    <row r="42" spans="1:11" x14ac:dyDescent="0.2">
      <c r="A42" s="2" t="s">
        <v>665</v>
      </c>
      <c r="B42" s="104" t="s">
        <v>213</v>
      </c>
      <c r="C42" s="88" t="s">
        <v>1747</v>
      </c>
      <c r="D42" s="9" t="str">
        <f t="shared" si="4"/>
        <v>N/A</v>
      </c>
      <c r="E42" s="88" t="s">
        <v>1747</v>
      </c>
      <c r="F42" s="9" t="str">
        <f t="shared" si="4"/>
        <v>N/A</v>
      </c>
      <c r="G42" s="88">
        <v>98.873553544999993</v>
      </c>
      <c r="H42" s="9" t="str">
        <f t="shared" si="5"/>
        <v>N/A</v>
      </c>
      <c r="I42" s="10" t="s">
        <v>1747</v>
      </c>
      <c r="J42" s="10" t="s">
        <v>1747</v>
      </c>
      <c r="K42" s="9" t="str">
        <f t="shared" si="0"/>
        <v>N/A</v>
      </c>
    </row>
    <row r="43" spans="1:11" x14ac:dyDescent="0.2">
      <c r="A43" s="2" t="s">
        <v>666</v>
      </c>
      <c r="B43" s="104" t="s">
        <v>213</v>
      </c>
      <c r="C43" s="88" t="s">
        <v>1747</v>
      </c>
      <c r="D43" s="9" t="str">
        <f t="shared" si="4"/>
        <v>N/A</v>
      </c>
      <c r="E43" s="88" t="s">
        <v>1747</v>
      </c>
      <c r="F43" s="9" t="str">
        <f t="shared" si="4"/>
        <v>N/A</v>
      </c>
      <c r="G43" s="88">
        <v>0</v>
      </c>
      <c r="H43" s="9" t="str">
        <f t="shared" si="5"/>
        <v>N/A</v>
      </c>
      <c r="I43" s="10" t="s">
        <v>1747</v>
      </c>
      <c r="J43" s="10" t="s">
        <v>1747</v>
      </c>
      <c r="K43" s="9" t="str">
        <f t="shared" si="0"/>
        <v>N/A</v>
      </c>
    </row>
    <row r="44" spans="1:11" x14ac:dyDescent="0.2">
      <c r="A44" s="2" t="s">
        <v>667</v>
      </c>
      <c r="B44" s="104" t="s">
        <v>213</v>
      </c>
      <c r="C44" s="88" t="s">
        <v>1747</v>
      </c>
      <c r="D44" s="9" t="str">
        <f t="shared" si="4"/>
        <v>N/A</v>
      </c>
      <c r="E44" s="88" t="s">
        <v>1747</v>
      </c>
      <c r="F44" s="9" t="str">
        <f t="shared" si="4"/>
        <v>N/A</v>
      </c>
      <c r="G44" s="88">
        <v>0</v>
      </c>
      <c r="H44" s="9" t="str">
        <f t="shared" si="5"/>
        <v>N/A</v>
      </c>
      <c r="I44" s="10" t="s">
        <v>1747</v>
      </c>
      <c r="J44" s="10" t="s">
        <v>1747</v>
      </c>
      <c r="K44" s="9" t="str">
        <f t="shared" si="0"/>
        <v>N/A</v>
      </c>
    </row>
    <row r="45" spans="1:11" x14ac:dyDescent="0.2">
      <c r="A45" s="2" t="s">
        <v>668</v>
      </c>
      <c r="B45" s="104" t="s">
        <v>213</v>
      </c>
      <c r="C45" s="88" t="s">
        <v>1747</v>
      </c>
      <c r="D45" s="9" t="str">
        <f t="shared" si="4"/>
        <v>N/A</v>
      </c>
      <c r="E45" s="88" t="s">
        <v>1747</v>
      </c>
      <c r="F45" s="9" t="str">
        <f t="shared" si="4"/>
        <v>N/A</v>
      </c>
      <c r="G45" s="88">
        <v>1.1264464548999999</v>
      </c>
      <c r="H45" s="9" t="str">
        <f t="shared" si="5"/>
        <v>N/A</v>
      </c>
      <c r="I45" s="10" t="s">
        <v>1747</v>
      </c>
      <c r="J45" s="10" t="s">
        <v>1747</v>
      </c>
      <c r="K45" s="9" t="str">
        <f t="shared" si="0"/>
        <v>N/A</v>
      </c>
    </row>
    <row r="46" spans="1:11" x14ac:dyDescent="0.2">
      <c r="A46" s="2" t="s">
        <v>350</v>
      </c>
      <c r="B46" s="104" t="s">
        <v>213</v>
      </c>
      <c r="C46" s="87">
        <v>89332</v>
      </c>
      <c r="D46" s="9" t="str">
        <f t="shared" si="4"/>
        <v>N/A</v>
      </c>
      <c r="E46" s="87">
        <v>71056</v>
      </c>
      <c r="F46" s="9" t="str">
        <f t="shared" si="4"/>
        <v>N/A</v>
      </c>
      <c r="G46" s="87">
        <v>85572</v>
      </c>
      <c r="H46" s="9" t="str">
        <f t="shared" si="5"/>
        <v>N/A</v>
      </c>
      <c r="I46" s="10">
        <v>-20.5</v>
      </c>
      <c r="J46" s="10">
        <v>20.43</v>
      </c>
      <c r="K46" s="9" t="str">
        <f t="shared" si="0"/>
        <v>Yes</v>
      </c>
    </row>
    <row r="47" spans="1:11" x14ac:dyDescent="0.2">
      <c r="A47" s="2" t="s">
        <v>669</v>
      </c>
      <c r="B47" s="104" t="s">
        <v>213</v>
      </c>
      <c r="C47" s="88">
        <v>99.913804683999999</v>
      </c>
      <c r="D47" s="9" t="str">
        <f t="shared" si="4"/>
        <v>N/A</v>
      </c>
      <c r="E47" s="88">
        <v>99.881783381999995</v>
      </c>
      <c r="F47" s="9" t="str">
        <f t="shared" si="4"/>
        <v>N/A</v>
      </c>
      <c r="G47" s="88">
        <v>99.888982377000005</v>
      </c>
      <c r="H47" s="9" t="str">
        <f t="shared" si="5"/>
        <v>N/A</v>
      </c>
      <c r="I47" s="10">
        <v>-3.2000000000000001E-2</v>
      </c>
      <c r="J47" s="10">
        <v>7.1999999999999998E-3</v>
      </c>
      <c r="K47" s="9" t="str">
        <f t="shared" si="0"/>
        <v>Yes</v>
      </c>
    </row>
    <row r="48" spans="1:11" x14ac:dyDescent="0.2">
      <c r="A48" s="2" t="s">
        <v>670</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671</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672</v>
      </c>
      <c r="B50" s="104" t="s">
        <v>213</v>
      </c>
      <c r="C50" s="88">
        <v>8.6195316300000005E-2</v>
      </c>
      <c r="D50" s="9" t="str">
        <f t="shared" si="4"/>
        <v>N/A</v>
      </c>
      <c r="E50" s="88">
        <v>0.1182166179</v>
      </c>
      <c r="F50" s="9" t="str">
        <f t="shared" si="4"/>
        <v>N/A</v>
      </c>
      <c r="G50" s="88">
        <v>0.1110176226</v>
      </c>
      <c r="H50" s="9" t="str">
        <f t="shared" si="5"/>
        <v>N/A</v>
      </c>
      <c r="I50" s="10">
        <v>37.15</v>
      </c>
      <c r="J50" s="10">
        <v>-6.09</v>
      </c>
      <c r="K50" s="9" t="str">
        <f t="shared" si="0"/>
        <v>Yes</v>
      </c>
    </row>
    <row r="51" spans="1:11" x14ac:dyDescent="0.2">
      <c r="A51" s="2" t="s">
        <v>351</v>
      </c>
      <c r="B51" s="35" t="s">
        <v>213</v>
      </c>
      <c r="C51" s="87">
        <v>13696388</v>
      </c>
      <c r="D51" s="35" t="s">
        <v>213</v>
      </c>
      <c r="E51" s="36">
        <v>13335118</v>
      </c>
      <c r="F51" s="35" t="s">
        <v>213</v>
      </c>
      <c r="G51" s="36">
        <v>16941553</v>
      </c>
      <c r="H51" s="35" t="s">
        <v>213</v>
      </c>
      <c r="I51" s="10">
        <v>-2.64</v>
      </c>
      <c r="J51" s="10">
        <v>27.04</v>
      </c>
      <c r="K51" s="9" t="str">
        <f t="shared" si="0"/>
        <v>Yes</v>
      </c>
    </row>
    <row r="52" spans="1:11" x14ac:dyDescent="0.2">
      <c r="A52" s="2" t="s">
        <v>352</v>
      </c>
      <c r="B52" s="35" t="s">
        <v>213</v>
      </c>
      <c r="C52" s="88">
        <v>80.525223146000002</v>
      </c>
      <c r="D52" s="9" t="str">
        <f t="shared" ref="D52:D54" si="6">IF($B52="N/A","N/A",IF(C52&gt;15,"No",IF(C52&lt;-15,"No","Yes")))</f>
        <v>N/A</v>
      </c>
      <c r="E52" s="8">
        <v>77.344564930000004</v>
      </c>
      <c r="F52" s="9" t="str">
        <f t="shared" ref="F52:F54" si="7">IF($B52="N/A","N/A",IF(E52&gt;15,"No",IF(E52&lt;-15,"No","Yes")))</f>
        <v>N/A</v>
      </c>
      <c r="G52" s="8">
        <v>82.344859412000005</v>
      </c>
      <c r="H52" s="9" t="str">
        <f t="shared" ref="H52:H54" si="8">IF($B52="N/A","N/A",IF(G52&gt;15,"No",IF(G52&lt;-15,"No","Yes")))</f>
        <v>N/A</v>
      </c>
      <c r="I52" s="10">
        <v>-3.95</v>
      </c>
      <c r="J52" s="10">
        <v>6.4649999999999999</v>
      </c>
      <c r="K52" s="9" t="str">
        <f t="shared" si="0"/>
        <v>Yes</v>
      </c>
    </row>
    <row r="53" spans="1:11" x14ac:dyDescent="0.2">
      <c r="A53" s="2" t="s">
        <v>353</v>
      </c>
      <c r="B53" s="35" t="s">
        <v>213</v>
      </c>
      <c r="C53" s="88">
        <v>17.934356124000001</v>
      </c>
      <c r="D53" s="9" t="str">
        <f t="shared" si="6"/>
        <v>N/A</v>
      </c>
      <c r="E53" s="8">
        <v>21.348495004</v>
      </c>
      <c r="F53" s="9" t="str">
        <f t="shared" si="7"/>
        <v>N/A</v>
      </c>
      <c r="G53" s="8">
        <v>16.041870542000002</v>
      </c>
      <c r="H53" s="9" t="str">
        <f t="shared" si="8"/>
        <v>N/A</v>
      </c>
      <c r="I53" s="10">
        <v>19.04</v>
      </c>
      <c r="J53" s="10">
        <v>-24.9</v>
      </c>
      <c r="K53" s="9" t="str">
        <f t="shared" si="0"/>
        <v>Yes</v>
      </c>
    </row>
    <row r="54" spans="1:11" x14ac:dyDescent="0.2">
      <c r="A54" s="2" t="s">
        <v>354</v>
      </c>
      <c r="B54" s="35" t="s">
        <v>213</v>
      </c>
      <c r="C54" s="88">
        <v>1.2573753022</v>
      </c>
      <c r="D54" s="9" t="str">
        <f t="shared" si="6"/>
        <v>N/A</v>
      </c>
      <c r="E54" s="8">
        <v>1.2955715877</v>
      </c>
      <c r="F54" s="9" t="str">
        <f t="shared" si="7"/>
        <v>N/A</v>
      </c>
      <c r="G54" s="8">
        <v>1.6130811620000001</v>
      </c>
      <c r="H54" s="9" t="str">
        <f t="shared" si="8"/>
        <v>N/A</v>
      </c>
      <c r="I54" s="10">
        <v>3.0379999999999998</v>
      </c>
      <c r="J54" s="10">
        <v>24.51</v>
      </c>
      <c r="K54" s="9" t="str">
        <f t="shared" si="0"/>
        <v>Yes</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1734</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16968945</v>
      </c>
      <c r="D6" s="9" t="str">
        <f>IF($B6="N/A","N/A",IF(C6&gt;15,"No",IF(C6&lt;-15,"No","Yes")))</f>
        <v>N/A</v>
      </c>
      <c r="E6" s="36">
        <v>15877795</v>
      </c>
      <c r="F6" s="9" t="str">
        <f>IF($B6="N/A","N/A",IF(E6&gt;15,"No",IF(E6&lt;-15,"No","Yes")))</f>
        <v>N/A</v>
      </c>
      <c r="G6" s="36">
        <v>13403717</v>
      </c>
      <c r="H6" s="9" t="str">
        <f>IF($B6="N/A","N/A",IF(G6&gt;15,"No",IF(G6&lt;-15,"No","Yes")))</f>
        <v>N/A</v>
      </c>
      <c r="I6" s="10">
        <v>-6.43</v>
      </c>
      <c r="J6" s="10">
        <v>-15.6</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22.027550916999999</v>
      </c>
      <c r="D9" s="9" t="str">
        <f t="shared" ref="D9:D15" si="1">IF($B9="N/A","N/A",IF(C9&gt;15,"No",IF(C9&lt;-15,"No","Yes")))</f>
        <v>N/A</v>
      </c>
      <c r="E9" s="8">
        <v>19.630773669</v>
      </c>
      <c r="F9" s="9" t="str">
        <f t="shared" ref="F9:F15" si="2">IF($B9="N/A","N/A",IF(E9&gt;15,"No",IF(E9&lt;-15,"No","Yes")))</f>
        <v>N/A</v>
      </c>
      <c r="G9" s="8">
        <v>19.800127084</v>
      </c>
      <c r="H9" s="9" t="str">
        <f t="shared" ref="H9:H15" si="3">IF($B9="N/A","N/A",IF(G9&gt;15,"No",IF(G9&lt;-15,"No","Yes")))</f>
        <v>N/A</v>
      </c>
      <c r="I9" s="10">
        <v>-10.9</v>
      </c>
      <c r="J9" s="10">
        <v>0.86270000000000002</v>
      </c>
      <c r="K9" s="9" t="str">
        <f t="shared" si="0"/>
        <v>Yes</v>
      </c>
    </row>
    <row r="10" spans="1:11" x14ac:dyDescent="0.2">
      <c r="A10" s="89" t="s">
        <v>36</v>
      </c>
      <c r="B10" s="35" t="s">
        <v>213</v>
      </c>
      <c r="C10" s="88">
        <v>31.031209485000002</v>
      </c>
      <c r="D10" s="9" t="str">
        <f t="shared" si="1"/>
        <v>N/A</v>
      </c>
      <c r="E10" s="8">
        <v>33.619487468000003</v>
      </c>
      <c r="F10" s="9" t="str">
        <f t="shared" si="2"/>
        <v>N/A</v>
      </c>
      <c r="G10" s="8">
        <v>36.524508079999997</v>
      </c>
      <c r="H10" s="9" t="str">
        <f t="shared" si="3"/>
        <v>N/A</v>
      </c>
      <c r="I10" s="10">
        <v>8.3409999999999993</v>
      </c>
      <c r="J10" s="10">
        <v>8.641</v>
      </c>
      <c r="K10" s="9" t="str">
        <f t="shared" si="0"/>
        <v>Yes</v>
      </c>
    </row>
    <row r="11" spans="1:11" x14ac:dyDescent="0.2">
      <c r="A11" s="89" t="s">
        <v>37</v>
      </c>
      <c r="B11" s="35" t="s">
        <v>213</v>
      </c>
      <c r="C11" s="88">
        <v>93.768484287999996</v>
      </c>
      <c r="D11" s="9" t="str">
        <f t="shared" si="1"/>
        <v>N/A</v>
      </c>
      <c r="E11" s="8">
        <v>92.809953754999995</v>
      </c>
      <c r="F11" s="9" t="str">
        <f t="shared" si="2"/>
        <v>N/A</v>
      </c>
      <c r="G11" s="8">
        <v>94.092069846000001</v>
      </c>
      <c r="H11" s="9" t="str">
        <f t="shared" si="3"/>
        <v>N/A</v>
      </c>
      <c r="I11" s="10">
        <v>-1.02</v>
      </c>
      <c r="J11" s="10">
        <v>1.381</v>
      </c>
      <c r="K11" s="9" t="str">
        <f t="shared" si="0"/>
        <v>Yes</v>
      </c>
    </row>
    <row r="12" spans="1:11" x14ac:dyDescent="0.2">
      <c r="A12" s="89" t="s">
        <v>38</v>
      </c>
      <c r="B12" s="35" t="s">
        <v>213</v>
      </c>
      <c r="C12" s="88">
        <v>21.142454973</v>
      </c>
      <c r="D12" s="9" t="str">
        <f t="shared" si="1"/>
        <v>N/A</v>
      </c>
      <c r="E12" s="8">
        <v>18.476701895000001</v>
      </c>
      <c r="F12" s="9" t="str">
        <f t="shared" si="2"/>
        <v>N/A</v>
      </c>
      <c r="G12" s="8">
        <v>18.903903187000001</v>
      </c>
      <c r="H12" s="9" t="str">
        <f t="shared" si="3"/>
        <v>N/A</v>
      </c>
      <c r="I12" s="10">
        <v>-12.6</v>
      </c>
      <c r="J12" s="10">
        <v>2.3119999999999998</v>
      </c>
      <c r="K12" s="9" t="str">
        <f t="shared" si="0"/>
        <v>Yes</v>
      </c>
    </row>
    <row r="13" spans="1:11" x14ac:dyDescent="0.2">
      <c r="A13" s="89" t="s">
        <v>863</v>
      </c>
      <c r="B13" s="35" t="s">
        <v>213</v>
      </c>
      <c r="C13" s="88">
        <v>96.618841001999996</v>
      </c>
      <c r="D13" s="9" t="str">
        <f t="shared" si="1"/>
        <v>N/A</v>
      </c>
      <c r="E13" s="8">
        <v>96.354458777000005</v>
      </c>
      <c r="F13" s="9" t="str">
        <f t="shared" si="2"/>
        <v>N/A</v>
      </c>
      <c r="G13" s="8">
        <v>96.656295596999996</v>
      </c>
      <c r="H13" s="9" t="str">
        <f t="shared" si="3"/>
        <v>N/A</v>
      </c>
      <c r="I13" s="10">
        <v>-0.27400000000000002</v>
      </c>
      <c r="J13" s="10">
        <v>0.31330000000000002</v>
      </c>
      <c r="K13" s="9" t="str">
        <f t="shared" si="0"/>
        <v>Yes</v>
      </c>
    </row>
    <row r="14" spans="1:11" x14ac:dyDescent="0.2">
      <c r="A14" s="89" t="s">
        <v>864</v>
      </c>
      <c r="B14" s="35" t="s">
        <v>213</v>
      </c>
      <c r="C14" s="88">
        <v>96.576815988999996</v>
      </c>
      <c r="D14" s="9" t="str">
        <f t="shared" si="1"/>
        <v>N/A</v>
      </c>
      <c r="E14" s="8">
        <v>96.278250084000007</v>
      </c>
      <c r="F14" s="9" t="str">
        <f t="shared" si="2"/>
        <v>N/A</v>
      </c>
      <c r="G14" s="8">
        <v>96.684170679999994</v>
      </c>
      <c r="H14" s="9" t="str">
        <f t="shared" si="3"/>
        <v>N/A</v>
      </c>
      <c r="I14" s="10">
        <v>-0.309</v>
      </c>
      <c r="J14" s="10">
        <v>0.42159999999999997</v>
      </c>
      <c r="K14" s="9" t="str">
        <f t="shared" si="0"/>
        <v>Yes</v>
      </c>
    </row>
    <row r="15" spans="1:11" x14ac:dyDescent="0.2">
      <c r="A15" s="89" t="s">
        <v>161</v>
      </c>
      <c r="B15" s="35" t="s">
        <v>213</v>
      </c>
      <c r="C15" s="88">
        <v>40.455638225999998</v>
      </c>
      <c r="D15" s="9" t="str">
        <f t="shared" si="1"/>
        <v>N/A</v>
      </c>
      <c r="E15" s="8">
        <v>41.436849385999999</v>
      </c>
      <c r="F15" s="9" t="str">
        <f t="shared" si="2"/>
        <v>N/A</v>
      </c>
      <c r="G15" s="8">
        <v>38.510922008000001</v>
      </c>
      <c r="H15" s="9" t="str">
        <f t="shared" si="3"/>
        <v>N/A</v>
      </c>
      <c r="I15" s="10">
        <v>2.4249999999999998</v>
      </c>
      <c r="J15" s="10">
        <v>-7.06</v>
      </c>
      <c r="K15" s="9" t="str">
        <f t="shared" si="0"/>
        <v>Yes</v>
      </c>
    </row>
    <row r="16" spans="1:11" x14ac:dyDescent="0.2">
      <c r="A16" s="89" t="s">
        <v>162</v>
      </c>
      <c r="B16" s="35" t="s">
        <v>246</v>
      </c>
      <c r="C16" s="88">
        <v>88.676438046000001</v>
      </c>
      <c r="D16" s="9" t="str">
        <f>IF($B16="N/A","N/A",IF(C16&gt;95,"Yes","No"))</f>
        <v>No</v>
      </c>
      <c r="E16" s="8">
        <v>90.268497608999994</v>
      </c>
      <c r="F16" s="9" t="str">
        <f>IF($B16="N/A","N/A",IF(E16&gt;95,"Yes","No"))</f>
        <v>No</v>
      </c>
      <c r="G16" s="8">
        <v>88.850339051000006</v>
      </c>
      <c r="H16" s="9" t="str">
        <f>IF($B16="N/A","N/A",IF(G16&gt;95,"Yes","No"))</f>
        <v>No</v>
      </c>
      <c r="I16" s="10">
        <v>1.7949999999999999</v>
      </c>
      <c r="J16" s="10">
        <v>-1.57</v>
      </c>
      <c r="K16" s="9" t="str">
        <f t="shared" ref="K16:K26" si="4">IF(J16="Div by 0", "N/A", IF(J16="N/A","N/A", IF(J16&gt;30, "No", IF(J16&lt;-30, "No", "Yes"))))</f>
        <v>Yes</v>
      </c>
    </row>
    <row r="17" spans="1:11" x14ac:dyDescent="0.2">
      <c r="A17" s="89" t="s">
        <v>865</v>
      </c>
      <c r="B17" s="60" t="s">
        <v>247</v>
      </c>
      <c r="C17" s="88">
        <v>46.442887286000001</v>
      </c>
      <c r="D17" s="9" t="str">
        <f>IF($B17="N/A","N/A",IF(C17&gt;90,"No",IF(C17&lt;50,"No","Yes")))</f>
        <v>No</v>
      </c>
      <c r="E17" s="8">
        <v>48.984446517999999</v>
      </c>
      <c r="F17" s="9" t="str">
        <f>IF($B17="N/A","N/A",IF(E17&gt;90,"No",IF(E17&lt;50,"No","Yes")))</f>
        <v>No</v>
      </c>
      <c r="G17" s="8">
        <v>55.161519749</v>
      </c>
      <c r="H17" s="9" t="str">
        <f>IF($B17="N/A","N/A",IF(G17&gt;90,"No",IF(G17&lt;50,"No","Yes")))</f>
        <v>Yes</v>
      </c>
      <c r="I17" s="10">
        <v>5.4720000000000004</v>
      </c>
      <c r="J17" s="10">
        <v>12.61</v>
      </c>
      <c r="K17" s="9" t="str">
        <f t="shared" si="4"/>
        <v>Yes</v>
      </c>
    </row>
    <row r="18" spans="1:11" x14ac:dyDescent="0.2">
      <c r="A18" s="89" t="s">
        <v>866</v>
      </c>
      <c r="B18" s="60" t="s">
        <v>224</v>
      </c>
      <c r="C18" s="88">
        <v>5.1158513389999998</v>
      </c>
      <c r="D18" s="9" t="str">
        <f t="shared" ref="D18:D23" si="5">IF($B18="N/A","N/A",IF(C18&gt;5,"No",IF(C18&lt;=0,"No","Yes")))</f>
        <v>No</v>
      </c>
      <c r="E18" s="8">
        <v>5.2645660181</v>
      </c>
      <c r="F18" s="9" t="str">
        <f t="shared" ref="F18:F23" si="6">IF($B18="N/A","N/A",IF(E18&gt;5,"No",IF(E18&lt;=0,"No","Yes")))</f>
        <v>No</v>
      </c>
      <c r="G18" s="8">
        <v>5.1831145046999998</v>
      </c>
      <c r="H18" s="9" t="str">
        <f t="shared" ref="H18:H23" si="7">IF($B18="N/A","N/A",IF(G18&gt;5,"No",IF(G18&lt;=0,"No","Yes")))</f>
        <v>No</v>
      </c>
      <c r="I18" s="10">
        <v>2.907</v>
      </c>
      <c r="J18" s="10">
        <v>-1.55</v>
      </c>
      <c r="K18" s="9" t="str">
        <f t="shared" si="4"/>
        <v>Yes</v>
      </c>
    </row>
    <row r="19" spans="1:11" x14ac:dyDescent="0.2">
      <c r="A19" s="89" t="s">
        <v>867</v>
      </c>
      <c r="B19" s="60" t="s">
        <v>224</v>
      </c>
      <c r="C19" s="88">
        <v>3.5674404036</v>
      </c>
      <c r="D19" s="9" t="str">
        <f t="shared" si="5"/>
        <v>Yes</v>
      </c>
      <c r="E19" s="8">
        <v>3.5036162137</v>
      </c>
      <c r="F19" s="9" t="str">
        <f t="shared" si="6"/>
        <v>Yes</v>
      </c>
      <c r="G19" s="8">
        <v>2.7088381528999999</v>
      </c>
      <c r="H19" s="9" t="str">
        <f t="shared" si="7"/>
        <v>Yes</v>
      </c>
      <c r="I19" s="10">
        <v>-1.79</v>
      </c>
      <c r="J19" s="10">
        <v>-22.7</v>
      </c>
      <c r="K19" s="9" t="str">
        <f t="shared" si="4"/>
        <v>Yes</v>
      </c>
    </row>
    <row r="20" spans="1:11" x14ac:dyDescent="0.2">
      <c r="A20" s="89" t="s">
        <v>868</v>
      </c>
      <c r="B20" s="60" t="s">
        <v>224</v>
      </c>
      <c r="C20" s="88">
        <v>0.23365624669999999</v>
      </c>
      <c r="D20" s="9" t="str">
        <f t="shared" si="5"/>
        <v>Yes</v>
      </c>
      <c r="E20" s="8">
        <v>0.25453156440000002</v>
      </c>
      <c r="F20" s="9" t="str">
        <f t="shared" si="6"/>
        <v>Yes</v>
      </c>
      <c r="G20" s="8">
        <v>0.2460138482</v>
      </c>
      <c r="H20" s="9" t="str">
        <f t="shared" si="7"/>
        <v>Yes</v>
      </c>
      <c r="I20" s="10">
        <v>8.9339999999999993</v>
      </c>
      <c r="J20" s="10">
        <v>-3.35</v>
      </c>
      <c r="K20" s="9" t="str">
        <f t="shared" si="4"/>
        <v>Yes</v>
      </c>
    </row>
    <row r="21" spans="1:11" x14ac:dyDescent="0.2">
      <c r="A21" s="89" t="s">
        <v>869</v>
      </c>
      <c r="B21" s="35" t="s">
        <v>213</v>
      </c>
      <c r="C21" s="88">
        <v>8.2468297199999999E-2</v>
      </c>
      <c r="D21" s="9" t="str">
        <f t="shared" si="5"/>
        <v>N/A</v>
      </c>
      <c r="E21" s="8">
        <v>8.2127272700000004E-2</v>
      </c>
      <c r="F21" s="9" t="str">
        <f t="shared" si="6"/>
        <v>N/A</v>
      </c>
      <c r="G21" s="8">
        <v>0.1047097607</v>
      </c>
      <c r="H21" s="9" t="str">
        <f t="shared" si="7"/>
        <v>N/A</v>
      </c>
      <c r="I21" s="10">
        <v>-0.41399999999999998</v>
      </c>
      <c r="J21" s="10">
        <v>27.5</v>
      </c>
      <c r="K21" s="9" t="str">
        <f t="shared" si="4"/>
        <v>Yes</v>
      </c>
    </row>
    <row r="22" spans="1:11" x14ac:dyDescent="0.2">
      <c r="A22" s="89" t="s">
        <v>1717</v>
      </c>
      <c r="B22" s="35" t="s">
        <v>213</v>
      </c>
      <c r="C22" s="88">
        <v>1.7090040000000001E-4</v>
      </c>
      <c r="D22" s="9" t="str">
        <f t="shared" si="5"/>
        <v>N/A</v>
      </c>
      <c r="E22" s="8">
        <v>5.6682899999999999E-5</v>
      </c>
      <c r="F22" s="9" t="str">
        <f t="shared" si="6"/>
        <v>N/A</v>
      </c>
      <c r="G22" s="8">
        <v>1.909918E-3</v>
      </c>
      <c r="H22" s="9" t="str">
        <f t="shared" si="7"/>
        <v>N/A</v>
      </c>
      <c r="I22" s="10">
        <v>-66.8</v>
      </c>
      <c r="J22" s="10">
        <v>3269</v>
      </c>
      <c r="K22" s="9" t="str">
        <f t="shared" si="4"/>
        <v>No</v>
      </c>
    </row>
    <row r="23" spans="1:11" x14ac:dyDescent="0.2">
      <c r="A23" s="89" t="s">
        <v>870</v>
      </c>
      <c r="B23" s="35" t="s">
        <v>213</v>
      </c>
      <c r="C23" s="88">
        <v>1.3318447E-3</v>
      </c>
      <c r="D23" s="9" t="str">
        <f t="shared" si="5"/>
        <v>N/A</v>
      </c>
      <c r="E23" s="8">
        <v>1.7886614999999999E-3</v>
      </c>
      <c r="F23" s="9" t="str">
        <f t="shared" si="6"/>
        <v>N/A</v>
      </c>
      <c r="G23" s="8">
        <v>1.7047509999999998E-2</v>
      </c>
      <c r="H23" s="9" t="str">
        <f t="shared" si="7"/>
        <v>N/A</v>
      </c>
      <c r="I23" s="10">
        <v>34.299999999999997</v>
      </c>
      <c r="J23" s="10">
        <v>853.1</v>
      </c>
      <c r="K23" s="9" t="str">
        <f t="shared" si="4"/>
        <v>No</v>
      </c>
    </row>
    <row r="24" spans="1:11" x14ac:dyDescent="0.2">
      <c r="A24" s="89" t="s">
        <v>871</v>
      </c>
      <c r="B24" s="35" t="s">
        <v>232</v>
      </c>
      <c r="C24" s="88">
        <v>2.6115766183</v>
      </c>
      <c r="D24" s="9" t="str">
        <f>IF($B24="N/A","N/A",IF(C24&gt;10,"No",IF(C24&lt;1,"No","Yes")))</f>
        <v>Yes</v>
      </c>
      <c r="E24" s="8">
        <v>2.3728168803999998</v>
      </c>
      <c r="F24" s="9" t="str">
        <f>IF($B24="N/A","N/A",IF(E24&gt;10,"No",IF(E24&lt;1,"No","Yes")))</f>
        <v>Yes</v>
      </c>
      <c r="G24" s="8">
        <v>1.5063881160999999</v>
      </c>
      <c r="H24" s="9" t="str">
        <f>IF($B24="N/A","N/A",IF(G24&gt;10,"No",IF(G24&lt;1,"No","Yes")))</f>
        <v>Yes</v>
      </c>
      <c r="I24" s="10">
        <v>-9.14</v>
      </c>
      <c r="J24" s="10">
        <v>-36.5</v>
      </c>
      <c r="K24" s="9" t="str">
        <f t="shared" si="4"/>
        <v>No</v>
      </c>
    </row>
    <row r="25" spans="1:11" x14ac:dyDescent="0.2">
      <c r="A25" s="89" t="s">
        <v>872</v>
      </c>
      <c r="B25" s="92" t="s">
        <v>239</v>
      </c>
      <c r="C25" s="88">
        <v>17.326362953</v>
      </c>
      <c r="D25" s="9" t="str">
        <f>IF($B25="N/A","N/A",IF(C25&gt;10,"No",IF(C25&lt;=0,"No","Yes")))</f>
        <v>No</v>
      </c>
      <c r="E25" s="8">
        <v>15.929396998</v>
      </c>
      <c r="F25" s="9" t="str">
        <f>IF($B25="N/A","N/A",IF(E25&gt;10,"No",IF(E25&lt;=0,"No","Yes")))</f>
        <v>No</v>
      </c>
      <c r="G25" s="8">
        <v>10.544433309</v>
      </c>
      <c r="H25" s="9" t="str">
        <f>IF($B25="N/A","N/A",IF(G25&gt;10,"No",IF(G25&lt;=0,"No","Yes")))</f>
        <v>No</v>
      </c>
      <c r="I25" s="10">
        <v>-8.06</v>
      </c>
      <c r="J25" s="10">
        <v>-33.799999999999997</v>
      </c>
      <c r="K25" s="9" t="str">
        <f t="shared" si="4"/>
        <v>No</v>
      </c>
    </row>
    <row r="26" spans="1:11" x14ac:dyDescent="0.2">
      <c r="A26" s="89" t="s">
        <v>873</v>
      </c>
      <c r="B26" s="60" t="s">
        <v>248</v>
      </c>
      <c r="C26" s="88">
        <v>0.77403751379999997</v>
      </c>
      <c r="D26" s="9" t="str">
        <f>IF($B26="N/A","N/A",IF(C26&gt;=5,"No",IF(C26&lt;0,"No","Yes")))</f>
        <v>Yes</v>
      </c>
      <c r="E26" s="8">
        <v>1.7980141449</v>
      </c>
      <c r="F26" s="9" t="str">
        <f>IF($B26="N/A","N/A",IF(E26&gt;=5,"No",IF(E26&lt;0,"No","Yes")))</f>
        <v>Yes</v>
      </c>
      <c r="G26" s="8">
        <v>2.2221597188</v>
      </c>
      <c r="H26" s="9" t="str">
        <f>IF($B26="N/A","N/A",IF(G26&gt;=5,"No",IF(G26&lt;0,"No","Yes")))</f>
        <v>Yes</v>
      </c>
      <c r="I26" s="10">
        <v>132.30000000000001</v>
      </c>
      <c r="J26" s="10">
        <v>23.59</v>
      </c>
      <c r="K26" s="9" t="str">
        <f t="shared" si="4"/>
        <v>Yes</v>
      </c>
    </row>
    <row r="27" spans="1:11" x14ac:dyDescent="0.2">
      <c r="A27" s="89" t="s">
        <v>14</v>
      </c>
      <c r="B27" s="60" t="s">
        <v>249</v>
      </c>
      <c r="C27" s="88">
        <v>7.0299007999999996E-2</v>
      </c>
      <c r="D27" s="9" t="str">
        <f>IF($B27="N/A","N/A",IF(C27&gt;15,"No",IF(C27&lt;=0,"No","Yes")))</f>
        <v>Yes</v>
      </c>
      <c r="E27" s="8">
        <v>8.7877441400000006E-2</v>
      </c>
      <c r="F27" s="9" t="str">
        <f>IF($B27="N/A","N/A",IF(E27&gt;15,"No",IF(E27&lt;=0,"No","Yes")))</f>
        <v>Yes</v>
      </c>
      <c r="G27" s="8">
        <v>0.16233556709999999</v>
      </c>
      <c r="H27" s="9" t="str">
        <f>IF($B27="N/A","N/A",IF(G27&gt;15,"No",IF(G27&lt;=0,"No","Yes")))</f>
        <v>Yes</v>
      </c>
      <c r="I27" s="10">
        <v>25.01</v>
      </c>
      <c r="J27" s="10">
        <v>84.73</v>
      </c>
      <c r="K27" s="9" t="str">
        <f>IF(J27="Div by 0", "N/A", IF(J27="N/A","N/A", IF(J27&gt;30, "No", IF(J27&lt;-30, "No", "Yes"))))</f>
        <v>No</v>
      </c>
    </row>
    <row r="28" spans="1:11" x14ac:dyDescent="0.2">
      <c r="A28" s="89" t="s">
        <v>874</v>
      </c>
      <c r="B28" s="35" t="s">
        <v>213</v>
      </c>
      <c r="C28" s="91">
        <v>115.72520747999999</v>
      </c>
      <c r="D28" s="9" t="str">
        <f>IF($B28="N/A","N/A",IF(C28&gt;15,"No",IF(C28&lt;-15,"No","Yes")))</f>
        <v>N/A</v>
      </c>
      <c r="E28" s="37">
        <v>119.19630187</v>
      </c>
      <c r="F28" s="9" t="str">
        <f>IF($B28="N/A","N/A",IF(E28&gt;15,"No",IF(E28&lt;-15,"No","Yes")))</f>
        <v>N/A</v>
      </c>
      <c r="G28" s="37">
        <v>109.04081069999999</v>
      </c>
      <c r="H28" s="9" t="str">
        <f>IF($B28="N/A","N/A",IF(G28&gt;15,"No",IF(G28&lt;-15,"No","Yes")))</f>
        <v>N/A</v>
      </c>
      <c r="I28" s="10">
        <v>2.9990000000000001</v>
      </c>
      <c r="J28" s="10">
        <v>-8.52</v>
      </c>
      <c r="K28" s="9" t="str">
        <f>IF(J28="Div by 0", "N/A", IF(J28="N/A","N/A", IF(J28&gt;30, "No", IF(J28&lt;-30, "No", "Yes"))))</f>
        <v>Yes</v>
      </c>
    </row>
    <row r="29" spans="1:11" x14ac:dyDescent="0.2">
      <c r="A29" s="89" t="s">
        <v>376</v>
      </c>
      <c r="B29" s="35" t="s">
        <v>250</v>
      </c>
      <c r="C29" s="88">
        <v>15.113632580000001</v>
      </c>
      <c r="D29" s="9" t="str">
        <f>IF($B29="N/A","N/A",IF(C29&gt;35,"No",IF(C29&lt;10,"No","Yes")))</f>
        <v>Yes</v>
      </c>
      <c r="E29" s="8">
        <v>14.600138117</v>
      </c>
      <c r="F29" s="9" t="str">
        <f>IF($B29="N/A","N/A",IF(E29&gt;35,"No",IF(E29&lt;10,"No","Yes")))</f>
        <v>Yes</v>
      </c>
      <c r="G29" s="8">
        <v>12.43087272</v>
      </c>
      <c r="H29" s="9" t="str">
        <f>IF($B29="N/A","N/A",IF(G29&gt;35,"No",IF(G29&lt;10,"No","Yes")))</f>
        <v>Yes</v>
      </c>
      <c r="I29" s="10">
        <v>-3.4</v>
      </c>
      <c r="J29" s="10">
        <v>-14.9</v>
      </c>
      <c r="K29" s="9" t="str">
        <f t="shared" ref="K29:K54" si="8">IF(J29="Div by 0", "N/A", IF(J29="N/A","N/A", IF(J29&gt;30, "No", IF(J29&lt;-30, "No", "Yes"))))</f>
        <v>Yes</v>
      </c>
    </row>
    <row r="30" spans="1:11" x14ac:dyDescent="0.2">
      <c r="A30" s="89" t="s">
        <v>377</v>
      </c>
      <c r="B30" s="35" t="s">
        <v>251</v>
      </c>
      <c r="C30" s="88">
        <v>27.748036192000001</v>
      </c>
      <c r="D30" s="9" t="str">
        <f>IF($B30="N/A","N/A",IF(C30&gt;20,"No",IF(C30&lt;2,"No","Yes")))</f>
        <v>No</v>
      </c>
      <c r="E30" s="8">
        <v>31.580783100000001</v>
      </c>
      <c r="F30" s="9" t="str">
        <f>IF($B30="N/A","N/A",IF(E30&gt;20,"No",IF(E30&lt;2,"No","Yes")))</f>
        <v>No</v>
      </c>
      <c r="G30" s="8">
        <v>38.010098243999998</v>
      </c>
      <c r="H30" s="9" t="str">
        <f>IF($B30="N/A","N/A",IF(G30&gt;20,"No",IF(G30&lt;2,"No","Yes")))</f>
        <v>No</v>
      </c>
      <c r="I30" s="10">
        <v>13.81</v>
      </c>
      <c r="J30" s="10">
        <v>20.36</v>
      </c>
      <c r="K30" s="9" t="str">
        <f t="shared" si="8"/>
        <v>Yes</v>
      </c>
    </row>
    <row r="31" spans="1:11" x14ac:dyDescent="0.2">
      <c r="A31" s="89" t="s">
        <v>378</v>
      </c>
      <c r="B31" s="35" t="s">
        <v>252</v>
      </c>
      <c r="C31" s="88">
        <v>4.0751325435999997</v>
      </c>
      <c r="D31" s="9" t="str">
        <f>IF($B31="N/A","N/A",IF(C31&gt;8,"No",IF(C31&lt;0.5,"No","Yes")))</f>
        <v>Yes</v>
      </c>
      <c r="E31" s="8">
        <v>4.7913579940000002</v>
      </c>
      <c r="F31" s="9" t="str">
        <f>IF($B31="N/A","N/A",IF(E31&gt;8,"No",IF(E31&lt;0.5,"No","Yes")))</f>
        <v>Yes</v>
      </c>
      <c r="G31" s="8">
        <v>4.3357823804000004</v>
      </c>
      <c r="H31" s="9" t="str">
        <f>IF($B31="N/A","N/A",IF(G31&gt;8,"No",IF(G31&lt;0.5,"No","Yes")))</f>
        <v>Yes</v>
      </c>
      <c r="I31" s="10">
        <v>17.579999999999998</v>
      </c>
      <c r="J31" s="10">
        <v>-9.51</v>
      </c>
      <c r="K31" s="9" t="str">
        <f t="shared" si="8"/>
        <v>Yes</v>
      </c>
    </row>
    <row r="32" spans="1:11" x14ac:dyDescent="0.2">
      <c r="A32" s="89" t="s">
        <v>379</v>
      </c>
      <c r="B32" s="35" t="s">
        <v>253</v>
      </c>
      <c r="C32" s="88">
        <v>7.0773345071999998</v>
      </c>
      <c r="D32" s="9" t="str">
        <f>IF($B32="N/A","N/A",IF(C32&gt;25,"No",IF(C32&lt;3,"No","Yes")))</f>
        <v>Yes</v>
      </c>
      <c r="E32" s="8">
        <v>6.7789198689000001</v>
      </c>
      <c r="F32" s="9" t="str">
        <f>IF($B32="N/A","N/A",IF(E32&gt;25,"No",IF(E32&lt;3,"No","Yes")))</f>
        <v>Yes</v>
      </c>
      <c r="G32" s="8">
        <v>4.6249708196999997</v>
      </c>
      <c r="H32" s="9" t="str">
        <f>IF($B32="N/A","N/A",IF(G32&gt;25,"No",IF(G32&lt;3,"No","Yes")))</f>
        <v>Yes</v>
      </c>
      <c r="I32" s="10">
        <v>-4.22</v>
      </c>
      <c r="J32" s="10">
        <v>-31.8</v>
      </c>
      <c r="K32" s="9" t="str">
        <f t="shared" si="8"/>
        <v>No</v>
      </c>
    </row>
    <row r="33" spans="1:11" x14ac:dyDescent="0.2">
      <c r="A33" s="89" t="s">
        <v>380</v>
      </c>
      <c r="B33" s="35" t="s">
        <v>254</v>
      </c>
      <c r="C33" s="88">
        <v>3.7107080022000001</v>
      </c>
      <c r="D33" s="9" t="str">
        <f>IF($B33="N/A","N/A",IF(C33&gt;25,"No",IF(C33&lt;2,"No","Yes")))</f>
        <v>Yes</v>
      </c>
      <c r="E33" s="8">
        <v>3.3847835923999998</v>
      </c>
      <c r="F33" s="9" t="str">
        <f>IF($B33="N/A","N/A",IF(E33&gt;25,"No",IF(E33&lt;2,"No","Yes")))</f>
        <v>Yes</v>
      </c>
      <c r="G33" s="8">
        <v>3.9636617215999999</v>
      </c>
      <c r="H33" s="9" t="str">
        <f>IF($B33="N/A","N/A",IF(G33&gt;25,"No",IF(G33&lt;2,"No","Yes")))</f>
        <v>Yes</v>
      </c>
      <c r="I33" s="10">
        <v>-8.7799999999999994</v>
      </c>
      <c r="J33" s="10">
        <v>17.100000000000001</v>
      </c>
      <c r="K33" s="9" t="str">
        <f t="shared" si="8"/>
        <v>Yes</v>
      </c>
    </row>
    <row r="34" spans="1:11" x14ac:dyDescent="0.2">
      <c r="A34" s="89" t="s">
        <v>381</v>
      </c>
      <c r="B34" s="35" t="s">
        <v>255</v>
      </c>
      <c r="C34" s="88">
        <v>0.25505415920000002</v>
      </c>
      <c r="D34" s="9" t="str">
        <f>IF($B34="N/A","N/A",IF(C34&gt;25,"No",IF(C34&lt;=0,"No","Yes")))</f>
        <v>Yes</v>
      </c>
      <c r="E34" s="8">
        <v>0.17159813439999999</v>
      </c>
      <c r="F34" s="9" t="str">
        <f>IF($B34="N/A","N/A",IF(E34&gt;25,"No",IF(E34&lt;=0,"No","Yes")))</f>
        <v>Yes</v>
      </c>
      <c r="G34" s="8">
        <v>0.1080968809</v>
      </c>
      <c r="H34" s="9" t="str">
        <f>IF($B34="N/A","N/A",IF(G34&gt;25,"No",IF(G34&lt;=0,"No","Yes")))</f>
        <v>Yes</v>
      </c>
      <c r="I34" s="10">
        <v>-32.700000000000003</v>
      </c>
      <c r="J34" s="10">
        <v>-37</v>
      </c>
      <c r="K34" s="9" t="str">
        <f t="shared" si="8"/>
        <v>No</v>
      </c>
    </row>
    <row r="35" spans="1:11" x14ac:dyDescent="0.2">
      <c r="A35" s="89" t="s">
        <v>382</v>
      </c>
      <c r="B35" s="35" t="s">
        <v>256</v>
      </c>
      <c r="C35" s="88">
        <v>18.337539546999999</v>
      </c>
      <c r="D35" s="9" t="str">
        <f>IF($B35="N/A","N/A",IF(C35&gt;20,"No",IF(C35&lt;4,"No","Yes")))</f>
        <v>Yes</v>
      </c>
      <c r="E35" s="8">
        <v>16.815055238999999</v>
      </c>
      <c r="F35" s="9" t="str">
        <f>IF($B35="N/A","N/A",IF(E35&gt;20,"No",IF(E35&lt;4,"No","Yes")))</f>
        <v>Yes</v>
      </c>
      <c r="G35" s="8">
        <v>11.784552002</v>
      </c>
      <c r="H35" s="9" t="str">
        <f>IF($B35="N/A","N/A",IF(G35&gt;20,"No",IF(G35&lt;4,"No","Yes")))</f>
        <v>Yes</v>
      </c>
      <c r="I35" s="10">
        <v>-8.3000000000000007</v>
      </c>
      <c r="J35" s="10">
        <v>-29.9</v>
      </c>
      <c r="K35" s="9" t="str">
        <f t="shared" si="8"/>
        <v>Yes</v>
      </c>
    </row>
    <row r="36" spans="1:11" x14ac:dyDescent="0.2">
      <c r="A36" s="89" t="s">
        <v>383</v>
      </c>
      <c r="B36" s="35" t="s">
        <v>257</v>
      </c>
      <c r="C36" s="88">
        <v>1.7679399999999999E-5</v>
      </c>
      <c r="D36" s="9" t="str">
        <f>IF($B36="N/A","N/A",IF(C36&gt;=3,"No",IF(C36&lt;0,"No","Yes")))</f>
        <v>Yes</v>
      </c>
      <c r="E36" s="8">
        <v>4.0307860000000001E-4</v>
      </c>
      <c r="F36" s="9" t="str">
        <f>IF($B36="N/A","N/A",IF(E36&gt;=3,"No",IF(E36&lt;0,"No","Yes")))</f>
        <v>Yes</v>
      </c>
      <c r="G36" s="8">
        <v>0</v>
      </c>
      <c r="H36" s="9" t="str">
        <f>IF($B36="N/A","N/A",IF(G36&gt;=3,"No",IF(G36&lt;0,"No","Yes")))</f>
        <v>Yes</v>
      </c>
      <c r="I36" s="10">
        <v>2180</v>
      </c>
      <c r="J36" s="10">
        <v>-100</v>
      </c>
      <c r="K36" s="9" t="str">
        <f t="shared" si="8"/>
        <v>No</v>
      </c>
    </row>
    <row r="37" spans="1:11" x14ac:dyDescent="0.2">
      <c r="A37" s="89" t="s">
        <v>384</v>
      </c>
      <c r="B37" s="35" t="s">
        <v>258</v>
      </c>
      <c r="C37" s="88">
        <v>4.3146878016999999</v>
      </c>
      <c r="D37" s="9" t="str">
        <f>IF($B37="N/A","N/A",IF(C37&gt;=25,"No",IF(C37&lt;0,"No","Yes")))</f>
        <v>Yes</v>
      </c>
      <c r="E37" s="8">
        <v>3.4896533177000002</v>
      </c>
      <c r="F37" s="9" t="str">
        <f>IF($B37="N/A","N/A",IF(E37&gt;=25,"No",IF(E37&lt;0,"No","Yes")))</f>
        <v>Yes</v>
      </c>
      <c r="G37" s="8">
        <v>3.5264247969000002</v>
      </c>
      <c r="H37" s="9" t="str">
        <f>IF($B37="N/A","N/A",IF(G37&gt;=25,"No",IF(G37&lt;0,"No","Yes")))</f>
        <v>Yes</v>
      </c>
      <c r="I37" s="10">
        <v>-19.100000000000001</v>
      </c>
      <c r="J37" s="10">
        <v>1.054</v>
      </c>
      <c r="K37" s="9" t="str">
        <f t="shared" si="8"/>
        <v>Yes</v>
      </c>
    </row>
    <row r="38" spans="1:11" x14ac:dyDescent="0.2">
      <c r="A38" s="89" t="s">
        <v>385</v>
      </c>
      <c r="B38" s="35" t="s">
        <v>221</v>
      </c>
      <c r="C38" s="88">
        <v>7.5131364972999997</v>
      </c>
      <c r="D38" s="9" t="str">
        <f>IF($B38="N/A","N/A",IF(C38&gt;3,"Yes","No"))</f>
        <v>Yes</v>
      </c>
      <c r="E38" s="8">
        <v>8.8172192675000005</v>
      </c>
      <c r="F38" s="9" t="str">
        <f>IF($B38="N/A","N/A",IF(E38&gt;3,"Yes","No"))</f>
        <v>Yes</v>
      </c>
      <c r="G38" s="8">
        <v>9.3838298734999999</v>
      </c>
      <c r="H38" s="9" t="str">
        <f>IF($B38="N/A","N/A",IF(G38&gt;3,"Yes","No"))</f>
        <v>Yes</v>
      </c>
      <c r="I38" s="10">
        <v>17.36</v>
      </c>
      <c r="J38" s="10">
        <v>6.4260000000000002</v>
      </c>
      <c r="K38" s="9" t="str">
        <f t="shared" si="8"/>
        <v>Yes</v>
      </c>
    </row>
    <row r="39" spans="1:11" x14ac:dyDescent="0.2">
      <c r="A39" s="89" t="s">
        <v>386</v>
      </c>
      <c r="B39" s="35" t="s">
        <v>220</v>
      </c>
      <c r="C39" s="88">
        <v>3.2412149999999998E-4</v>
      </c>
      <c r="D39" s="9" t="str">
        <f>IF($B39="N/A","N/A",IF(C39&gt;1,"Yes","No"))</f>
        <v>No</v>
      </c>
      <c r="E39" s="8">
        <v>7.5577199999999999E-5</v>
      </c>
      <c r="F39" s="9" t="str">
        <f>IF($B39="N/A","N/A",IF(E39&gt;1,"Yes","No"))</f>
        <v>No</v>
      </c>
      <c r="G39" s="8">
        <v>0.49395999629999998</v>
      </c>
      <c r="H39" s="9" t="str">
        <f>IF($B39="N/A","N/A",IF(G39&gt;1,"Yes","No"))</f>
        <v>No</v>
      </c>
      <c r="I39" s="10">
        <v>-76.7</v>
      </c>
      <c r="J39" s="10">
        <v>653000</v>
      </c>
      <c r="K39" s="9" t="str">
        <f t="shared" si="8"/>
        <v>No</v>
      </c>
    </row>
    <row r="40" spans="1:11" x14ac:dyDescent="0.2">
      <c r="A40" s="89" t="s">
        <v>387</v>
      </c>
      <c r="B40" s="35" t="s">
        <v>213</v>
      </c>
      <c r="C40" s="88">
        <v>1.9229244999999999E-2</v>
      </c>
      <c r="D40" s="9" t="str">
        <f>IF($B40="N/A","N/A",IF(C40&gt;15,"No",IF(C40&lt;-15,"No","Yes")))</f>
        <v>N/A</v>
      </c>
      <c r="E40" s="8">
        <v>1.7206419399999999E-2</v>
      </c>
      <c r="F40" s="9" t="str">
        <f>IF($B40="N/A","N/A",IF(E40&gt;15,"No",IF(E40&lt;-15,"No","Yes")))</f>
        <v>N/A</v>
      </c>
      <c r="G40" s="8">
        <v>1.9770635299999999E-2</v>
      </c>
      <c r="H40" s="9" t="str">
        <f>IF($B40="N/A","N/A",IF(G40&gt;15,"No",IF(G40&lt;-15,"No","Yes")))</f>
        <v>N/A</v>
      </c>
      <c r="I40" s="10">
        <v>-10.5</v>
      </c>
      <c r="J40" s="10">
        <v>14.9</v>
      </c>
      <c r="K40" s="9" t="str">
        <f t="shared" si="8"/>
        <v>Yes</v>
      </c>
    </row>
    <row r="41" spans="1:11" x14ac:dyDescent="0.2">
      <c r="A41" s="89" t="s">
        <v>388</v>
      </c>
      <c r="B41" s="35" t="s">
        <v>213</v>
      </c>
      <c r="C41" s="88">
        <v>0.52579579929999998</v>
      </c>
      <c r="D41" s="9" t="str">
        <f>IF($B41="N/A","N/A",IF(C41&gt;15,"No",IF(C41&lt;-15,"No","Yes")))</f>
        <v>N/A</v>
      </c>
      <c r="E41" s="8">
        <v>0.5051771987</v>
      </c>
      <c r="F41" s="9" t="str">
        <f>IF($B41="N/A","N/A",IF(E41&gt;15,"No",IF(E41&lt;-15,"No","Yes")))</f>
        <v>N/A</v>
      </c>
      <c r="G41" s="8">
        <v>0.62912399600000002</v>
      </c>
      <c r="H41" s="9" t="str">
        <f>IF($B41="N/A","N/A",IF(G41&gt;15,"No",IF(G41&lt;-15,"No","Yes")))</f>
        <v>N/A</v>
      </c>
      <c r="I41" s="10">
        <v>-3.92</v>
      </c>
      <c r="J41" s="10">
        <v>24.54</v>
      </c>
      <c r="K41" s="9" t="str">
        <f t="shared" si="8"/>
        <v>Yes</v>
      </c>
    </row>
    <row r="42" spans="1:11" x14ac:dyDescent="0.2">
      <c r="A42" s="89" t="s">
        <v>389</v>
      </c>
      <c r="B42" s="35" t="s">
        <v>259</v>
      </c>
      <c r="C42" s="88">
        <v>2.5521327342000002</v>
      </c>
      <c r="D42" s="9" t="str">
        <f>IF($B42="N/A","N/A",IF(C42&gt;0,"Yes","No"))</f>
        <v>Yes</v>
      </c>
      <c r="E42" s="8">
        <v>1.7007777212999999</v>
      </c>
      <c r="F42" s="9" t="str">
        <f>IF($B42="N/A","N/A",IF(E42&gt;0,"Yes","No"))</f>
        <v>Yes</v>
      </c>
      <c r="G42" s="8">
        <v>1.7358543155999999</v>
      </c>
      <c r="H42" s="9" t="str">
        <f>IF($B42="N/A","N/A",IF(G42&gt;0,"Yes","No"))</f>
        <v>Yes</v>
      </c>
      <c r="I42" s="10">
        <v>-33.4</v>
      </c>
      <c r="J42" s="10">
        <v>2.0619999999999998</v>
      </c>
      <c r="K42" s="9" t="str">
        <f t="shared" si="8"/>
        <v>Yes</v>
      </c>
    </row>
    <row r="43" spans="1:11" x14ac:dyDescent="0.2">
      <c r="A43" s="89" t="s">
        <v>390</v>
      </c>
      <c r="B43" s="35" t="s">
        <v>259</v>
      </c>
      <c r="C43" s="88">
        <v>8.7312440500000005E-2</v>
      </c>
      <c r="D43" s="9" t="str">
        <f>IF($B43="N/A","N/A",IF(C43&gt;0,"Yes","No"))</f>
        <v>Yes</v>
      </c>
      <c r="E43" s="8">
        <v>8.3582134700000005E-2</v>
      </c>
      <c r="F43" s="9" t="str">
        <f>IF($B43="N/A","N/A",IF(E43&gt;0,"Yes","No"))</f>
        <v>Yes</v>
      </c>
      <c r="G43" s="8">
        <v>9.7793768700000006E-2</v>
      </c>
      <c r="H43" s="9" t="str">
        <f>IF($B43="N/A","N/A",IF(G43&gt;0,"Yes","No"))</f>
        <v>Yes</v>
      </c>
      <c r="I43" s="10">
        <v>-4.2699999999999996</v>
      </c>
      <c r="J43" s="10">
        <v>17</v>
      </c>
      <c r="K43" s="9" t="str">
        <f t="shared" si="8"/>
        <v>Yes</v>
      </c>
    </row>
    <row r="44" spans="1:11" x14ac:dyDescent="0.2">
      <c r="A44" s="89" t="s">
        <v>391</v>
      </c>
      <c r="B44" s="35" t="s">
        <v>259</v>
      </c>
      <c r="C44" s="88">
        <v>0.24857762219999999</v>
      </c>
      <c r="D44" s="9" t="str">
        <f>IF($B44="N/A","N/A",IF(C44&gt;0,"Yes","No"))</f>
        <v>Yes</v>
      </c>
      <c r="E44" s="8">
        <v>8.0477169500000001E-2</v>
      </c>
      <c r="F44" s="9" t="str">
        <f>IF($B44="N/A","N/A",IF(E44&gt;0,"Yes","No"))</f>
        <v>Yes</v>
      </c>
      <c r="G44" s="8">
        <v>7.6635458700000006E-2</v>
      </c>
      <c r="H44" s="9" t="str">
        <f>IF($B44="N/A","N/A",IF(G44&gt;0,"Yes","No"))</f>
        <v>Yes</v>
      </c>
      <c r="I44" s="10">
        <v>-67.599999999999994</v>
      </c>
      <c r="J44" s="10">
        <v>-4.7699999999999996</v>
      </c>
      <c r="K44" s="9" t="str">
        <f t="shared" si="8"/>
        <v>Yes</v>
      </c>
    </row>
    <row r="45" spans="1:11" x14ac:dyDescent="0.2">
      <c r="A45" s="89" t="s">
        <v>392</v>
      </c>
      <c r="B45" s="35" t="s">
        <v>220</v>
      </c>
      <c r="C45" s="88">
        <v>0.72118802910000002</v>
      </c>
      <c r="D45" s="9" t="str">
        <f>IF($B45="N/A","N/A",IF(C45&gt;1,"Yes","No"))</f>
        <v>No</v>
      </c>
      <c r="E45" s="8">
        <v>0.64479986040000004</v>
      </c>
      <c r="F45" s="9" t="str">
        <f>IF($B45="N/A","N/A",IF(E45&gt;1,"Yes","No"))</f>
        <v>No</v>
      </c>
      <c r="G45" s="8">
        <v>1.0194560210000001</v>
      </c>
      <c r="H45" s="9" t="str">
        <f>IF($B45="N/A","N/A",IF(G45&gt;1,"Yes","No"))</f>
        <v>Yes</v>
      </c>
      <c r="I45" s="10">
        <v>-10.6</v>
      </c>
      <c r="J45" s="10">
        <v>58.1</v>
      </c>
      <c r="K45" s="9" t="str">
        <f t="shared" si="8"/>
        <v>No</v>
      </c>
    </row>
    <row r="46" spans="1:11" x14ac:dyDescent="0.2">
      <c r="A46" s="89" t="s">
        <v>393</v>
      </c>
      <c r="B46" s="35" t="s">
        <v>259</v>
      </c>
      <c r="C46" s="88">
        <v>8.3092970000000002E-4</v>
      </c>
      <c r="D46" s="9" t="str">
        <f>IF($B46="N/A","N/A",IF(C46&gt;0,"Yes","No"))</f>
        <v>Yes</v>
      </c>
      <c r="E46" s="8">
        <v>3.7788619999999998E-4</v>
      </c>
      <c r="F46" s="9" t="str">
        <f>IF($B46="N/A","N/A",IF(E46&gt;0,"Yes","No"))</f>
        <v>Yes</v>
      </c>
      <c r="G46" s="8">
        <v>3.7303089999999998E-4</v>
      </c>
      <c r="H46" s="9" t="str">
        <f>IF($B46="N/A","N/A",IF(G46&gt;0,"Yes","No"))</f>
        <v>Yes</v>
      </c>
      <c r="I46" s="10">
        <v>-54.5</v>
      </c>
      <c r="J46" s="10">
        <v>-1.28</v>
      </c>
      <c r="K46" s="9" t="str">
        <f t="shared" si="8"/>
        <v>Yes</v>
      </c>
    </row>
    <row r="47" spans="1:11" x14ac:dyDescent="0.2">
      <c r="A47" s="89" t="s">
        <v>394</v>
      </c>
      <c r="B47" s="35" t="s">
        <v>213</v>
      </c>
      <c r="C47" s="88">
        <v>1.40609802E-2</v>
      </c>
      <c r="D47" s="9" t="str">
        <f>IF($B47="N/A","N/A",IF(C47&gt;15,"No",IF(C47&lt;-15,"No","Yes")))</f>
        <v>N/A</v>
      </c>
      <c r="E47" s="8">
        <v>1.07634593E-2</v>
      </c>
      <c r="F47" s="9" t="str">
        <f>IF($B47="N/A","N/A",IF(E47&gt;15,"No",IF(E47&lt;-15,"No","Yes")))</f>
        <v>N/A</v>
      </c>
      <c r="G47" s="8">
        <v>1.38692872E-2</v>
      </c>
      <c r="H47" s="9" t="str">
        <f>IF($B47="N/A","N/A",IF(G47&gt;15,"No",IF(G47&lt;-15,"No","Yes")))</f>
        <v>N/A</v>
      </c>
      <c r="I47" s="10">
        <v>-23.5</v>
      </c>
      <c r="J47" s="10">
        <v>28.86</v>
      </c>
      <c r="K47" s="9" t="str">
        <f t="shared" si="8"/>
        <v>Yes</v>
      </c>
    </row>
    <row r="48" spans="1:11" x14ac:dyDescent="0.2">
      <c r="A48" s="89" t="s">
        <v>395</v>
      </c>
      <c r="B48" s="35" t="s">
        <v>213</v>
      </c>
      <c r="C48" s="88">
        <v>0.36544994400000003</v>
      </c>
      <c r="D48" s="9" t="str">
        <f>IF($B48="N/A","N/A",IF(C48&gt;15,"No",IF(C48&lt;-15,"No","Yes")))</f>
        <v>N/A</v>
      </c>
      <c r="E48" s="8">
        <v>0.13247431400000001</v>
      </c>
      <c r="F48" s="9" t="str">
        <f>IF($B48="N/A","N/A",IF(E48&gt;15,"No",IF(E48&lt;-15,"No","Yes")))</f>
        <v>N/A</v>
      </c>
      <c r="G48" s="8">
        <v>0.12613665299999999</v>
      </c>
      <c r="H48" s="9" t="str">
        <f>IF($B48="N/A","N/A",IF(G48&gt;15,"No",IF(G48&lt;-15,"No","Yes")))</f>
        <v>N/A</v>
      </c>
      <c r="I48" s="10">
        <v>-63.8</v>
      </c>
      <c r="J48" s="10">
        <v>-4.78</v>
      </c>
      <c r="K48" s="9" t="str">
        <f t="shared" si="8"/>
        <v>Yes</v>
      </c>
    </row>
    <row r="49" spans="1:11" x14ac:dyDescent="0.2">
      <c r="A49" s="89" t="s">
        <v>396</v>
      </c>
      <c r="B49" s="35" t="s">
        <v>213</v>
      </c>
      <c r="C49" s="88">
        <v>2.5340408599999999E-2</v>
      </c>
      <c r="D49" s="9" t="str">
        <f>IF($B49="N/A","N/A",IF(C49&gt;15,"No",IF(C49&lt;-15,"No","Yes")))</f>
        <v>N/A</v>
      </c>
      <c r="E49" s="8">
        <v>2.1463937499999999E-2</v>
      </c>
      <c r="F49" s="9" t="str">
        <f>IF($B49="N/A","N/A",IF(E49&gt;15,"No",IF(E49&lt;-15,"No","Yes")))</f>
        <v>N/A</v>
      </c>
      <c r="G49" s="8">
        <v>2.47692487E-2</v>
      </c>
      <c r="H49" s="9" t="str">
        <f>IF($B49="N/A","N/A",IF(G49&gt;15,"No",IF(G49&lt;-15,"No","Yes")))</f>
        <v>N/A</v>
      </c>
      <c r="I49" s="10">
        <v>-15.3</v>
      </c>
      <c r="J49" s="10">
        <v>15.4</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398</v>
      </c>
      <c r="B51" s="35" t="s">
        <v>213</v>
      </c>
      <c r="C51" s="88">
        <v>3.8937128972999999</v>
      </c>
      <c r="D51" s="9" t="str">
        <f>IF($B51="N/A","N/A",IF(C51&gt;15,"No",IF(C51&lt;-15,"No","Yes")))</f>
        <v>N/A</v>
      </c>
      <c r="E51" s="8">
        <v>2.8539731115000002</v>
      </c>
      <c r="F51" s="9" t="str">
        <f>IF($B51="N/A","N/A",IF(E51&gt;15,"No",IF(E51&lt;-15,"No","Yes")))</f>
        <v>N/A</v>
      </c>
      <c r="G51" s="8">
        <v>3.2580067156000001</v>
      </c>
      <c r="H51" s="9" t="str">
        <f>IF($B51="N/A","N/A",IF(G51&gt;15,"No",IF(G51&lt;-15,"No","Yes")))</f>
        <v>N/A</v>
      </c>
      <c r="I51" s="10">
        <v>-26.7</v>
      </c>
      <c r="J51" s="10">
        <v>14.16</v>
      </c>
      <c r="K51" s="9" t="str">
        <f t="shared" si="8"/>
        <v>Yes</v>
      </c>
    </row>
    <row r="52" spans="1:11" x14ac:dyDescent="0.2">
      <c r="A52" s="89" t="s">
        <v>399</v>
      </c>
      <c r="B52" s="35" t="s">
        <v>220</v>
      </c>
      <c r="C52" s="88">
        <v>3.1963861041000001</v>
      </c>
      <c r="D52" s="9" t="str">
        <f>IF($B52="N/A","N/A",IF(C52&gt;1,"Yes","No"))</f>
        <v>Yes</v>
      </c>
      <c r="E52" s="8">
        <v>3.4737380095999999</v>
      </c>
      <c r="F52" s="9" t="str">
        <f>IF($B52="N/A","N/A",IF(E52&gt;1,"Yes","No"))</f>
        <v>Yes</v>
      </c>
      <c r="G52" s="8">
        <v>4.2900861007</v>
      </c>
      <c r="H52" s="9" t="str">
        <f>IF($B52="N/A","N/A",IF(G52&gt;1,"Yes","No"))</f>
        <v>Yes</v>
      </c>
      <c r="I52" s="10">
        <v>8.6769999999999996</v>
      </c>
      <c r="J52" s="10">
        <v>23.5</v>
      </c>
      <c r="K52" s="9" t="str">
        <f t="shared" si="8"/>
        <v>Yes</v>
      </c>
    </row>
    <row r="53" spans="1:11" x14ac:dyDescent="0.2">
      <c r="A53" s="89" t="s">
        <v>400</v>
      </c>
      <c r="B53" s="35" t="s">
        <v>259</v>
      </c>
      <c r="C53" s="88">
        <v>0.2043792351</v>
      </c>
      <c r="D53" s="9" t="str">
        <f>IF($B53="N/A","N/A",IF(C53&gt;0,"Yes","No"))</f>
        <v>Yes</v>
      </c>
      <c r="E53" s="8">
        <v>4.5201490499999997E-2</v>
      </c>
      <c r="F53" s="9" t="str">
        <f>IF($B53="N/A","N/A",IF(E53&gt;0,"Yes","No"))</f>
        <v>Yes</v>
      </c>
      <c r="G53" s="8">
        <v>4.5875334400000002E-2</v>
      </c>
      <c r="H53" s="9" t="str">
        <f>IF($B53="N/A","N/A",IF(G53&gt;0,"Yes","No"))</f>
        <v>Yes</v>
      </c>
      <c r="I53" s="10">
        <v>-77.900000000000006</v>
      </c>
      <c r="J53" s="10">
        <v>1.4910000000000001</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875</v>
      </c>
      <c r="B55" s="35" t="s">
        <v>213</v>
      </c>
      <c r="C55" s="91">
        <v>144.00411416</v>
      </c>
      <c r="D55" s="9" t="str">
        <f>IF($B55="N/A","N/A",IF(C55&gt;15,"No",IF(C55&lt;-15,"No","Yes")))</f>
        <v>N/A</v>
      </c>
      <c r="E55" s="37">
        <v>149.39655028000001</v>
      </c>
      <c r="F55" s="9" t="str">
        <f>IF($B55="N/A","N/A",IF(E55&gt;15,"No",IF(E55&lt;-15,"No","Yes")))</f>
        <v>N/A</v>
      </c>
      <c r="G55" s="37">
        <v>160.21281134</v>
      </c>
      <c r="H55" s="9" t="str">
        <f>IF($B55="N/A","N/A",IF(G55&gt;15,"No",IF(G55&lt;-15,"No","Yes")))</f>
        <v>N/A</v>
      </c>
      <c r="I55" s="10">
        <v>3.7450000000000001</v>
      </c>
      <c r="J55" s="10">
        <v>7.24</v>
      </c>
      <c r="K55" s="9" t="str">
        <f t="shared" ref="K55:K74" si="9">IF(J55="Div by 0", "N/A", IF(J55="N/A","N/A", IF(J55&gt;30, "No", IF(J55&lt;-30, "No", "Yes"))))</f>
        <v>Yes</v>
      </c>
    </row>
    <row r="56" spans="1:11" x14ac:dyDescent="0.2">
      <c r="A56" s="89" t="s">
        <v>876</v>
      </c>
      <c r="B56" s="35" t="s">
        <v>261</v>
      </c>
      <c r="C56" s="91">
        <v>79.291165879000005</v>
      </c>
      <c r="D56" s="9" t="str">
        <f>IF($B56="N/A","N/A",IF(C56&gt;90,"No",IF(C56&lt;20,"No","Yes")))</f>
        <v>Yes</v>
      </c>
      <c r="E56" s="37">
        <v>83.318286759000003</v>
      </c>
      <c r="F56" s="9" t="str">
        <f>IF($B56="N/A","N/A",IF(E56&gt;90,"No",IF(E56&lt;20,"No","Yes")))</f>
        <v>Yes</v>
      </c>
      <c r="G56" s="37">
        <v>91.040124859000002</v>
      </c>
      <c r="H56" s="9" t="str">
        <f>IF($B56="N/A","N/A",IF(G56&gt;90,"No",IF(G56&lt;20,"No","Yes")))</f>
        <v>No</v>
      </c>
      <c r="I56" s="10">
        <v>5.0789999999999997</v>
      </c>
      <c r="J56" s="10">
        <v>9.2680000000000007</v>
      </c>
      <c r="K56" s="9" t="str">
        <f t="shared" si="9"/>
        <v>Yes</v>
      </c>
    </row>
    <row r="57" spans="1:11" x14ac:dyDescent="0.2">
      <c r="A57" s="89" t="s">
        <v>877</v>
      </c>
      <c r="B57" s="35" t="s">
        <v>262</v>
      </c>
      <c r="C57" s="91">
        <v>44.428700434</v>
      </c>
      <c r="D57" s="9" t="str">
        <f>IF($B57="N/A","N/A",IF(C57&gt;60,"No",IF(C57&lt;10,"No","Yes")))</f>
        <v>Yes</v>
      </c>
      <c r="E57" s="37">
        <v>43.387924253999998</v>
      </c>
      <c r="F57" s="9" t="str">
        <f>IF($B57="N/A","N/A",IF(E57&gt;60,"No",IF(E57&lt;10,"No","Yes")))</f>
        <v>Yes</v>
      </c>
      <c r="G57" s="37">
        <v>44.465545423999998</v>
      </c>
      <c r="H57" s="9" t="str">
        <f>IF($B57="N/A","N/A",IF(G57&gt;60,"No",IF(G57&lt;10,"No","Yes")))</f>
        <v>Yes</v>
      </c>
      <c r="I57" s="10">
        <v>-2.34</v>
      </c>
      <c r="J57" s="10">
        <v>2.484</v>
      </c>
      <c r="K57" s="9" t="str">
        <f t="shared" si="9"/>
        <v>Yes</v>
      </c>
    </row>
    <row r="58" spans="1:11" ht="25.5" x14ac:dyDescent="0.2">
      <c r="A58" s="89" t="s">
        <v>878</v>
      </c>
      <c r="B58" s="35" t="s">
        <v>263</v>
      </c>
      <c r="C58" s="91">
        <v>77.537021316999997</v>
      </c>
      <c r="D58" s="9" t="str">
        <f>IF($B58="N/A","N/A",IF(C58&gt;100,"No",IF(C58&lt;10,"No","Yes")))</f>
        <v>Yes</v>
      </c>
      <c r="E58" s="37">
        <v>86.123656280999995</v>
      </c>
      <c r="F58" s="9" t="str">
        <f>IF($B58="N/A","N/A",IF(E58&gt;100,"No",IF(E58&lt;10,"No","Yes")))</f>
        <v>Yes</v>
      </c>
      <c r="G58" s="37">
        <v>91.144117929999993</v>
      </c>
      <c r="H58" s="9" t="str">
        <f>IF($B58="N/A","N/A",IF(G58&gt;100,"No",IF(G58&lt;10,"No","Yes")))</f>
        <v>Yes</v>
      </c>
      <c r="I58" s="10">
        <v>11.07</v>
      </c>
      <c r="J58" s="10">
        <v>5.8289999999999997</v>
      </c>
      <c r="K58" s="9" t="str">
        <f t="shared" si="9"/>
        <v>Yes</v>
      </c>
    </row>
    <row r="59" spans="1:11" x14ac:dyDescent="0.2">
      <c r="A59" s="89" t="s">
        <v>879</v>
      </c>
      <c r="B59" s="35" t="s">
        <v>264</v>
      </c>
      <c r="C59" s="91">
        <v>158.28475397</v>
      </c>
      <c r="D59" s="9" t="str">
        <f>IF($B59="N/A","N/A",IF(C59&gt;100,"No",IF(C59&lt;20,"No","Yes")))</f>
        <v>No</v>
      </c>
      <c r="E59" s="37">
        <v>157.10001922999999</v>
      </c>
      <c r="F59" s="9" t="str">
        <f>IF($B59="N/A","N/A",IF(E59&gt;100,"No",IF(E59&lt;20,"No","Yes")))</f>
        <v>No</v>
      </c>
      <c r="G59" s="37">
        <v>154.92285593</v>
      </c>
      <c r="H59" s="9" t="str">
        <f>IF($B59="N/A","N/A",IF(G59&gt;100,"No",IF(G59&lt;20,"No","Yes")))</f>
        <v>No</v>
      </c>
      <c r="I59" s="10">
        <v>-0.748</v>
      </c>
      <c r="J59" s="10">
        <v>-1.39</v>
      </c>
      <c r="K59" s="9" t="str">
        <f t="shared" si="9"/>
        <v>Yes</v>
      </c>
    </row>
    <row r="60" spans="1:11" x14ac:dyDescent="0.2">
      <c r="A60" s="89" t="s">
        <v>880</v>
      </c>
      <c r="B60" s="35" t="s">
        <v>264</v>
      </c>
      <c r="C60" s="91">
        <v>143.56319837999999</v>
      </c>
      <c r="D60" s="9" t="str">
        <f>IF($B60="N/A","N/A",IF(C60&gt;100,"No",IF(C60&lt;20,"No","Yes")))</f>
        <v>No</v>
      </c>
      <c r="E60" s="37">
        <v>108.44924260000001</v>
      </c>
      <c r="F60" s="9" t="str">
        <f>IF($B60="N/A","N/A",IF(E60&gt;100,"No",IF(E60&lt;20,"No","Yes")))</f>
        <v>No</v>
      </c>
      <c r="G60" s="37">
        <v>104.30418538000001</v>
      </c>
      <c r="H60" s="9" t="str">
        <f>IF($B60="N/A","N/A",IF(G60&gt;100,"No",IF(G60&lt;20,"No","Yes")))</f>
        <v>No</v>
      </c>
      <c r="I60" s="10">
        <v>-24.5</v>
      </c>
      <c r="J60" s="10">
        <v>-3.82</v>
      </c>
      <c r="K60" s="9" t="str">
        <f t="shared" si="9"/>
        <v>Yes</v>
      </c>
    </row>
    <row r="61" spans="1:11" ht="25.5" x14ac:dyDescent="0.2">
      <c r="A61" s="89" t="s">
        <v>881</v>
      </c>
      <c r="B61" s="35" t="s">
        <v>213</v>
      </c>
      <c r="C61" s="91">
        <v>115.11016635999999</v>
      </c>
      <c r="D61" s="9" t="str">
        <f>IF($B61="N/A","N/A",IF(C61&gt;15,"No",IF(C61&lt;-15,"No","Yes")))</f>
        <v>N/A</v>
      </c>
      <c r="E61" s="37">
        <v>87.231483521000001</v>
      </c>
      <c r="F61" s="9" t="str">
        <f>IF($B61="N/A","N/A",IF(E61&gt;15,"No",IF(E61&lt;-15,"No","Yes")))</f>
        <v>N/A</v>
      </c>
      <c r="G61" s="37">
        <v>94.105873420999998</v>
      </c>
      <c r="H61" s="9" t="str">
        <f>IF($B61="N/A","N/A",IF(G61&gt;15,"No",IF(G61&lt;-15,"No","Yes")))</f>
        <v>N/A</v>
      </c>
      <c r="I61" s="10">
        <v>-24.2</v>
      </c>
      <c r="J61" s="10">
        <v>7.8810000000000002</v>
      </c>
      <c r="K61" s="9" t="str">
        <f t="shared" si="9"/>
        <v>Yes</v>
      </c>
    </row>
    <row r="62" spans="1:11" x14ac:dyDescent="0.2">
      <c r="A62" s="89" t="s">
        <v>882</v>
      </c>
      <c r="B62" s="35" t="s">
        <v>265</v>
      </c>
      <c r="C62" s="91">
        <v>31.716173253000001</v>
      </c>
      <c r="D62" s="9" t="str">
        <f>IF($B62="N/A","N/A",IF(C62&gt;60,"No",IF(C62&lt;10,"No","Yes")))</f>
        <v>Yes</v>
      </c>
      <c r="E62" s="37">
        <v>31.435117197</v>
      </c>
      <c r="F62" s="9" t="str">
        <f>IF($B62="N/A","N/A",IF(E62&gt;60,"No",IF(E62&lt;10,"No","Yes")))</f>
        <v>Yes</v>
      </c>
      <c r="G62" s="37">
        <v>30.745022057</v>
      </c>
      <c r="H62" s="9" t="str">
        <f>IF($B62="N/A","N/A",IF(G62&gt;60,"No",IF(G62&lt;10,"No","Yes")))</f>
        <v>Yes</v>
      </c>
      <c r="I62" s="10">
        <v>-0.88600000000000001</v>
      </c>
      <c r="J62" s="10">
        <v>-2.2000000000000002</v>
      </c>
      <c r="K62" s="9" t="str">
        <f t="shared" si="9"/>
        <v>Yes</v>
      </c>
    </row>
    <row r="63" spans="1:11" x14ac:dyDescent="0.2">
      <c r="A63" s="89" t="s">
        <v>883</v>
      </c>
      <c r="B63" s="35" t="s">
        <v>265</v>
      </c>
      <c r="C63" s="91">
        <v>18</v>
      </c>
      <c r="D63" s="9" t="str">
        <f>IF($B63="N/A","N/A",IF(C63&gt;60,"No",IF(C63&lt;10,"No","Yes")))</f>
        <v>Yes</v>
      </c>
      <c r="E63" s="37">
        <v>160.328125</v>
      </c>
      <c r="F63" s="9" t="str">
        <f>IF($B63="N/A","N/A",IF(E63&gt;60,"No",IF(E63&lt;10,"No","Yes")))</f>
        <v>No</v>
      </c>
      <c r="G63" s="37" t="s">
        <v>1747</v>
      </c>
      <c r="H63" s="9" t="str">
        <f>IF($B63="N/A","N/A",IF(G63&gt;60,"No",IF(G63&lt;10,"No","Yes")))</f>
        <v>No</v>
      </c>
      <c r="I63" s="10">
        <v>790.7</v>
      </c>
      <c r="J63" s="10" t="s">
        <v>1747</v>
      </c>
      <c r="K63" s="9" t="str">
        <f t="shared" si="9"/>
        <v>N/A</v>
      </c>
    </row>
    <row r="64" spans="1:11" x14ac:dyDescent="0.2">
      <c r="A64" s="89" t="s">
        <v>884</v>
      </c>
      <c r="B64" s="35" t="s">
        <v>213</v>
      </c>
      <c r="C64" s="91">
        <v>312.88967666999997</v>
      </c>
      <c r="D64" s="9" t="str">
        <f t="shared" ref="D64:D74" si="10">IF($B64="N/A","N/A",IF(C64&gt;15,"No",IF(C64&lt;-15,"No","Yes")))</f>
        <v>N/A</v>
      </c>
      <c r="E64" s="37">
        <v>489.69786312000002</v>
      </c>
      <c r="F64" s="9" t="str">
        <f>IF($B64="N/A","N/A",IF(E64&gt;15,"No",IF(E64&lt;-15,"No","Yes")))</f>
        <v>N/A</v>
      </c>
      <c r="G64" s="37">
        <v>585.77058933000001</v>
      </c>
      <c r="H64" s="9" t="str">
        <f>IF($B64="N/A","N/A",IF(G64&gt;15,"No",IF(G64&lt;-15,"No","Yes")))</f>
        <v>N/A</v>
      </c>
      <c r="I64" s="10">
        <v>56.51</v>
      </c>
      <c r="J64" s="10">
        <v>19.62</v>
      </c>
      <c r="K64" s="9" t="str">
        <f t="shared" si="9"/>
        <v>Yes</v>
      </c>
    </row>
    <row r="65" spans="1:11" ht="24.95" customHeight="1" x14ac:dyDescent="0.2">
      <c r="A65" s="89" t="s">
        <v>885</v>
      </c>
      <c r="B65" s="35" t="s">
        <v>213</v>
      </c>
      <c r="C65" s="91">
        <v>79.871794651000002</v>
      </c>
      <c r="D65" s="9" t="str">
        <f t="shared" si="10"/>
        <v>N/A</v>
      </c>
      <c r="E65" s="37">
        <v>75.539387705999999</v>
      </c>
      <c r="F65" s="9" t="str">
        <f t="shared" ref="F65:F73" si="11">IF($B65="N/A","N/A",IF(E65&gt;15,"No",IF(E65&lt;-15,"No","Yes")))</f>
        <v>N/A</v>
      </c>
      <c r="G65" s="37">
        <v>68.148913723000007</v>
      </c>
      <c r="H65" s="9" t="str">
        <f t="shared" ref="H65:H86" si="12">IF($B65="N/A","N/A",IF(G65&gt;15,"No",IF(G65&lt;-15,"No","Yes")))</f>
        <v>N/A</v>
      </c>
      <c r="I65" s="10">
        <v>-5.42</v>
      </c>
      <c r="J65" s="10">
        <v>-9.7799999999999994</v>
      </c>
      <c r="K65" s="9" t="str">
        <f t="shared" si="9"/>
        <v>Yes</v>
      </c>
    </row>
    <row r="66" spans="1:11" ht="25.5" x14ac:dyDescent="0.2">
      <c r="A66" s="89" t="s">
        <v>886</v>
      </c>
      <c r="B66" s="35" t="s">
        <v>213</v>
      </c>
      <c r="C66" s="91">
        <v>108.49090909</v>
      </c>
      <c r="D66" s="9" t="str">
        <f t="shared" si="10"/>
        <v>N/A</v>
      </c>
      <c r="E66" s="37">
        <v>40.75</v>
      </c>
      <c r="F66" s="9" t="str">
        <f t="shared" si="11"/>
        <v>N/A</v>
      </c>
      <c r="G66" s="37">
        <v>46.955444124000003</v>
      </c>
      <c r="H66" s="9" t="str">
        <f t="shared" si="12"/>
        <v>N/A</v>
      </c>
      <c r="I66" s="10">
        <v>-62.4</v>
      </c>
      <c r="J66" s="10">
        <v>15.23</v>
      </c>
      <c r="K66" s="9" t="str">
        <f t="shared" si="9"/>
        <v>Yes</v>
      </c>
    </row>
    <row r="67" spans="1:11" ht="25.5" x14ac:dyDescent="0.2">
      <c r="A67" s="89" t="s">
        <v>887</v>
      </c>
      <c r="B67" s="35" t="s">
        <v>213</v>
      </c>
      <c r="C67" s="91">
        <v>734.58252476999996</v>
      </c>
      <c r="D67" s="9" t="str">
        <f t="shared" si="10"/>
        <v>N/A</v>
      </c>
      <c r="E67" s="37">
        <v>1078.0481881000001</v>
      </c>
      <c r="F67" s="9" t="str">
        <f t="shared" si="11"/>
        <v>N/A</v>
      </c>
      <c r="G67" s="37">
        <v>1115.2656219999999</v>
      </c>
      <c r="H67" s="9" t="str">
        <f t="shared" si="12"/>
        <v>N/A</v>
      </c>
      <c r="I67" s="10">
        <v>46.76</v>
      </c>
      <c r="J67" s="10">
        <v>3.452</v>
      </c>
      <c r="K67" s="9" t="str">
        <f t="shared" si="9"/>
        <v>Yes</v>
      </c>
    </row>
    <row r="68" spans="1:11" ht="25.5" x14ac:dyDescent="0.2">
      <c r="A68" s="89" t="s">
        <v>888</v>
      </c>
      <c r="B68" s="35" t="s">
        <v>213</v>
      </c>
      <c r="C68" s="91">
        <v>74.348879589999996</v>
      </c>
      <c r="D68" s="9" t="str">
        <f t="shared" si="10"/>
        <v>N/A</v>
      </c>
      <c r="E68" s="37">
        <v>73.413683973000005</v>
      </c>
      <c r="F68" s="9" t="str">
        <f t="shared" si="11"/>
        <v>N/A</v>
      </c>
      <c r="G68" s="37">
        <v>80.801953006000005</v>
      </c>
      <c r="H68" s="9" t="str">
        <f t="shared" si="12"/>
        <v>N/A</v>
      </c>
      <c r="I68" s="10">
        <v>-1.26</v>
      </c>
      <c r="J68" s="10">
        <v>10.06</v>
      </c>
      <c r="K68" s="9" t="str">
        <f t="shared" si="9"/>
        <v>Yes</v>
      </c>
    </row>
    <row r="69" spans="1:11" ht="25.5" x14ac:dyDescent="0.2">
      <c r="A69" s="89" t="s">
        <v>889</v>
      </c>
      <c r="B69" s="35" t="s">
        <v>213</v>
      </c>
      <c r="C69" s="91">
        <v>662.86944358999995</v>
      </c>
      <c r="D69" s="9" t="str">
        <f t="shared" si="10"/>
        <v>N/A</v>
      </c>
      <c r="E69" s="37">
        <v>1810.8351072</v>
      </c>
      <c r="F69" s="9" t="str">
        <f t="shared" si="11"/>
        <v>N/A</v>
      </c>
      <c r="G69" s="37">
        <v>2224.5057437999999</v>
      </c>
      <c r="H69" s="9" t="str">
        <f t="shared" si="12"/>
        <v>N/A</v>
      </c>
      <c r="I69" s="10">
        <v>173.2</v>
      </c>
      <c r="J69" s="10">
        <v>22.84</v>
      </c>
      <c r="K69" s="9" t="str">
        <f t="shared" si="9"/>
        <v>Yes</v>
      </c>
    </row>
    <row r="70" spans="1:11" ht="25.5" x14ac:dyDescent="0.2">
      <c r="A70" s="89" t="s">
        <v>890</v>
      </c>
      <c r="B70" s="35" t="s">
        <v>213</v>
      </c>
      <c r="C70" s="91">
        <v>52.027096374000003</v>
      </c>
      <c r="D70" s="9" t="str">
        <f t="shared" si="10"/>
        <v>N/A</v>
      </c>
      <c r="E70" s="37">
        <v>54.101006056000003</v>
      </c>
      <c r="F70" s="9" t="str">
        <f t="shared" si="11"/>
        <v>N/A</v>
      </c>
      <c r="G70" s="37">
        <v>45.090145999000001</v>
      </c>
      <c r="H70" s="9" t="str">
        <f t="shared" si="12"/>
        <v>N/A</v>
      </c>
      <c r="I70" s="10">
        <v>3.9860000000000002</v>
      </c>
      <c r="J70" s="10">
        <v>-16.7</v>
      </c>
      <c r="K70" s="9" t="str">
        <f t="shared" si="9"/>
        <v>Yes</v>
      </c>
    </row>
    <row r="71" spans="1:11" x14ac:dyDescent="0.2">
      <c r="A71" s="89" t="s">
        <v>891</v>
      </c>
      <c r="B71" s="35" t="s">
        <v>213</v>
      </c>
      <c r="C71" s="91">
        <v>52.368794326</v>
      </c>
      <c r="D71" s="9" t="str">
        <f t="shared" si="10"/>
        <v>N/A</v>
      </c>
      <c r="E71" s="37">
        <v>53.583333332999999</v>
      </c>
      <c r="F71" s="9" t="str">
        <f t="shared" si="11"/>
        <v>N/A</v>
      </c>
      <c r="G71" s="37">
        <v>96.46</v>
      </c>
      <c r="H71" s="9" t="str">
        <f t="shared" si="12"/>
        <v>N/A</v>
      </c>
      <c r="I71" s="10">
        <v>2.319</v>
      </c>
      <c r="J71" s="10">
        <v>80.02</v>
      </c>
      <c r="K71" s="9" t="str">
        <f t="shared" si="9"/>
        <v>No</v>
      </c>
    </row>
    <row r="72" spans="1:11" ht="25.5" x14ac:dyDescent="0.2">
      <c r="A72" s="89" t="s">
        <v>892</v>
      </c>
      <c r="B72" s="35" t="s">
        <v>213</v>
      </c>
      <c r="C72" s="91">
        <v>1229.6771744</v>
      </c>
      <c r="D72" s="9" t="str">
        <f t="shared" si="10"/>
        <v>N/A</v>
      </c>
      <c r="E72" s="37">
        <v>1776.0779547</v>
      </c>
      <c r="F72" s="9" t="str">
        <f t="shared" si="11"/>
        <v>N/A</v>
      </c>
      <c r="G72" s="37">
        <v>1790.4781700999999</v>
      </c>
      <c r="H72" s="9" t="str">
        <f t="shared" si="12"/>
        <v>N/A</v>
      </c>
      <c r="I72" s="10">
        <v>44.43</v>
      </c>
      <c r="J72" s="10">
        <v>0.81079999999999997</v>
      </c>
      <c r="K72" s="9" t="str">
        <f t="shared" si="9"/>
        <v>Yes</v>
      </c>
    </row>
    <row r="73" spans="1:11" x14ac:dyDescent="0.2">
      <c r="A73" s="89" t="s">
        <v>893</v>
      </c>
      <c r="B73" s="35" t="s">
        <v>213</v>
      </c>
      <c r="C73" s="91">
        <v>86.838395775999999</v>
      </c>
      <c r="D73" s="9" t="str">
        <f t="shared" si="10"/>
        <v>N/A</v>
      </c>
      <c r="E73" s="37">
        <v>84.572798988000002</v>
      </c>
      <c r="F73" s="9" t="str">
        <f t="shared" si="11"/>
        <v>N/A</v>
      </c>
      <c r="G73" s="37">
        <v>80.988724086000005</v>
      </c>
      <c r="H73" s="9" t="str">
        <f t="shared" si="12"/>
        <v>N/A</v>
      </c>
      <c r="I73" s="10">
        <v>-2.61</v>
      </c>
      <c r="J73" s="10">
        <v>-4.24</v>
      </c>
      <c r="K73" s="9" t="str">
        <f t="shared" si="9"/>
        <v>Yes</v>
      </c>
    </row>
    <row r="74" spans="1:11" x14ac:dyDescent="0.2">
      <c r="A74" s="89" t="s">
        <v>894</v>
      </c>
      <c r="B74" s="35" t="s">
        <v>213</v>
      </c>
      <c r="C74" s="91">
        <v>678.4918255</v>
      </c>
      <c r="D74" s="9" t="str">
        <f t="shared" si="10"/>
        <v>N/A</v>
      </c>
      <c r="E74" s="37">
        <v>1501.6817612</v>
      </c>
      <c r="F74" s="9" t="str">
        <f>IF($B74="N/A","N/A",IF(E74&gt;15,"No",IF(E74&lt;-15,"No","Yes")))</f>
        <v>N/A</v>
      </c>
      <c r="G74" s="37">
        <v>1520.1354692</v>
      </c>
      <c r="H74" s="9" t="str">
        <f t="shared" si="12"/>
        <v>N/A</v>
      </c>
      <c r="I74" s="10">
        <v>121.3</v>
      </c>
      <c r="J74" s="10">
        <v>1.2290000000000001</v>
      </c>
      <c r="K74" s="9" t="str">
        <f t="shared" si="9"/>
        <v>Yes</v>
      </c>
    </row>
    <row r="75" spans="1:11" x14ac:dyDescent="0.2">
      <c r="A75" s="89" t="s">
        <v>895</v>
      </c>
      <c r="B75" s="35" t="s">
        <v>213</v>
      </c>
      <c r="C75" s="88">
        <v>0.2445997674</v>
      </c>
      <c r="D75" s="9" t="str">
        <f t="shared" ref="D75:D80" si="13">IF($B75="N/A","N/A",IF(C75&gt;15,"No",IF(C75&lt;-15,"No","Yes")))</f>
        <v>N/A</v>
      </c>
      <c r="E75" s="8">
        <v>0.2073146807</v>
      </c>
      <c r="F75" s="9" t="str">
        <f>IF($B75="N/A","N/A",IF(E75&gt;15,"No",IF(E75&lt;-15,"No","Yes")))</f>
        <v>N/A</v>
      </c>
      <c r="G75" s="8">
        <v>0.15370363309999999</v>
      </c>
      <c r="H75" s="9" t="str">
        <f t="shared" si="12"/>
        <v>N/A</v>
      </c>
      <c r="I75" s="10">
        <v>-15.2</v>
      </c>
      <c r="J75" s="10">
        <v>-25.9</v>
      </c>
      <c r="K75" s="9" t="str">
        <f t="shared" ref="K75:K80" si="14">IF(J75="Div by 0", "N/A", IF(J75="N/A","N/A", IF(J75&gt;30, "No", IF(J75&lt;-30, "No", "Yes"))))</f>
        <v>Yes</v>
      </c>
    </row>
    <row r="76" spans="1:11" x14ac:dyDescent="0.2">
      <c r="A76" s="89" t="s">
        <v>896</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897</v>
      </c>
      <c r="B77" s="35" t="s">
        <v>213</v>
      </c>
      <c r="C77" s="88">
        <v>12.532935901</v>
      </c>
      <c r="D77" s="9" t="str">
        <f t="shared" si="13"/>
        <v>N/A</v>
      </c>
      <c r="E77" s="8">
        <v>13.377229016999999</v>
      </c>
      <c r="F77" s="9" t="str">
        <f t="shared" si="15"/>
        <v>N/A</v>
      </c>
      <c r="G77" s="8">
        <v>14.968549396</v>
      </c>
      <c r="H77" s="9" t="str">
        <f t="shared" si="12"/>
        <v>N/A</v>
      </c>
      <c r="I77" s="10">
        <v>6.7370000000000001</v>
      </c>
      <c r="J77" s="10">
        <v>11.9</v>
      </c>
      <c r="K77" s="9" t="str">
        <f t="shared" si="14"/>
        <v>Yes</v>
      </c>
    </row>
    <row r="78" spans="1:11" x14ac:dyDescent="0.2">
      <c r="A78" s="89" t="s">
        <v>898</v>
      </c>
      <c r="B78" s="35" t="s">
        <v>213</v>
      </c>
      <c r="C78" s="88">
        <v>1.0489927335</v>
      </c>
      <c r="D78" s="9" t="str">
        <f t="shared" si="13"/>
        <v>N/A</v>
      </c>
      <c r="E78" s="8">
        <v>1.3698564568</v>
      </c>
      <c r="F78" s="9" t="str">
        <f t="shared" si="15"/>
        <v>N/A</v>
      </c>
      <c r="G78" s="8">
        <v>2.5956978947999998</v>
      </c>
      <c r="H78" s="9" t="str">
        <f t="shared" si="12"/>
        <v>N/A</v>
      </c>
      <c r="I78" s="10">
        <v>30.59</v>
      </c>
      <c r="J78" s="10">
        <v>89.49</v>
      </c>
      <c r="K78" s="9" t="str">
        <f t="shared" si="14"/>
        <v>No</v>
      </c>
    </row>
    <row r="79" spans="1:11" ht="25.5" x14ac:dyDescent="0.2">
      <c r="A79" s="89" t="s">
        <v>899</v>
      </c>
      <c r="B79" s="35" t="s">
        <v>213</v>
      </c>
      <c r="C79" s="88">
        <v>7.5365970011999996</v>
      </c>
      <c r="D79" s="9" t="str">
        <f t="shared" si="13"/>
        <v>N/A</v>
      </c>
      <c r="E79" s="8">
        <v>6.0077926438000002</v>
      </c>
      <c r="F79" s="9" t="str">
        <f t="shared" si="15"/>
        <v>N/A</v>
      </c>
      <c r="G79" s="8">
        <v>6.9538919688999998</v>
      </c>
      <c r="H79" s="9" t="str">
        <f t="shared" si="12"/>
        <v>N/A</v>
      </c>
      <c r="I79" s="10">
        <v>-20.3</v>
      </c>
      <c r="J79" s="10">
        <v>15.75</v>
      </c>
      <c r="K79" s="9" t="str">
        <f t="shared" si="14"/>
        <v>Yes</v>
      </c>
    </row>
    <row r="80" spans="1:11" ht="25.5" x14ac:dyDescent="0.2">
      <c r="A80" s="89" t="s">
        <v>900</v>
      </c>
      <c r="B80" s="35" t="s">
        <v>213</v>
      </c>
      <c r="C80" s="93">
        <v>7.2516116942000002</v>
      </c>
      <c r="D80" s="9" t="str">
        <f t="shared" si="13"/>
        <v>N/A</v>
      </c>
      <c r="E80" s="93">
        <v>5.7317089684000004</v>
      </c>
      <c r="F80" s="9" t="str">
        <f t="shared" si="15"/>
        <v>N/A</v>
      </c>
      <c r="G80" s="93">
        <v>6.6311829770999999</v>
      </c>
      <c r="H80" s="9" t="str">
        <f t="shared" si="12"/>
        <v>N/A</v>
      </c>
      <c r="I80" s="10">
        <v>-21</v>
      </c>
      <c r="J80" s="94">
        <v>15.69</v>
      </c>
      <c r="K80" s="9" t="str">
        <f t="shared" si="14"/>
        <v>Yes</v>
      </c>
    </row>
    <row r="81" spans="1:11" x14ac:dyDescent="0.2">
      <c r="A81" s="89" t="s">
        <v>901</v>
      </c>
      <c r="B81" s="35" t="s">
        <v>213</v>
      </c>
      <c r="C81" s="95">
        <v>299.47653351000002</v>
      </c>
      <c r="D81" s="9" t="str">
        <f t="shared" ref="D81:D86" si="16">IF($B81="N/A","N/A",IF(C81&gt;15,"No",IF(C81&lt;-15,"No","Yes")))</f>
        <v>N/A</v>
      </c>
      <c r="E81" s="96">
        <v>56.094935747000001</v>
      </c>
      <c r="F81" s="9" t="str">
        <f t="shared" si="15"/>
        <v>N/A</v>
      </c>
      <c r="G81" s="96">
        <v>50.420784390000001</v>
      </c>
      <c r="H81" s="9" t="str">
        <f>IF($B81="N/A","N/A",IF(G81&gt;15,"No",IF(G81&lt;-15,"No","Yes")))</f>
        <v>N/A</v>
      </c>
      <c r="I81" s="10">
        <v>-81.3</v>
      </c>
      <c r="J81" s="10">
        <v>-10.1</v>
      </c>
      <c r="K81" s="9" t="str">
        <f t="shared" ref="K81:K86" si="17">IF(J81="Div by 0", "N/A", IF(J81="N/A","N/A", IF(J81&gt;30, "No", IF(J81&lt;-30, "No", "Yes"))))</f>
        <v>Yes</v>
      </c>
    </row>
    <row r="82" spans="1:11" x14ac:dyDescent="0.2">
      <c r="A82" s="89" t="s">
        <v>902</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903</v>
      </c>
      <c r="B83" s="35" t="s">
        <v>213</v>
      </c>
      <c r="C83" s="95">
        <v>80.850807375000002</v>
      </c>
      <c r="D83" s="9" t="str">
        <f t="shared" si="16"/>
        <v>N/A</v>
      </c>
      <c r="E83" s="96">
        <v>76.922347787000007</v>
      </c>
      <c r="F83" s="9" t="str">
        <f t="shared" si="15"/>
        <v>N/A</v>
      </c>
      <c r="G83" s="96">
        <v>78.142765789999999</v>
      </c>
      <c r="H83" s="9" t="str">
        <f t="shared" si="12"/>
        <v>N/A</v>
      </c>
      <c r="I83" s="10">
        <v>-4.8600000000000003</v>
      </c>
      <c r="J83" s="10">
        <v>1.587</v>
      </c>
      <c r="K83" s="9" t="str">
        <f t="shared" si="17"/>
        <v>Yes</v>
      </c>
    </row>
    <row r="84" spans="1:11" x14ac:dyDescent="0.2">
      <c r="A84" s="89" t="s">
        <v>904</v>
      </c>
      <c r="B84" s="35" t="s">
        <v>213</v>
      </c>
      <c r="C84" s="95">
        <v>257.23253541000003</v>
      </c>
      <c r="D84" s="9" t="str">
        <f t="shared" si="16"/>
        <v>N/A</v>
      </c>
      <c r="E84" s="96">
        <v>210.83757464999999</v>
      </c>
      <c r="F84" s="9" t="str">
        <f t="shared" si="15"/>
        <v>N/A</v>
      </c>
      <c r="G84" s="96">
        <v>139.64874108999999</v>
      </c>
      <c r="H84" s="9" t="str">
        <f t="shared" si="12"/>
        <v>N/A</v>
      </c>
      <c r="I84" s="10">
        <v>-18</v>
      </c>
      <c r="J84" s="10">
        <v>-33.799999999999997</v>
      </c>
      <c r="K84" s="9" t="str">
        <f t="shared" si="17"/>
        <v>No</v>
      </c>
    </row>
    <row r="85" spans="1:11" x14ac:dyDescent="0.2">
      <c r="A85" s="89" t="s">
        <v>905</v>
      </c>
      <c r="B85" s="35" t="s">
        <v>213</v>
      </c>
      <c r="C85" s="95">
        <v>781.41229247000001</v>
      </c>
      <c r="D85" s="9" t="str">
        <f t="shared" si="16"/>
        <v>N/A</v>
      </c>
      <c r="E85" s="96">
        <v>1089.8982100000001</v>
      </c>
      <c r="F85" s="9" t="str">
        <f t="shared" si="15"/>
        <v>N/A</v>
      </c>
      <c r="G85" s="96">
        <v>1103.7695154999999</v>
      </c>
      <c r="H85" s="9" t="str">
        <f t="shared" si="12"/>
        <v>N/A</v>
      </c>
      <c r="I85" s="10">
        <v>39.479999999999997</v>
      </c>
      <c r="J85" s="10">
        <v>1.2729999999999999</v>
      </c>
      <c r="K85" s="9" t="str">
        <f t="shared" si="17"/>
        <v>Yes</v>
      </c>
    </row>
    <row r="86" spans="1:11" ht="25.5" x14ac:dyDescent="0.2">
      <c r="A86" s="89" t="s">
        <v>906</v>
      </c>
      <c r="B86" s="35" t="s">
        <v>213</v>
      </c>
      <c r="C86" s="97">
        <v>789.74886918000004</v>
      </c>
      <c r="D86" s="9" t="str">
        <f t="shared" si="16"/>
        <v>N/A</v>
      </c>
      <c r="E86" s="97">
        <v>1106.8474896</v>
      </c>
      <c r="F86" s="9" t="str">
        <f t="shared" si="15"/>
        <v>N/A</v>
      </c>
      <c r="G86" s="97">
        <v>1121.7698207999999</v>
      </c>
      <c r="H86" s="9" t="str">
        <f t="shared" si="12"/>
        <v>N/A</v>
      </c>
      <c r="I86" s="10">
        <v>40.15</v>
      </c>
      <c r="J86" s="10">
        <v>1.3480000000000001</v>
      </c>
      <c r="K86" s="9" t="str">
        <f t="shared" si="17"/>
        <v>Yes</v>
      </c>
    </row>
    <row r="87" spans="1:11" x14ac:dyDescent="0.2">
      <c r="A87" s="89" t="s">
        <v>32</v>
      </c>
      <c r="B87" s="35" t="s">
        <v>266</v>
      </c>
      <c r="C87" s="88">
        <v>61.903188442000001</v>
      </c>
      <c r="D87" s="9" t="str">
        <f>IF($B87="N/A","N/A",IF(C87&gt;60,"Yes","No"))</f>
        <v>Yes</v>
      </c>
      <c r="E87" s="8">
        <v>64.387687333000002</v>
      </c>
      <c r="F87" s="9" t="str">
        <f>IF($B87="N/A","N/A",IF(E87&gt;60,"Yes","No"))</f>
        <v>Yes</v>
      </c>
      <c r="G87" s="8">
        <v>57.490284225000003</v>
      </c>
      <c r="H87" s="9" t="str">
        <f>IF($B87="N/A","N/A",IF(G87&gt;60,"Yes","No"))</f>
        <v>No</v>
      </c>
      <c r="I87" s="10">
        <v>4.0140000000000002</v>
      </c>
      <c r="J87" s="10">
        <v>-10.7</v>
      </c>
      <c r="K87" s="9" t="str">
        <f t="shared" ref="K87:K105" si="18">IF(J87="Div by 0", "N/A", IF(J87="N/A","N/A", IF(J87&gt;30, "No", IF(J87&lt;-30, "No", "Yes"))))</f>
        <v>Yes</v>
      </c>
    </row>
    <row r="88" spans="1:11" x14ac:dyDescent="0.2">
      <c r="A88" s="89" t="s">
        <v>39</v>
      </c>
      <c r="B88" s="35" t="s">
        <v>267</v>
      </c>
      <c r="C88" s="88">
        <v>99.986758405000003</v>
      </c>
      <c r="D88" s="9" t="str">
        <f>IF($B88="N/A","N/A",IF(C88&gt;100,"No",IF(C88&lt;85,"No","Yes")))</f>
        <v>Yes</v>
      </c>
      <c r="E88" s="8">
        <v>99.961088029999999</v>
      </c>
      <c r="F88" s="9" t="str">
        <f>IF($B88="N/A","N/A",IF(E88&gt;100,"No",IF(E88&lt;85,"No","Yes")))</f>
        <v>Yes</v>
      </c>
      <c r="G88" s="8">
        <v>99.745154654999993</v>
      </c>
      <c r="H88" s="9" t="str">
        <f>IF($B88="N/A","N/A",IF(G88&gt;100,"No",IF(G88&lt;85,"No","Yes")))</f>
        <v>Yes</v>
      </c>
      <c r="I88" s="10">
        <v>-2.5999999999999999E-2</v>
      </c>
      <c r="J88" s="10">
        <v>-0.216</v>
      </c>
      <c r="K88" s="9" t="str">
        <f t="shared" si="18"/>
        <v>Yes</v>
      </c>
    </row>
    <row r="89" spans="1:11" x14ac:dyDescent="0.2">
      <c r="A89" s="89" t="s">
        <v>907</v>
      </c>
      <c r="B89" s="35" t="s">
        <v>213</v>
      </c>
      <c r="C89" s="88">
        <v>50.332996393000002</v>
      </c>
      <c r="D89" s="9" t="str">
        <f>IF($B89="N/A","N/A",IF(C89&gt;15,"No",IF(C89&lt;-15,"No","Yes")))</f>
        <v>N/A</v>
      </c>
      <c r="E89" s="8">
        <v>46.692056268999998</v>
      </c>
      <c r="F89" s="9" t="str">
        <f>IF($B89="N/A","N/A",IF(E89&gt;15,"No",IF(E89&lt;-15,"No","Yes")))</f>
        <v>N/A</v>
      </c>
      <c r="G89" s="8">
        <v>39.378899236999999</v>
      </c>
      <c r="H89" s="9" t="str">
        <f>IF($B89="N/A","N/A",IF(G89&gt;15,"No",IF(G89&lt;-15,"No","Yes")))</f>
        <v>N/A</v>
      </c>
      <c r="I89" s="10">
        <v>-7.23</v>
      </c>
      <c r="J89" s="10">
        <v>-15.7</v>
      </c>
      <c r="K89" s="9" t="str">
        <f t="shared" si="18"/>
        <v>Yes</v>
      </c>
    </row>
    <row r="90" spans="1:11" x14ac:dyDescent="0.2">
      <c r="A90" s="89" t="s">
        <v>848</v>
      </c>
      <c r="B90" s="35" t="s">
        <v>268</v>
      </c>
      <c r="C90" s="88">
        <v>3.1838811429999998</v>
      </c>
      <c r="D90" s="9" t="str">
        <f>IF($B90="N/A","N/A",IF(C90&gt;25,"No",IF(C90&lt;5,"No","Yes")))</f>
        <v>No</v>
      </c>
      <c r="E90" s="8">
        <v>2.7604174562999999</v>
      </c>
      <c r="F90" s="9" t="str">
        <f>IF($B90="N/A","N/A",IF(E90&gt;25,"No",IF(E90&lt;5,"No","Yes")))</f>
        <v>No</v>
      </c>
      <c r="G90" s="8">
        <v>2.3999086407000001</v>
      </c>
      <c r="H90" s="9" t="str">
        <f>IF($B90="N/A","N/A",IF(G90&gt;25,"No",IF(G90&lt;5,"No","Yes")))</f>
        <v>No</v>
      </c>
      <c r="I90" s="10">
        <v>-13.3</v>
      </c>
      <c r="J90" s="10">
        <v>-13.1</v>
      </c>
      <c r="K90" s="9" t="str">
        <f t="shared" si="18"/>
        <v>Yes</v>
      </c>
    </row>
    <row r="91" spans="1:11" x14ac:dyDescent="0.2">
      <c r="A91" s="89" t="s">
        <v>849</v>
      </c>
      <c r="B91" s="35" t="s">
        <v>269</v>
      </c>
      <c r="C91" s="88">
        <v>42.094888978</v>
      </c>
      <c r="D91" s="9" t="str">
        <f>IF($B91="N/A","N/A",IF(C91&gt;70,"No",IF(C91&lt;40,"No","Yes")))</f>
        <v>Yes</v>
      </c>
      <c r="E91" s="8">
        <v>44.987966266999997</v>
      </c>
      <c r="F91" s="9" t="str">
        <f>IF($B91="N/A","N/A",IF(E91&gt;70,"No",IF(E91&lt;40,"No","Yes")))</f>
        <v>Yes</v>
      </c>
      <c r="G91" s="8">
        <v>44.871113903000001</v>
      </c>
      <c r="H91" s="9" t="str">
        <f>IF($B91="N/A","N/A",IF(G91&gt;70,"No",IF(G91&lt;40,"No","Yes")))</f>
        <v>Yes</v>
      </c>
      <c r="I91" s="10">
        <v>6.8730000000000002</v>
      </c>
      <c r="J91" s="10">
        <v>-0.26</v>
      </c>
      <c r="K91" s="9" t="str">
        <f t="shared" si="18"/>
        <v>Yes</v>
      </c>
    </row>
    <row r="92" spans="1:11" x14ac:dyDescent="0.2">
      <c r="A92" s="89" t="s">
        <v>850</v>
      </c>
      <c r="B92" s="35" t="s">
        <v>270</v>
      </c>
      <c r="C92" s="88">
        <v>54.721229878999999</v>
      </c>
      <c r="D92" s="9" t="str">
        <f>IF($B92="N/A","N/A",IF(C92&gt;55,"No",IF(C92&lt;20,"No","Yes")))</f>
        <v>Yes</v>
      </c>
      <c r="E92" s="8">
        <v>52.251616276</v>
      </c>
      <c r="F92" s="9" t="str">
        <f>IF($B92="N/A","N/A",IF(E92&gt;55,"No",IF(E92&lt;20,"No","Yes")))</f>
        <v>Yes</v>
      </c>
      <c r="G92" s="8">
        <v>52.728977456999999</v>
      </c>
      <c r="H92" s="9" t="str">
        <f>IF($B92="N/A","N/A",IF(G92&gt;55,"No",IF(G92&lt;20,"No","Yes")))</f>
        <v>Yes</v>
      </c>
      <c r="I92" s="10">
        <v>-4.51</v>
      </c>
      <c r="J92" s="10">
        <v>0.91359999999999997</v>
      </c>
      <c r="K92" s="9" t="str">
        <f t="shared" si="18"/>
        <v>Yes</v>
      </c>
    </row>
    <row r="93" spans="1:11" x14ac:dyDescent="0.2">
      <c r="A93" s="89" t="s">
        <v>163</v>
      </c>
      <c r="B93" s="35" t="s">
        <v>246</v>
      </c>
      <c r="C93" s="88">
        <v>99.516911629000006</v>
      </c>
      <c r="D93" s="9" t="str">
        <f>IF($B93="N/A","N/A",IF(C93&gt;95,"Yes","No"))</f>
        <v>Yes</v>
      </c>
      <c r="E93" s="8">
        <v>99.632530838999998</v>
      </c>
      <c r="F93" s="9" t="str">
        <f>IF($B93="N/A","N/A",IF(E93&gt;95,"Yes","No"))</f>
        <v>Yes</v>
      </c>
      <c r="G93" s="8">
        <v>99.832330092000007</v>
      </c>
      <c r="H93" s="9" t="str">
        <f>IF($B93="N/A","N/A",IF(G93&gt;95,"Yes","No"))</f>
        <v>Yes</v>
      </c>
      <c r="I93" s="10">
        <v>0.1162</v>
      </c>
      <c r="J93" s="10">
        <v>0.20050000000000001</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99.999266173999999</v>
      </c>
      <c r="F96" s="9" t="str">
        <f>IF($B96="N/A","N/A",IF(E96&gt;15,"No",IF(E96&lt;-15,"No","Yes")))</f>
        <v>N/A</v>
      </c>
      <c r="G96" s="8">
        <v>100</v>
      </c>
      <c r="H96" s="9" t="str">
        <f>IF($B96="N/A","N/A",IF(G96&gt;15,"No",IF(G96&lt;-15,"No","Yes")))</f>
        <v>N/A</v>
      </c>
      <c r="I96" s="10">
        <v>-1E-3</v>
      </c>
      <c r="J96" s="10">
        <v>6.9999999999999999E-4</v>
      </c>
      <c r="K96" s="9" t="str">
        <f t="shared" si="18"/>
        <v>Yes</v>
      </c>
    </row>
    <row r="97" spans="1:11" x14ac:dyDescent="0.2">
      <c r="A97" s="89" t="s">
        <v>909</v>
      </c>
      <c r="B97" s="35" t="s">
        <v>213</v>
      </c>
      <c r="C97" s="88">
        <v>98.909276360999996</v>
      </c>
      <c r="D97" s="9" t="str">
        <f>IF($B97="N/A","N/A",IF(C97&gt;15,"No",IF(C97&lt;-15,"No","Yes")))</f>
        <v>N/A</v>
      </c>
      <c r="E97" s="8">
        <v>99.034846023</v>
      </c>
      <c r="F97" s="9" t="str">
        <f>IF($B97="N/A","N/A",IF(E97&gt;15,"No",IF(E97&lt;-15,"No","Yes")))</f>
        <v>N/A</v>
      </c>
      <c r="G97" s="8">
        <v>99.692072944000003</v>
      </c>
      <c r="H97" s="9" t="str">
        <f>IF($B97="N/A","N/A",IF(G97&gt;15,"No",IF(G97&lt;-15,"No","Yes")))</f>
        <v>N/A</v>
      </c>
      <c r="I97" s="10">
        <v>0.127</v>
      </c>
      <c r="J97" s="10">
        <v>0.66359999999999997</v>
      </c>
      <c r="K97" s="9" t="str">
        <f t="shared" si="18"/>
        <v>Yes</v>
      </c>
    </row>
    <row r="98" spans="1:11" x14ac:dyDescent="0.2">
      <c r="A98" s="89" t="s">
        <v>43</v>
      </c>
      <c r="B98" s="35" t="s">
        <v>223</v>
      </c>
      <c r="C98" s="88">
        <v>99.917518383000001</v>
      </c>
      <c r="D98" s="9" t="str">
        <f>IF($B98="N/A","N/A",IF(C98&gt;100,"No",IF(C98&lt;98,"No","Yes")))</f>
        <v>Yes</v>
      </c>
      <c r="E98" s="8">
        <v>99.928111196000003</v>
      </c>
      <c r="F98" s="9" t="str">
        <f>IF($B98="N/A","N/A",IF(E98&gt;100,"No",IF(E98&lt;98,"No","Yes")))</f>
        <v>Yes</v>
      </c>
      <c r="G98" s="8">
        <v>99.957648456000001</v>
      </c>
      <c r="H98" s="9" t="str">
        <f>IF($B98="N/A","N/A",IF(G98&gt;100,"No",IF(G98&lt;98,"No","Yes")))</f>
        <v>Yes</v>
      </c>
      <c r="I98" s="10">
        <v>1.06E-2</v>
      </c>
      <c r="J98" s="10">
        <v>2.9600000000000001E-2</v>
      </c>
      <c r="K98" s="9" t="str">
        <f t="shared" si="18"/>
        <v>Yes</v>
      </c>
    </row>
    <row r="99" spans="1:11" x14ac:dyDescent="0.2">
      <c r="A99" s="89" t="s">
        <v>44</v>
      </c>
      <c r="B99" s="35" t="s">
        <v>213</v>
      </c>
      <c r="C99" s="88">
        <v>45.331471542999999</v>
      </c>
      <c r="D99" s="9" t="str">
        <f>IF($B99="N/A","N/A",IF(C99&gt;15,"No",IF(C99&lt;-15,"No","Yes")))</f>
        <v>N/A</v>
      </c>
      <c r="E99" s="8">
        <v>43.021131773</v>
      </c>
      <c r="F99" s="9" t="str">
        <f>IF($B99="N/A","N/A",IF(E99&gt;15,"No",IF(E99&lt;-15,"No","Yes")))</f>
        <v>N/A</v>
      </c>
      <c r="G99" s="8">
        <v>33.621577606999999</v>
      </c>
      <c r="H99" s="9" t="str">
        <f>IF($B99="N/A","N/A",IF(G99&gt;15,"No",IF(G99&lt;-15,"No","Yes")))</f>
        <v>N/A</v>
      </c>
      <c r="I99" s="10">
        <v>-5.0999999999999996</v>
      </c>
      <c r="J99" s="10">
        <v>-21.8</v>
      </c>
      <c r="K99" s="9" t="str">
        <f t="shared" si="18"/>
        <v>Yes</v>
      </c>
    </row>
    <row r="100" spans="1:11" x14ac:dyDescent="0.2">
      <c r="A100" s="89" t="s">
        <v>45</v>
      </c>
      <c r="B100" s="35" t="s">
        <v>213</v>
      </c>
      <c r="C100" s="88">
        <v>44.067532540999999</v>
      </c>
      <c r="D100" s="9" t="str">
        <f>IF($B100="N/A","N/A",IF(C100&gt;15,"No",IF(C100&lt;-15,"No","Yes")))</f>
        <v>N/A</v>
      </c>
      <c r="E100" s="8">
        <v>49.015866482</v>
      </c>
      <c r="F100" s="9" t="str">
        <f>IF($B100="N/A","N/A",IF(E100&gt;15,"No",IF(E100&lt;-15,"No","Yes")))</f>
        <v>N/A</v>
      </c>
      <c r="G100" s="8">
        <v>57.434724113000001</v>
      </c>
      <c r="H100" s="9" t="str">
        <f>IF($B100="N/A","N/A",IF(G100&gt;15,"No",IF(G100&lt;-15,"No","Yes")))</f>
        <v>N/A</v>
      </c>
      <c r="I100" s="10">
        <v>11.23</v>
      </c>
      <c r="J100" s="10">
        <v>17.18</v>
      </c>
      <c r="K100" s="9" t="str">
        <f t="shared" si="18"/>
        <v>Yes</v>
      </c>
    </row>
    <row r="101" spans="1:11" x14ac:dyDescent="0.2">
      <c r="A101" s="89" t="s">
        <v>355</v>
      </c>
      <c r="B101" s="35" t="s">
        <v>213</v>
      </c>
      <c r="C101" s="88">
        <v>89.399004083999998</v>
      </c>
      <c r="D101" s="9" t="str">
        <f>IF($B101="N/A","N/A",IF(C101&gt;15,"No",IF(C101&lt;-15,"No","Yes")))</f>
        <v>N/A</v>
      </c>
      <c r="E101" s="8">
        <v>92.036998253999997</v>
      </c>
      <c r="F101" s="9" t="str">
        <f>IF($B101="N/A","N/A",IF(E101&gt;15,"No",IF(E101&lt;-15,"No","Yes")))</f>
        <v>N/A</v>
      </c>
      <c r="G101" s="8">
        <v>91.056301719999993</v>
      </c>
      <c r="H101" s="9" t="str">
        <f>IF($B101="N/A","N/A",IF(G101&gt;15,"No",IF(G101&lt;-15,"No","Yes")))</f>
        <v>N/A</v>
      </c>
      <c r="I101" s="10">
        <v>2.9510000000000001</v>
      </c>
      <c r="J101" s="10">
        <v>-1.07</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10.60073536</v>
      </c>
      <c r="D103" s="9" t="str">
        <f>IF($B103="N/A","N/A",IF(C103&gt;15,"No",IF(C103&lt;-15,"No","Yes")))</f>
        <v>N/A</v>
      </c>
      <c r="E103" s="8">
        <v>7.9627488921999996</v>
      </c>
      <c r="F103" s="9" t="str">
        <f>IF($B103="N/A","N/A",IF(E103&gt;15,"No",IF(E103&lt;-15,"No","Yes")))</f>
        <v>N/A</v>
      </c>
      <c r="G103" s="8">
        <v>8.9424951030000006</v>
      </c>
      <c r="H103" s="9" t="str">
        <f>IF($B103="N/A","N/A",IF(G103&gt;15,"No",IF(G103&lt;-15,"No","Yes")))</f>
        <v>N/A</v>
      </c>
      <c r="I103" s="10">
        <v>-24.9</v>
      </c>
      <c r="J103" s="10">
        <v>12.3</v>
      </c>
      <c r="K103" s="9" t="str">
        <f t="shared" si="18"/>
        <v>Yes</v>
      </c>
    </row>
    <row r="104" spans="1:11" x14ac:dyDescent="0.2">
      <c r="A104" s="89" t="s">
        <v>33</v>
      </c>
      <c r="B104" s="35" t="s">
        <v>223</v>
      </c>
      <c r="C104" s="88">
        <v>99.999921620999999</v>
      </c>
      <c r="D104" s="9" t="str">
        <f>IF($B104="N/A","N/A",IF(C104&gt;100,"No",IF(C104&lt;98,"No","Yes")))</f>
        <v>Yes</v>
      </c>
      <c r="E104" s="8">
        <v>99.999941226000004</v>
      </c>
      <c r="F104" s="9" t="str">
        <f>IF($B104="N/A","N/A",IF(E104&gt;100,"No",IF(E104&lt;98,"No","Yes")))</f>
        <v>Yes</v>
      </c>
      <c r="G104" s="8">
        <v>99.999888863999999</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5.5696663526999997</v>
      </c>
      <c r="D106" s="9" t="str">
        <f>IF($B106="N/A","N/A",IF(C106&gt;15,"No",IF(C106&lt;-15,"No","Yes")))</f>
        <v>N/A</v>
      </c>
      <c r="E106" s="8">
        <v>3.3660889146000001</v>
      </c>
      <c r="F106" s="9" t="str">
        <f>IF($B106="N/A","N/A",IF(E106&gt;15,"No",IF(E106&lt;-15,"No","Yes")))</f>
        <v>N/A</v>
      </c>
      <c r="G106" s="8">
        <v>2.3209112476999998</v>
      </c>
      <c r="H106" s="9" t="str">
        <f>IF($B106="N/A","N/A",IF(G106&gt;15,"No",IF(G106&lt;-15,"No","Yes")))</f>
        <v>N/A</v>
      </c>
      <c r="I106" s="10">
        <v>-39.6</v>
      </c>
      <c r="J106" s="10">
        <v>-31.1</v>
      </c>
      <c r="K106" s="9" t="str">
        <f>IF(J106="Div by 0", "N/A", IF(J106="N/A","N/A", IF(J106&gt;30, "No", IF(J106&lt;-30, "No", "Yes"))))</f>
        <v>No</v>
      </c>
    </row>
    <row r="107" spans="1:11" x14ac:dyDescent="0.2">
      <c r="A107" s="89" t="s">
        <v>910</v>
      </c>
      <c r="B107" s="35" t="s">
        <v>213</v>
      </c>
      <c r="C107" s="98">
        <v>83.755654815</v>
      </c>
      <c r="D107" s="9" t="str">
        <f t="shared" ref="D107:D130" si="19">IF($B107="N/A","N/A",IF(C107&gt;15,"No",IF(C107&lt;-15,"No","Yes")))</f>
        <v>N/A</v>
      </c>
      <c r="E107" s="9">
        <v>86.021642173999993</v>
      </c>
      <c r="F107" s="9" t="str">
        <f t="shared" ref="F107:F130" si="20">IF($B107="N/A","N/A",IF(E107&gt;15,"No",IF(E107&lt;-15,"No","Yes")))</f>
        <v>N/A</v>
      </c>
      <c r="G107" s="8">
        <v>84.950443223999997</v>
      </c>
      <c r="H107" s="9" t="str">
        <f t="shared" ref="H107:H130" si="21">IF($B107="N/A","N/A",IF(G107&gt;15,"No",IF(G107&lt;-15,"No","Yes")))</f>
        <v>N/A</v>
      </c>
      <c r="I107" s="10">
        <v>2.7050000000000001</v>
      </c>
      <c r="J107" s="10">
        <v>-1.25</v>
      </c>
      <c r="K107" s="9" t="str">
        <f t="shared" ref="K107:K130" si="22">IF(J107="Div by 0", "N/A", IF(J107="N/A","N/A", IF(J107&gt;30, "No", IF(J107&lt;-30, "No", "Yes"))))</f>
        <v>Yes</v>
      </c>
    </row>
    <row r="108" spans="1:11" x14ac:dyDescent="0.2">
      <c r="A108" s="89" t="s">
        <v>911</v>
      </c>
      <c r="B108" s="35" t="s">
        <v>213</v>
      </c>
      <c r="C108" s="98">
        <v>8.7216618358000009</v>
      </c>
      <c r="D108" s="35" t="s">
        <v>213</v>
      </c>
      <c r="E108" s="9">
        <v>7.9824182135999999</v>
      </c>
      <c r="F108" s="35" t="s">
        <v>213</v>
      </c>
      <c r="G108" s="8">
        <v>8.1114440120999998</v>
      </c>
      <c r="H108" s="35" t="s">
        <v>213</v>
      </c>
      <c r="I108" s="10">
        <v>-8.48</v>
      </c>
      <c r="J108" s="10">
        <v>1.6160000000000001</v>
      </c>
      <c r="K108" s="9" t="str">
        <f t="shared" si="22"/>
        <v>Yes</v>
      </c>
    </row>
    <row r="109" spans="1:11" x14ac:dyDescent="0.2">
      <c r="A109" s="89" t="s">
        <v>912</v>
      </c>
      <c r="B109" s="35" t="s">
        <v>213</v>
      </c>
      <c r="C109" s="98">
        <v>2.5412658240999999</v>
      </c>
      <c r="D109" s="9" t="str">
        <f t="shared" si="19"/>
        <v>N/A</v>
      </c>
      <c r="E109" s="9">
        <v>1.6942087991000001</v>
      </c>
      <c r="F109" s="9" t="str">
        <f t="shared" si="20"/>
        <v>N/A</v>
      </c>
      <c r="G109" s="8">
        <v>1.7276924005000001</v>
      </c>
      <c r="H109" s="9" t="str">
        <f t="shared" si="21"/>
        <v>N/A</v>
      </c>
      <c r="I109" s="10">
        <v>-33.299999999999997</v>
      </c>
      <c r="J109" s="10">
        <v>1.976</v>
      </c>
      <c r="K109" s="9" t="str">
        <f t="shared" si="22"/>
        <v>Yes</v>
      </c>
    </row>
    <row r="110" spans="1:11" x14ac:dyDescent="0.2">
      <c r="A110" s="89" t="s">
        <v>913</v>
      </c>
      <c r="B110" s="35" t="s">
        <v>213</v>
      </c>
      <c r="C110" s="98">
        <v>2.5340408599999999E-2</v>
      </c>
      <c r="D110" s="9" t="str">
        <f t="shared" si="19"/>
        <v>N/A</v>
      </c>
      <c r="E110" s="9">
        <v>2.1463937499999999E-2</v>
      </c>
      <c r="F110" s="9" t="str">
        <f t="shared" si="20"/>
        <v>N/A</v>
      </c>
      <c r="G110" s="8">
        <v>2.4746866900000001E-2</v>
      </c>
      <c r="H110" s="9" t="str">
        <f t="shared" si="21"/>
        <v>N/A</v>
      </c>
      <c r="I110" s="10">
        <v>-15.3</v>
      </c>
      <c r="J110" s="10">
        <v>15.3</v>
      </c>
      <c r="K110" s="9" t="str">
        <f t="shared" si="22"/>
        <v>Yes</v>
      </c>
    </row>
    <row r="111" spans="1:11" x14ac:dyDescent="0.2">
      <c r="A111" s="89" t="s">
        <v>914</v>
      </c>
      <c r="B111" s="35" t="s">
        <v>213</v>
      </c>
      <c r="C111" s="98">
        <v>0.19701873040000001</v>
      </c>
      <c r="D111" s="9" t="str">
        <f t="shared" si="19"/>
        <v>N/A</v>
      </c>
      <c r="E111" s="9">
        <v>4.0780221700000001E-2</v>
      </c>
      <c r="F111" s="9" t="str">
        <f t="shared" si="20"/>
        <v>N/A</v>
      </c>
      <c r="G111" s="8">
        <v>4.1287054900000002E-2</v>
      </c>
      <c r="H111" s="9" t="str">
        <f t="shared" si="21"/>
        <v>N/A</v>
      </c>
      <c r="I111" s="10">
        <v>-79.3</v>
      </c>
      <c r="J111" s="10">
        <v>1.2430000000000001</v>
      </c>
      <c r="K111" s="9" t="str">
        <f t="shared" si="22"/>
        <v>Yes</v>
      </c>
    </row>
    <row r="112" spans="1:11" x14ac:dyDescent="0.2">
      <c r="A112" s="89" t="s">
        <v>915</v>
      </c>
      <c r="B112" s="35" t="s">
        <v>213</v>
      </c>
      <c r="C112" s="98">
        <v>0.25505415920000002</v>
      </c>
      <c r="D112" s="9" t="str">
        <f t="shared" si="19"/>
        <v>N/A</v>
      </c>
      <c r="E112" s="9">
        <v>0.17154774950000001</v>
      </c>
      <c r="F112" s="9" t="str">
        <f t="shared" si="20"/>
        <v>N/A</v>
      </c>
      <c r="G112" s="8">
        <v>0.1080968809</v>
      </c>
      <c r="H112" s="9" t="str">
        <f t="shared" si="21"/>
        <v>N/A</v>
      </c>
      <c r="I112" s="10">
        <v>-32.700000000000003</v>
      </c>
      <c r="J112" s="10">
        <v>-37</v>
      </c>
      <c r="K112" s="9" t="str">
        <f t="shared" si="22"/>
        <v>No</v>
      </c>
    </row>
    <row r="113" spans="1:11" x14ac:dyDescent="0.2">
      <c r="A113" s="89" t="s">
        <v>916</v>
      </c>
      <c r="B113" s="35" t="s">
        <v>213</v>
      </c>
      <c r="C113" s="98">
        <v>0.14728081209999999</v>
      </c>
      <c r="D113" s="9" t="str">
        <f t="shared" si="19"/>
        <v>N/A</v>
      </c>
      <c r="E113" s="9">
        <v>9.91510471E-2</v>
      </c>
      <c r="F113" s="9" t="str">
        <f t="shared" si="20"/>
        <v>N/A</v>
      </c>
      <c r="G113" s="8">
        <v>9.7965362900000005E-2</v>
      </c>
      <c r="H113" s="9" t="str">
        <f t="shared" si="21"/>
        <v>N/A</v>
      </c>
      <c r="I113" s="10">
        <v>-32.700000000000003</v>
      </c>
      <c r="J113" s="10">
        <v>-1.2</v>
      </c>
      <c r="K113" s="9" t="str">
        <f t="shared" si="22"/>
        <v>Yes</v>
      </c>
    </row>
    <row r="114" spans="1:11" x14ac:dyDescent="0.2">
      <c r="A114" s="89" t="s">
        <v>917</v>
      </c>
      <c r="B114" s="35" t="s">
        <v>213</v>
      </c>
      <c r="C114" s="98">
        <v>0.14774047530000001</v>
      </c>
      <c r="D114" s="9" t="str">
        <f t="shared" si="19"/>
        <v>N/A</v>
      </c>
      <c r="E114" s="9">
        <v>3.6056643899999997E-2</v>
      </c>
      <c r="F114" s="9" t="str">
        <f t="shared" si="20"/>
        <v>N/A</v>
      </c>
      <c r="G114" s="8">
        <v>2.97156378E-2</v>
      </c>
      <c r="H114" s="9" t="str">
        <f t="shared" si="21"/>
        <v>N/A</v>
      </c>
      <c r="I114" s="10">
        <v>-75.599999999999994</v>
      </c>
      <c r="J114" s="10">
        <v>-17.600000000000001</v>
      </c>
      <c r="K114" s="9" t="str">
        <f t="shared" si="22"/>
        <v>Yes</v>
      </c>
    </row>
    <row r="115" spans="1:11" x14ac:dyDescent="0.2">
      <c r="A115" s="89" t="s">
        <v>918</v>
      </c>
      <c r="B115" s="35" t="s">
        <v>213</v>
      </c>
      <c r="C115" s="98">
        <v>3.47222529E-2</v>
      </c>
      <c r="D115" s="9" t="str">
        <f t="shared" si="19"/>
        <v>N/A</v>
      </c>
      <c r="E115" s="9">
        <v>3.6421933900000002E-2</v>
      </c>
      <c r="F115" s="9" t="str">
        <f t="shared" si="20"/>
        <v>N/A</v>
      </c>
      <c r="G115" s="8">
        <v>4.5935019399999999E-2</v>
      </c>
      <c r="H115" s="9" t="str">
        <f t="shared" si="21"/>
        <v>N/A</v>
      </c>
      <c r="I115" s="10">
        <v>4.8949999999999996</v>
      </c>
      <c r="J115" s="10">
        <v>26.12</v>
      </c>
      <c r="K115" s="9" t="str">
        <f t="shared" si="22"/>
        <v>Yes</v>
      </c>
    </row>
    <row r="116" spans="1:11" x14ac:dyDescent="0.2">
      <c r="A116" s="89" t="s">
        <v>919</v>
      </c>
      <c r="B116" s="35" t="s">
        <v>213</v>
      </c>
      <c r="C116" s="98">
        <v>2.8876280000000003E-4</v>
      </c>
      <c r="D116" s="9" t="str">
        <f t="shared" si="19"/>
        <v>N/A</v>
      </c>
      <c r="E116" s="9">
        <v>1.88943E-5</v>
      </c>
      <c r="F116" s="9" t="str">
        <f t="shared" si="20"/>
        <v>N/A</v>
      </c>
      <c r="G116" s="8">
        <v>0.28896462080000002</v>
      </c>
      <c r="H116" s="9" t="str">
        <f t="shared" si="21"/>
        <v>N/A</v>
      </c>
      <c r="I116" s="10">
        <v>-93.5</v>
      </c>
      <c r="J116" s="10">
        <v>1530000</v>
      </c>
      <c r="K116" s="9" t="str">
        <f t="shared" si="22"/>
        <v>No</v>
      </c>
    </row>
    <row r="117" spans="1:11" x14ac:dyDescent="0.2">
      <c r="A117" s="89" t="s">
        <v>920</v>
      </c>
      <c r="B117" s="35" t="s">
        <v>213</v>
      </c>
      <c r="C117" s="98">
        <v>6.8949479999999997E-4</v>
      </c>
      <c r="D117" s="9" t="str">
        <f t="shared" si="19"/>
        <v>N/A</v>
      </c>
      <c r="E117" s="9">
        <v>3.7788619999999998E-4</v>
      </c>
      <c r="F117" s="9" t="str">
        <f t="shared" si="20"/>
        <v>N/A</v>
      </c>
      <c r="G117" s="8">
        <v>3.5064900000000002E-4</v>
      </c>
      <c r="H117" s="9" t="str">
        <f t="shared" si="21"/>
        <v>N/A</v>
      </c>
      <c r="I117" s="10">
        <v>-45.2</v>
      </c>
      <c r="J117" s="10">
        <v>-7.21</v>
      </c>
      <c r="K117" s="9" t="str">
        <f t="shared" si="22"/>
        <v>Yes</v>
      </c>
    </row>
    <row r="118" spans="1:11" x14ac:dyDescent="0.2">
      <c r="A118" s="89" t="s">
        <v>921</v>
      </c>
      <c r="B118" s="35" t="s">
        <v>213</v>
      </c>
      <c r="C118" s="98">
        <v>5.3722609155000001</v>
      </c>
      <c r="D118" s="9" t="str">
        <f t="shared" si="19"/>
        <v>N/A</v>
      </c>
      <c r="E118" s="9">
        <v>5.8823911002999996</v>
      </c>
      <c r="F118" s="9" t="str">
        <f t="shared" si="20"/>
        <v>N/A</v>
      </c>
      <c r="G118" s="8">
        <v>5.7466895190000002</v>
      </c>
      <c r="H118" s="9" t="str">
        <f t="shared" si="21"/>
        <v>N/A</v>
      </c>
      <c r="I118" s="10">
        <v>9.4960000000000004</v>
      </c>
      <c r="J118" s="10">
        <v>-2.31</v>
      </c>
      <c r="K118" s="9" t="str">
        <f t="shared" si="22"/>
        <v>Yes</v>
      </c>
    </row>
    <row r="119" spans="1:11" x14ac:dyDescent="0.2">
      <c r="A119" s="89" t="s">
        <v>922</v>
      </c>
      <c r="B119" s="35" t="s">
        <v>213</v>
      </c>
      <c r="C119" s="98">
        <v>7.5226833489000002</v>
      </c>
      <c r="D119" s="9" t="str">
        <f t="shared" si="19"/>
        <v>N/A</v>
      </c>
      <c r="E119" s="9">
        <v>5.9959396125</v>
      </c>
      <c r="F119" s="9" t="str">
        <f t="shared" si="20"/>
        <v>N/A</v>
      </c>
      <c r="G119" s="8">
        <v>6.9381127638000004</v>
      </c>
      <c r="H119" s="9" t="str">
        <f t="shared" si="21"/>
        <v>N/A</v>
      </c>
      <c r="I119" s="10">
        <v>-20.3</v>
      </c>
      <c r="J119" s="10">
        <v>15.71</v>
      </c>
      <c r="K119" s="9" t="str">
        <f t="shared" si="22"/>
        <v>Yes</v>
      </c>
    </row>
    <row r="120" spans="1:11" x14ac:dyDescent="0.2">
      <c r="A120" s="89" t="s">
        <v>923</v>
      </c>
      <c r="B120" s="35" t="s">
        <v>213</v>
      </c>
      <c r="C120" s="98">
        <v>2.9819296367999999</v>
      </c>
      <c r="D120" s="9" t="str">
        <f t="shared" si="19"/>
        <v>N/A</v>
      </c>
      <c r="E120" s="9">
        <v>2.6106584699000002</v>
      </c>
      <c r="F120" s="9" t="str">
        <f t="shared" si="20"/>
        <v>N/A</v>
      </c>
      <c r="G120" s="8">
        <v>3.0572265886999999</v>
      </c>
      <c r="H120" s="9" t="str">
        <f t="shared" si="21"/>
        <v>N/A</v>
      </c>
      <c r="I120" s="10">
        <v>-12.5</v>
      </c>
      <c r="J120" s="10">
        <v>17.11</v>
      </c>
      <c r="K120" s="9" t="str">
        <f t="shared" si="22"/>
        <v>Yes</v>
      </c>
    </row>
    <row r="121" spans="1:11" x14ac:dyDescent="0.2">
      <c r="A121" s="89" t="s">
        <v>924</v>
      </c>
      <c r="B121" s="35" t="s">
        <v>213</v>
      </c>
      <c r="C121" s="98">
        <v>1.1786200000000001E-5</v>
      </c>
      <c r="D121" s="9" t="str">
        <f t="shared" si="19"/>
        <v>N/A</v>
      </c>
      <c r="E121" s="9">
        <v>2.51924E-5</v>
      </c>
      <c r="F121" s="9" t="str">
        <f t="shared" si="20"/>
        <v>N/A</v>
      </c>
      <c r="G121" s="8">
        <v>5.9684940000000002E-4</v>
      </c>
      <c r="H121" s="9" t="str">
        <f t="shared" si="21"/>
        <v>N/A</v>
      </c>
      <c r="I121" s="10">
        <v>113.7</v>
      </c>
      <c r="J121" s="10">
        <v>2269</v>
      </c>
      <c r="K121" s="9" t="str">
        <f t="shared" si="22"/>
        <v>No</v>
      </c>
    </row>
    <row r="122" spans="1:11" x14ac:dyDescent="0.2">
      <c r="A122" s="89" t="s">
        <v>925</v>
      </c>
      <c r="B122" s="35" t="s">
        <v>213</v>
      </c>
      <c r="C122" s="98">
        <v>0</v>
      </c>
      <c r="D122" s="9" t="str">
        <f t="shared" si="19"/>
        <v>N/A</v>
      </c>
      <c r="E122" s="9">
        <v>0</v>
      </c>
      <c r="F122" s="9" t="str">
        <f t="shared" si="20"/>
        <v>N/A</v>
      </c>
      <c r="G122" s="8">
        <v>2.23819E-5</v>
      </c>
      <c r="H122" s="9" t="str">
        <f t="shared" si="21"/>
        <v>N/A</v>
      </c>
      <c r="I122" s="10" t="s">
        <v>1747</v>
      </c>
      <c r="J122" s="10" t="s">
        <v>1747</v>
      </c>
      <c r="K122" s="9" t="str">
        <f t="shared" si="22"/>
        <v>N/A</v>
      </c>
    </row>
    <row r="123" spans="1:11" x14ac:dyDescent="0.2">
      <c r="A123" s="89" t="s">
        <v>926</v>
      </c>
      <c r="B123" s="35" t="s">
        <v>213</v>
      </c>
      <c r="C123" s="98">
        <v>6.6886892000000003E-3</v>
      </c>
      <c r="D123" s="9" t="str">
        <f t="shared" si="19"/>
        <v>N/A</v>
      </c>
      <c r="E123" s="9">
        <v>4.3079030000000001E-3</v>
      </c>
      <c r="F123" s="9" t="str">
        <f t="shared" si="20"/>
        <v>N/A</v>
      </c>
      <c r="G123" s="8">
        <v>4.5062126999999997E-3</v>
      </c>
      <c r="H123" s="9" t="str">
        <f t="shared" si="21"/>
        <v>N/A</v>
      </c>
      <c r="I123" s="10">
        <v>-35.6</v>
      </c>
      <c r="J123" s="10">
        <v>4.6029999999999998</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928</v>
      </c>
      <c r="B125" s="35" t="s">
        <v>213</v>
      </c>
      <c r="C125" s="98">
        <v>3.7408454090999999</v>
      </c>
      <c r="D125" s="9" t="str">
        <f t="shared" si="19"/>
        <v>N/A</v>
      </c>
      <c r="E125" s="9">
        <v>2.7498150719000001</v>
      </c>
      <c r="F125" s="9" t="str">
        <f t="shared" si="20"/>
        <v>N/A</v>
      </c>
      <c r="G125" s="8">
        <v>3.1548039994999999</v>
      </c>
      <c r="H125" s="9" t="str">
        <f t="shared" si="21"/>
        <v>N/A</v>
      </c>
      <c r="I125" s="10">
        <v>-26.5</v>
      </c>
      <c r="J125" s="10">
        <v>14.73</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931</v>
      </c>
      <c r="B128" s="35" t="s">
        <v>213</v>
      </c>
      <c r="C128" s="98">
        <v>0</v>
      </c>
      <c r="D128" s="9" t="str">
        <f t="shared" si="19"/>
        <v>N/A</v>
      </c>
      <c r="E128" s="9">
        <v>0</v>
      </c>
      <c r="F128" s="9" t="str">
        <f t="shared" si="20"/>
        <v>N/A</v>
      </c>
      <c r="G128" s="8">
        <v>2.3873969999999999E-4</v>
      </c>
      <c r="H128" s="9" t="str">
        <f t="shared" si="21"/>
        <v>N/A</v>
      </c>
      <c r="I128" s="10" t="s">
        <v>1747</v>
      </c>
      <c r="J128" s="10" t="s">
        <v>1747</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933</v>
      </c>
      <c r="B130" s="35" t="s">
        <v>213</v>
      </c>
      <c r="C130" s="98">
        <v>0.79320782759999997</v>
      </c>
      <c r="D130" s="9" t="str">
        <f t="shared" si="19"/>
        <v>N/A</v>
      </c>
      <c r="E130" s="9">
        <v>0.63113297530000001</v>
      </c>
      <c r="F130" s="9" t="str">
        <f t="shared" si="20"/>
        <v>N/A</v>
      </c>
      <c r="G130" s="8">
        <v>0.72071799189999997</v>
      </c>
      <c r="H130" s="9" t="str">
        <f t="shared" si="21"/>
        <v>N/A</v>
      </c>
      <c r="I130" s="10">
        <v>-20.399999999999999</v>
      </c>
      <c r="J130" s="10">
        <v>14.19</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1734</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816798</v>
      </c>
      <c r="D6" s="9" t="str">
        <f>IF($B6="N/A","N/A",IF(C6&gt;15,"No",IF(C6&lt;-15,"No","Yes")))</f>
        <v>N/A</v>
      </c>
      <c r="E6" s="36">
        <v>631359</v>
      </c>
      <c r="F6" s="9" t="str">
        <f>IF($B6="N/A","N/A",IF(E6&gt;15,"No",IF(E6&lt;-15,"No","Yes")))</f>
        <v>N/A</v>
      </c>
      <c r="G6" s="36">
        <v>801770</v>
      </c>
      <c r="H6" s="9" t="str">
        <f>IF($B6="N/A","N/A",IF(G6&gt;15,"No",IF(G6&lt;-15,"No","Yes")))</f>
        <v>N/A</v>
      </c>
      <c r="I6" s="10">
        <v>-22.7</v>
      </c>
      <c r="J6" s="10">
        <v>26.99</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851</v>
      </c>
      <c r="B9" s="35" t="s">
        <v>213</v>
      </c>
      <c r="C9" s="91">
        <v>30.159307441999999</v>
      </c>
      <c r="D9" s="9" t="str">
        <f t="shared" ref="D9:D17" si="1">IF($B9="N/A","N/A",IF(C9&gt;15,"No",IF(C9&lt;-15,"No","Yes")))</f>
        <v>N/A</v>
      </c>
      <c r="E9" s="37">
        <v>31.409269527999999</v>
      </c>
      <c r="F9" s="9" t="str">
        <f>IF($B9="N/A","N/A",IF(E9&gt;15,"No",IF(E9&lt;-15,"No","Yes")))</f>
        <v>N/A</v>
      </c>
      <c r="G9" s="37">
        <v>31.982306647000001</v>
      </c>
      <c r="H9" s="9" t="str">
        <f>IF($B9="N/A","N/A",IF(G9&gt;15,"No",IF(G9&lt;-15,"No","Yes")))</f>
        <v>N/A</v>
      </c>
      <c r="I9" s="10">
        <v>4.1449999999999996</v>
      </c>
      <c r="J9" s="10">
        <v>1.8240000000000001</v>
      </c>
      <c r="K9" s="9" t="str">
        <f t="shared" si="0"/>
        <v>Yes</v>
      </c>
    </row>
    <row r="10" spans="1:11" x14ac:dyDescent="0.2">
      <c r="A10" s="89" t="s">
        <v>16</v>
      </c>
      <c r="B10" s="35" t="s">
        <v>213</v>
      </c>
      <c r="C10" s="88">
        <v>18.568728131</v>
      </c>
      <c r="D10" s="9" t="str">
        <f t="shared" si="1"/>
        <v>N/A</v>
      </c>
      <c r="E10" s="8">
        <v>20.857705363000001</v>
      </c>
      <c r="F10" s="9" t="str">
        <f>IF($B10="N/A","N/A",IF(E10&gt;15,"No",IF(E10&lt;-15,"No","Yes")))</f>
        <v>N/A</v>
      </c>
      <c r="G10" s="8">
        <v>19.955722962999999</v>
      </c>
      <c r="H10" s="9" t="str">
        <f>IF($B10="N/A","N/A",IF(G10&gt;15,"No",IF(G10&lt;-15,"No","Yes")))</f>
        <v>N/A</v>
      </c>
      <c r="I10" s="10">
        <v>12.33</v>
      </c>
      <c r="J10" s="10">
        <v>-4.32</v>
      </c>
      <c r="K10" s="9" t="str">
        <f t="shared" si="0"/>
        <v>Yes</v>
      </c>
    </row>
    <row r="11" spans="1:11" x14ac:dyDescent="0.2">
      <c r="A11" s="89" t="s">
        <v>36</v>
      </c>
      <c r="B11" s="35" t="s">
        <v>213</v>
      </c>
      <c r="C11" s="88" t="s">
        <v>1747</v>
      </c>
      <c r="D11" s="9" t="str">
        <f t="shared" si="1"/>
        <v>N/A</v>
      </c>
      <c r="E11" s="8" t="s">
        <v>1747</v>
      </c>
      <c r="F11" s="9" t="str">
        <f>IF($B11="N/A","N/A",IF(E11&gt;15,"No",IF(E11&lt;-15,"No","Yes")))</f>
        <v>N/A</v>
      </c>
      <c r="G11" s="8">
        <v>28.787878788</v>
      </c>
      <c r="H11" s="9" t="str">
        <f>IF($B11="N/A","N/A",IF(G11&gt;15,"No",IF(G11&lt;-15,"No","Yes")))</f>
        <v>N/A</v>
      </c>
      <c r="I11" s="10" t="s">
        <v>1747</v>
      </c>
      <c r="J11" s="10" t="s">
        <v>1747</v>
      </c>
      <c r="K11" s="9" t="str">
        <f t="shared" si="0"/>
        <v>N/A</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18.568728131</v>
      </c>
      <c r="D13" s="9" t="str">
        <f t="shared" si="1"/>
        <v>N/A</v>
      </c>
      <c r="E13" s="8">
        <v>20.857705363000001</v>
      </c>
      <c r="F13" s="9" t="str">
        <f>IF($B13="N/A","N/A",IF(E13&gt;15,"No",IF(E13&lt;-15,"No","Yes")))</f>
        <v>N/A</v>
      </c>
      <c r="G13" s="8">
        <v>19.954995859</v>
      </c>
      <c r="H13" s="9" t="str">
        <f>IF($B13="N/A","N/A",IF(G13&gt;15,"No",IF(G13&lt;-15,"No","Yes")))</f>
        <v>N/A</v>
      </c>
      <c r="I13" s="10">
        <v>12.33</v>
      </c>
      <c r="J13" s="10">
        <v>-4.33</v>
      </c>
      <c r="K13" s="9" t="str">
        <f t="shared" si="0"/>
        <v>Yes</v>
      </c>
    </row>
    <row r="14" spans="1:11" x14ac:dyDescent="0.2">
      <c r="A14" s="89" t="s">
        <v>673</v>
      </c>
      <c r="B14" s="35" t="s">
        <v>213</v>
      </c>
      <c r="C14" s="88">
        <v>31.264400745</v>
      </c>
      <c r="D14" s="9" t="str">
        <f t="shared" si="1"/>
        <v>N/A</v>
      </c>
      <c r="E14" s="8">
        <v>22.582872818999999</v>
      </c>
      <c r="F14" s="9" t="str">
        <f t="shared" ref="F14:F33" si="2">IF($B14="N/A","N/A",IF(E14&gt;15,"No",IF(E14&lt;-15,"No","Yes")))</f>
        <v>N/A</v>
      </c>
      <c r="G14" s="8">
        <v>38.742656871999998</v>
      </c>
      <c r="H14" s="9" t="str">
        <f t="shared" ref="H14:H33" si="3">IF($B14="N/A","N/A",IF(G14&gt;15,"No",IF(G14&lt;-15,"No","Yes")))</f>
        <v>N/A</v>
      </c>
      <c r="I14" s="10">
        <v>-27.8</v>
      </c>
      <c r="J14" s="10">
        <v>71.56</v>
      </c>
      <c r="K14" s="9" t="str">
        <f t="shared" ref="K14:K30" si="4">IF(J14="Div by 0", "N/A", IF(J14="N/A","N/A", IF(J14&gt;30, "No", IF(J14&lt;-30, "No", "Yes"))))</f>
        <v>No</v>
      </c>
    </row>
    <row r="15" spans="1:11" x14ac:dyDescent="0.2">
      <c r="A15" s="89" t="s">
        <v>674</v>
      </c>
      <c r="B15" s="35" t="s">
        <v>213</v>
      </c>
      <c r="C15" s="88">
        <v>9.1388568532000001</v>
      </c>
      <c r="D15" s="9" t="str">
        <f t="shared" si="1"/>
        <v>N/A</v>
      </c>
      <c r="E15" s="8">
        <v>13.253632244</v>
      </c>
      <c r="F15" s="9" t="str">
        <f t="shared" si="2"/>
        <v>N/A</v>
      </c>
      <c r="G15" s="8">
        <v>14.000149669000001</v>
      </c>
      <c r="H15" s="9" t="str">
        <f t="shared" si="3"/>
        <v>N/A</v>
      </c>
      <c r="I15" s="10">
        <v>45.03</v>
      </c>
      <c r="J15" s="10">
        <v>5.633</v>
      </c>
      <c r="K15" s="9" t="str">
        <f t="shared" si="4"/>
        <v>Yes</v>
      </c>
    </row>
    <row r="16" spans="1:11" x14ac:dyDescent="0.2">
      <c r="A16" s="89" t="s">
        <v>379</v>
      </c>
      <c r="B16" s="35" t="s">
        <v>213</v>
      </c>
      <c r="C16" s="88">
        <v>0</v>
      </c>
      <c r="D16" s="9" t="str">
        <f t="shared" si="1"/>
        <v>N/A</v>
      </c>
      <c r="E16" s="8">
        <v>0</v>
      </c>
      <c r="F16" s="9" t="str">
        <f t="shared" si="2"/>
        <v>N/A</v>
      </c>
      <c r="G16" s="8">
        <v>8.2317872E-3</v>
      </c>
      <c r="H16" s="9" t="str">
        <f t="shared" si="3"/>
        <v>N/A</v>
      </c>
      <c r="I16" s="10" t="s">
        <v>1747</v>
      </c>
      <c r="J16" s="10" t="s">
        <v>1747</v>
      </c>
      <c r="K16" s="9" t="str">
        <f t="shared" si="4"/>
        <v>N/A</v>
      </c>
    </row>
    <row r="17" spans="1:11" x14ac:dyDescent="0.2">
      <c r="A17" s="89" t="s">
        <v>380</v>
      </c>
      <c r="B17" s="35" t="s">
        <v>213</v>
      </c>
      <c r="C17" s="88">
        <v>6.9050120100000001E-2</v>
      </c>
      <c r="D17" s="9" t="str">
        <f t="shared" si="1"/>
        <v>N/A</v>
      </c>
      <c r="E17" s="8">
        <v>2.8351540099999999E-2</v>
      </c>
      <c r="F17" s="9" t="str">
        <f t="shared" si="2"/>
        <v>N/A</v>
      </c>
      <c r="G17" s="8">
        <v>2.1701984399999999E-2</v>
      </c>
      <c r="H17" s="9" t="str">
        <f t="shared" si="3"/>
        <v>N/A</v>
      </c>
      <c r="I17" s="10">
        <v>-58.9</v>
      </c>
      <c r="J17" s="10">
        <v>-23.5</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382</v>
      </c>
      <c r="B19" s="35" t="s">
        <v>213</v>
      </c>
      <c r="C19" s="88">
        <v>8.6769311384000005</v>
      </c>
      <c r="D19" s="9" t="str">
        <f t="shared" si="5"/>
        <v>N/A</v>
      </c>
      <c r="E19" s="8">
        <v>4.7901431674000001</v>
      </c>
      <c r="F19" s="9" t="str">
        <f t="shared" si="2"/>
        <v>N/A</v>
      </c>
      <c r="G19" s="8">
        <v>5.3883283235999997</v>
      </c>
      <c r="H19" s="9" t="str">
        <f t="shared" si="3"/>
        <v>N/A</v>
      </c>
      <c r="I19" s="10">
        <v>-44.8</v>
      </c>
      <c r="J19" s="10">
        <v>12.49</v>
      </c>
      <c r="K19" s="9" t="str">
        <f t="shared" si="4"/>
        <v>Yes</v>
      </c>
    </row>
    <row r="20" spans="1:11" x14ac:dyDescent="0.2">
      <c r="A20" s="89" t="s">
        <v>384</v>
      </c>
      <c r="B20" s="35" t="s">
        <v>213</v>
      </c>
      <c r="C20" s="88">
        <v>1.8721887174</v>
      </c>
      <c r="D20" s="9" t="str">
        <f t="shared" si="5"/>
        <v>N/A</v>
      </c>
      <c r="E20" s="8">
        <v>2.2953660279000001</v>
      </c>
      <c r="F20" s="9" t="str">
        <f t="shared" si="2"/>
        <v>N/A</v>
      </c>
      <c r="G20" s="8">
        <v>1.8465395312999999</v>
      </c>
      <c r="H20" s="9" t="str">
        <f t="shared" si="3"/>
        <v>N/A</v>
      </c>
      <c r="I20" s="10">
        <v>22.6</v>
      </c>
      <c r="J20" s="10">
        <v>-19.600000000000001</v>
      </c>
      <c r="K20" s="9" t="str">
        <f t="shared" si="4"/>
        <v>Yes</v>
      </c>
    </row>
    <row r="21" spans="1:11" x14ac:dyDescent="0.2">
      <c r="A21" s="89" t="s">
        <v>385</v>
      </c>
      <c r="B21" s="35" t="s">
        <v>213</v>
      </c>
      <c r="C21" s="88">
        <v>39.108567847000003</v>
      </c>
      <c r="D21" s="9" t="str">
        <f t="shared" si="5"/>
        <v>N/A</v>
      </c>
      <c r="E21" s="8">
        <v>53.313249673000001</v>
      </c>
      <c r="F21" s="9" t="str">
        <f t="shared" si="2"/>
        <v>N/A</v>
      </c>
      <c r="G21" s="8">
        <v>38.181398655000002</v>
      </c>
      <c r="H21" s="9" t="str">
        <f t="shared" si="3"/>
        <v>N/A</v>
      </c>
      <c r="I21" s="10">
        <v>36.32</v>
      </c>
      <c r="J21" s="10">
        <v>-28.4</v>
      </c>
      <c r="K21" s="9" t="str">
        <f t="shared" si="4"/>
        <v>Yes</v>
      </c>
    </row>
    <row r="22" spans="1:11" x14ac:dyDescent="0.2">
      <c r="A22" s="89" t="s">
        <v>386</v>
      </c>
      <c r="B22" s="35" t="s">
        <v>213</v>
      </c>
      <c r="C22" s="88">
        <v>0.73335145290000003</v>
      </c>
      <c r="D22" s="9" t="str">
        <f t="shared" si="5"/>
        <v>N/A</v>
      </c>
      <c r="E22" s="8">
        <v>0.22253583139999999</v>
      </c>
      <c r="F22" s="9" t="str">
        <f t="shared" si="2"/>
        <v>N/A</v>
      </c>
      <c r="G22" s="8">
        <v>0.32590393750000002</v>
      </c>
      <c r="H22" s="9" t="str">
        <f t="shared" si="3"/>
        <v>N/A</v>
      </c>
      <c r="I22" s="10">
        <v>-69.7</v>
      </c>
      <c r="J22" s="10">
        <v>46.45</v>
      </c>
      <c r="K22" s="9" t="str">
        <f t="shared" si="4"/>
        <v>No</v>
      </c>
    </row>
    <row r="23" spans="1:11" x14ac:dyDescent="0.2">
      <c r="A23" s="89" t="s">
        <v>389</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390</v>
      </c>
      <c r="B24" s="35" t="s">
        <v>213</v>
      </c>
      <c r="C24" s="88">
        <v>7.4681866999999997E-3</v>
      </c>
      <c r="D24" s="9" t="str">
        <f t="shared" si="5"/>
        <v>N/A</v>
      </c>
      <c r="E24" s="8">
        <v>1.5838850000000001E-4</v>
      </c>
      <c r="F24" s="9" t="str">
        <f t="shared" si="2"/>
        <v>N/A</v>
      </c>
      <c r="G24" s="8">
        <v>4.9889620000000004E-4</v>
      </c>
      <c r="H24" s="9" t="str">
        <f t="shared" si="3"/>
        <v>N/A</v>
      </c>
      <c r="I24" s="10">
        <v>-97.9</v>
      </c>
      <c r="J24" s="10">
        <v>215</v>
      </c>
      <c r="K24" s="9" t="str">
        <f t="shared" si="4"/>
        <v>No</v>
      </c>
    </row>
    <row r="25" spans="1:11" x14ac:dyDescent="0.2">
      <c r="A25" s="89" t="s">
        <v>391</v>
      </c>
      <c r="B25" s="35" t="s">
        <v>213</v>
      </c>
      <c r="C25" s="88">
        <v>0.51567217350000005</v>
      </c>
      <c r="D25" s="9" t="str">
        <f t="shared" si="5"/>
        <v>N/A</v>
      </c>
      <c r="E25" s="8">
        <v>6.5256058800000002E-2</v>
      </c>
      <c r="F25" s="9" t="str">
        <f t="shared" si="2"/>
        <v>N/A</v>
      </c>
      <c r="G25" s="8">
        <v>7.5956945299999995E-2</v>
      </c>
      <c r="H25" s="9" t="str">
        <f t="shared" si="3"/>
        <v>N/A</v>
      </c>
      <c r="I25" s="10">
        <v>-87.3</v>
      </c>
      <c r="J25" s="10">
        <v>16.399999999999999</v>
      </c>
      <c r="K25" s="9" t="str">
        <f t="shared" si="4"/>
        <v>Yes</v>
      </c>
    </row>
    <row r="26" spans="1:11" x14ac:dyDescent="0.2">
      <c r="A26" s="89" t="s">
        <v>392</v>
      </c>
      <c r="B26" s="35" t="s">
        <v>213</v>
      </c>
      <c r="C26" s="88">
        <v>3.4276528591000002</v>
      </c>
      <c r="D26" s="9" t="str">
        <f t="shared" si="5"/>
        <v>N/A</v>
      </c>
      <c r="E26" s="8">
        <v>0.10311090840000001</v>
      </c>
      <c r="F26" s="9" t="str">
        <f t="shared" si="2"/>
        <v>N/A</v>
      </c>
      <c r="G26" s="8">
        <v>0.1888322087</v>
      </c>
      <c r="H26" s="9" t="str">
        <f t="shared" si="3"/>
        <v>N/A</v>
      </c>
      <c r="I26" s="10">
        <v>-97</v>
      </c>
      <c r="J26" s="10">
        <v>83.14</v>
      </c>
      <c r="K26" s="9" t="str">
        <f t="shared" si="4"/>
        <v>No</v>
      </c>
    </row>
    <row r="27" spans="1:11" x14ac:dyDescent="0.2">
      <c r="A27" s="89" t="s">
        <v>393</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399</v>
      </c>
      <c r="B29" s="35" t="s">
        <v>213</v>
      </c>
      <c r="C29" s="88">
        <v>4.1513323980000001</v>
      </c>
      <c r="D29" s="9" t="str">
        <f t="shared" si="5"/>
        <v>N/A</v>
      </c>
      <c r="E29" s="8">
        <v>2.9875237385000002</v>
      </c>
      <c r="F29" s="9" t="str">
        <f t="shared" si="2"/>
        <v>N/A</v>
      </c>
      <c r="G29" s="8">
        <v>0.21864125619999999</v>
      </c>
      <c r="H29" s="9" t="str">
        <f t="shared" si="3"/>
        <v>N/A</v>
      </c>
      <c r="I29" s="10">
        <v>-28</v>
      </c>
      <c r="J29" s="10">
        <v>-92.7</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99.982370181999997</v>
      </c>
      <c r="D31" s="9" t="str">
        <f t="shared" si="5"/>
        <v>N/A</v>
      </c>
      <c r="E31" s="8">
        <v>99.986695366999996</v>
      </c>
      <c r="F31" s="9" t="str">
        <f t="shared" si="2"/>
        <v>N/A</v>
      </c>
      <c r="G31" s="8">
        <v>99.998752760000002</v>
      </c>
      <c r="H31" s="9" t="str">
        <f t="shared" si="3"/>
        <v>N/A</v>
      </c>
      <c r="I31" s="10">
        <v>4.3E-3</v>
      </c>
      <c r="J31" s="10">
        <v>1.21E-2</v>
      </c>
      <c r="K31" s="9" t="str">
        <f t="shared" ref="K31:K43" si="6">IF(J31="Div by 0", "N/A", IF(J31="N/A","N/A", IF(J31&gt;30, "No", IF(J31&lt;-30, "No", "Yes"))))</f>
        <v>Yes</v>
      </c>
    </row>
    <row r="32" spans="1:11" x14ac:dyDescent="0.2">
      <c r="A32" s="89" t="s">
        <v>39</v>
      </c>
      <c r="B32" s="35" t="s">
        <v>267</v>
      </c>
      <c r="C32" s="88">
        <v>99.973430339000004</v>
      </c>
      <c r="D32" s="9" t="str">
        <f>IF($B32="N/A","N/A",IF(C32&gt;100,"No",IF(C32&lt;85,"No","Yes")))</f>
        <v>Yes</v>
      </c>
      <c r="E32" s="8">
        <v>99.974782499</v>
      </c>
      <c r="F32" s="9" t="str">
        <f>IF($B32="N/A","N/A",IF(E32&gt;100,"No",IF(E32&lt;85,"No","Yes")))</f>
        <v>Yes</v>
      </c>
      <c r="G32" s="8">
        <v>99.997748232999996</v>
      </c>
      <c r="H32" s="9" t="str">
        <f>IF($B32="N/A","N/A",IF(G32&gt;100,"No",IF(G32&lt;85,"No","Yes")))</f>
        <v>Yes</v>
      </c>
      <c r="I32" s="10">
        <v>1.4E-3</v>
      </c>
      <c r="J32" s="10">
        <v>2.3E-2</v>
      </c>
      <c r="K32" s="9" t="str">
        <f t="shared" si="6"/>
        <v>Yes</v>
      </c>
    </row>
    <row r="33" spans="1:11" x14ac:dyDescent="0.2">
      <c r="A33" s="89" t="s">
        <v>907</v>
      </c>
      <c r="B33" s="35" t="s">
        <v>213</v>
      </c>
      <c r="C33" s="88">
        <v>46.491659871000003</v>
      </c>
      <c r="D33" s="9" t="str">
        <f t="shared" si="5"/>
        <v>N/A</v>
      </c>
      <c r="E33" s="8">
        <v>42.874658429</v>
      </c>
      <c r="F33" s="9" t="str">
        <f t="shared" si="2"/>
        <v>N/A</v>
      </c>
      <c r="G33" s="8">
        <v>52.645928955999999</v>
      </c>
      <c r="H33" s="9" t="str">
        <f t="shared" si="3"/>
        <v>N/A</v>
      </c>
      <c r="I33" s="10">
        <v>-7.78</v>
      </c>
      <c r="J33" s="10">
        <v>22.79</v>
      </c>
      <c r="K33" s="9" t="str">
        <f t="shared" si="6"/>
        <v>Yes</v>
      </c>
    </row>
    <row r="34" spans="1:11" x14ac:dyDescent="0.2">
      <c r="A34" s="89" t="s">
        <v>848</v>
      </c>
      <c r="B34" s="35" t="s">
        <v>268</v>
      </c>
      <c r="C34" s="88">
        <v>11.143642227999999</v>
      </c>
      <c r="D34" s="9" t="str">
        <f>IF($B34="N/A","N/A",IF(C34&gt;25,"No",IF(C34&lt;5,"No","Yes")))</f>
        <v>Yes</v>
      </c>
      <c r="E34" s="8">
        <v>13.04867134</v>
      </c>
      <c r="F34" s="9" t="str">
        <f>IF($B34="N/A","N/A",IF(E34&gt;25,"No",IF(E34&lt;5,"No","Yes")))</f>
        <v>Yes</v>
      </c>
      <c r="G34" s="8">
        <v>10.154909200000001</v>
      </c>
      <c r="H34" s="9" t="str">
        <f>IF($B34="N/A","N/A",IF(G34&gt;25,"No",IF(G34&lt;5,"No","Yes")))</f>
        <v>Yes</v>
      </c>
      <c r="I34" s="10">
        <v>17.100000000000001</v>
      </c>
      <c r="J34" s="10">
        <v>-22.2</v>
      </c>
      <c r="K34" s="9" t="str">
        <f t="shared" si="6"/>
        <v>Yes</v>
      </c>
    </row>
    <row r="35" spans="1:11" x14ac:dyDescent="0.2">
      <c r="A35" s="89" t="s">
        <v>849</v>
      </c>
      <c r="B35" s="35" t="s">
        <v>269</v>
      </c>
      <c r="C35" s="88">
        <v>32.214009849999997</v>
      </c>
      <c r="D35" s="9" t="str">
        <f>IF($B35="N/A","N/A",IF(C35&gt;70,"No",IF(C35&lt;40,"No","Yes")))</f>
        <v>No</v>
      </c>
      <c r="E35" s="8">
        <v>29.269019049000001</v>
      </c>
      <c r="F35" s="9" t="str">
        <f>IF($B35="N/A","N/A",IF(E35&gt;70,"No",IF(E35&lt;40,"No","Yes")))</f>
        <v>No</v>
      </c>
      <c r="G35" s="8">
        <v>34.621457792999998</v>
      </c>
      <c r="H35" s="9" t="str">
        <f>IF($B35="N/A","N/A",IF(G35&gt;70,"No",IF(G35&lt;40,"No","Yes")))</f>
        <v>No</v>
      </c>
      <c r="I35" s="10">
        <v>-9.14</v>
      </c>
      <c r="J35" s="10">
        <v>18.29</v>
      </c>
      <c r="K35" s="9" t="str">
        <f t="shared" si="6"/>
        <v>Yes</v>
      </c>
    </row>
    <row r="36" spans="1:11" x14ac:dyDescent="0.2">
      <c r="A36" s="89" t="s">
        <v>850</v>
      </c>
      <c r="B36" s="35" t="s">
        <v>270</v>
      </c>
      <c r="C36" s="88">
        <v>56.642347921999999</v>
      </c>
      <c r="D36" s="9" t="str">
        <f>IF($B36="N/A","N/A",IF(C36&gt;55,"No",IF(C36&lt;20,"No","Yes")))</f>
        <v>No</v>
      </c>
      <c r="E36" s="8">
        <v>57.682309611999997</v>
      </c>
      <c r="F36" s="9" t="str">
        <f>IF($B36="N/A","N/A",IF(E36&gt;55,"No",IF(E36&lt;20,"No","Yes")))</f>
        <v>No</v>
      </c>
      <c r="G36" s="8">
        <v>55.223633006999997</v>
      </c>
      <c r="H36" s="9" t="str">
        <f>IF($B36="N/A","N/A",IF(G36&gt;55,"No",IF(G36&lt;20,"No","Yes")))</f>
        <v>No</v>
      </c>
      <c r="I36" s="10">
        <v>1.8360000000000001</v>
      </c>
      <c r="J36" s="10">
        <v>-4.26</v>
      </c>
      <c r="K36" s="9" t="str">
        <f t="shared" si="6"/>
        <v>Yes</v>
      </c>
    </row>
    <row r="37" spans="1:11" x14ac:dyDescent="0.2">
      <c r="A37" s="89" t="s">
        <v>163</v>
      </c>
      <c r="B37" s="35" t="s">
        <v>246</v>
      </c>
      <c r="C37" s="88">
        <v>100</v>
      </c>
      <c r="D37" s="9" t="str">
        <f>IF($B37="N/A","N/A",IF(C37&gt;95,"Yes","No"))</f>
        <v>Yes</v>
      </c>
      <c r="E37" s="8">
        <v>100</v>
      </c>
      <c r="F37" s="9" t="str">
        <f>IF($B37="N/A","N/A",IF(E37&gt;95,"Yes","No"))</f>
        <v>Yes</v>
      </c>
      <c r="G37" s="8">
        <v>99.999750551999995</v>
      </c>
      <c r="H37" s="9" t="str">
        <f>IF($B37="N/A","N/A",IF(G37&gt;95,"Yes","No"))</f>
        <v>Yes</v>
      </c>
      <c r="I37" s="10">
        <v>0</v>
      </c>
      <c r="J37" s="10">
        <v>0</v>
      </c>
      <c r="K37" s="9" t="str">
        <f t="shared" si="6"/>
        <v>Yes</v>
      </c>
    </row>
    <row r="38" spans="1:11" x14ac:dyDescent="0.2">
      <c r="A38" s="89" t="s">
        <v>41</v>
      </c>
      <c r="B38" s="35" t="s">
        <v>213</v>
      </c>
      <c r="C38" s="88" t="s">
        <v>1747</v>
      </c>
      <c r="D38" s="9" t="str">
        <f t="shared" ref="D38:D47" si="7">IF($B38="N/A","N/A",IF(C38&gt;15,"No",IF(C38&lt;-15,"No","Yes")))</f>
        <v>N/A</v>
      </c>
      <c r="E38" s="8" t="s">
        <v>1747</v>
      </c>
      <c r="F38" s="9" t="str">
        <f>IF($B38="N/A","N/A",IF(E38&gt;15,"No",IF(E38&lt;-15,"No","Yes")))</f>
        <v>N/A</v>
      </c>
      <c r="G38" s="8">
        <v>100</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9" t="s">
        <v>44</v>
      </c>
      <c r="B41" s="35" t="s">
        <v>213</v>
      </c>
      <c r="C41" s="88">
        <v>50.052767023999998</v>
      </c>
      <c r="D41" s="9" t="str">
        <f t="shared" si="7"/>
        <v>N/A</v>
      </c>
      <c r="E41" s="8">
        <v>33.486336616999999</v>
      </c>
      <c r="F41" s="9" t="str">
        <f t="shared" ref="F41:F47" si="8">IF($B41="N/A","N/A",IF(E41&gt;15,"No",IF(E41&lt;-15,"No","Yes")))</f>
        <v>N/A</v>
      </c>
      <c r="G41" s="8">
        <v>51.364609213999998</v>
      </c>
      <c r="H41" s="9" t="str">
        <f t="shared" ref="H41:H47" si="9">IF($B41="N/A","N/A",IF(G41&gt;15,"No",IF(G41&lt;-15,"No","Yes")))</f>
        <v>N/A</v>
      </c>
      <c r="I41" s="10">
        <v>-33.1</v>
      </c>
      <c r="J41" s="10">
        <v>53.39</v>
      </c>
      <c r="K41" s="9" t="str">
        <f t="shared" si="6"/>
        <v>No</v>
      </c>
    </row>
    <row r="42" spans="1:11" x14ac:dyDescent="0.2">
      <c r="A42" s="89" t="s">
        <v>45</v>
      </c>
      <c r="B42" s="35" t="s">
        <v>213</v>
      </c>
      <c r="C42" s="88">
        <v>49.947110545999998</v>
      </c>
      <c r="D42" s="9" t="str">
        <f t="shared" si="7"/>
        <v>N/A</v>
      </c>
      <c r="E42" s="8">
        <v>66.513663382999994</v>
      </c>
      <c r="F42" s="9" t="str">
        <f t="shared" si="8"/>
        <v>N/A</v>
      </c>
      <c r="G42" s="8">
        <v>48.635390786000002</v>
      </c>
      <c r="H42" s="9" t="str">
        <f t="shared" si="9"/>
        <v>N/A</v>
      </c>
      <c r="I42" s="10">
        <v>33.17</v>
      </c>
      <c r="J42" s="10">
        <v>-26.9</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910</v>
      </c>
      <c r="B44" s="35" t="s">
        <v>213</v>
      </c>
      <c r="C44" s="88">
        <v>59.678035451</v>
      </c>
      <c r="D44" s="9" t="str">
        <f t="shared" si="7"/>
        <v>N/A</v>
      </c>
      <c r="E44" s="8">
        <v>46.473559416999997</v>
      </c>
      <c r="F44" s="9" t="str">
        <f t="shared" si="8"/>
        <v>N/A</v>
      </c>
      <c r="G44" s="8">
        <v>61.466131185000002</v>
      </c>
      <c r="H44" s="9" t="str">
        <f t="shared" si="9"/>
        <v>N/A</v>
      </c>
      <c r="I44" s="10">
        <v>-22.1</v>
      </c>
      <c r="J44" s="10">
        <v>32.26</v>
      </c>
      <c r="K44" s="9" t="str">
        <f>IF(J44="Div by 0", "N/A", IF(J44="N/A","N/A", IF(J44&gt;30, "No", IF(J44&lt;-30, "No", "Yes"))))</f>
        <v>No</v>
      </c>
    </row>
    <row r="45" spans="1:11" x14ac:dyDescent="0.2">
      <c r="A45" s="89" t="s">
        <v>911</v>
      </c>
      <c r="B45" s="35" t="s">
        <v>213</v>
      </c>
      <c r="C45" s="88">
        <v>40.321964549</v>
      </c>
      <c r="D45" s="9" t="str">
        <f t="shared" si="7"/>
        <v>N/A</v>
      </c>
      <c r="E45" s="8">
        <v>53.526440583000003</v>
      </c>
      <c r="F45" s="9" t="str">
        <f t="shared" si="8"/>
        <v>N/A</v>
      </c>
      <c r="G45" s="8">
        <v>38.532122678999997</v>
      </c>
      <c r="H45" s="9" t="str">
        <f t="shared" si="9"/>
        <v>N/A</v>
      </c>
      <c r="I45" s="10">
        <v>32.75</v>
      </c>
      <c r="J45" s="10">
        <v>-28</v>
      </c>
      <c r="K45" s="9" t="str">
        <f>IF(J45="Div by 0", "N/A", IF(J45="N/A","N/A", IF(J45&gt;30, "No", IF(J45&lt;-30, "No", "Yes"))))</f>
        <v>Yes</v>
      </c>
    </row>
    <row r="46" spans="1:11" x14ac:dyDescent="0.2">
      <c r="A46" s="89" t="s">
        <v>934</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922</v>
      </c>
      <c r="B47" s="35" t="s">
        <v>213</v>
      </c>
      <c r="C47" s="88">
        <v>0</v>
      </c>
      <c r="D47" s="9" t="str">
        <f t="shared" si="7"/>
        <v>N/A</v>
      </c>
      <c r="E47" s="8">
        <v>0</v>
      </c>
      <c r="F47" s="9" t="str">
        <f t="shared" si="8"/>
        <v>N/A</v>
      </c>
      <c r="G47" s="8">
        <v>1.7461366999999999E-3</v>
      </c>
      <c r="H47" s="9" t="str">
        <f t="shared" si="9"/>
        <v>N/A</v>
      </c>
      <c r="I47" s="10" t="s">
        <v>1747</v>
      </c>
      <c r="J47" s="10" t="s">
        <v>1747</v>
      </c>
      <c r="K47" s="9" t="str">
        <f>IF(J47="Div by 0", "N/A", IF(J47="N/A","N/A", IF(J47&gt;30, "No", IF(J47&lt;-30, "No", "Yes"))))</f>
        <v>N/A</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1734</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13696388</v>
      </c>
      <c r="D6" s="9" t="str">
        <f t="shared" ref="D6:D15" si="0">IF($B6="N/A","N/A",IF(C6&lt;0,"No","Yes"))</f>
        <v>N/A</v>
      </c>
      <c r="E6" s="87">
        <v>13335118</v>
      </c>
      <c r="F6" s="9" t="str">
        <f t="shared" ref="F6:F15" si="1">IF($B6="N/A","N/A",IF(E6&lt;0,"No","Yes"))</f>
        <v>N/A</v>
      </c>
      <c r="G6" s="87">
        <v>16941553</v>
      </c>
      <c r="H6" s="9" t="str">
        <f t="shared" ref="H6:H15" si="2">IF($B6="N/A","N/A",IF(G6&lt;0,"No","Yes"))</f>
        <v>N/A</v>
      </c>
      <c r="I6" s="10">
        <v>-2.64</v>
      </c>
      <c r="J6" s="10">
        <v>27.04</v>
      </c>
      <c r="K6" s="9" t="str">
        <f t="shared" ref="K6:K15" si="3">IF(J6="Div by 0", "N/A", IF(J6="N/A","N/A", IF(J6&gt;30, "No", IF(J6&lt;-30, "No", "Yes"))))</f>
        <v>Yes</v>
      </c>
    </row>
    <row r="7" spans="1:11" x14ac:dyDescent="0.2">
      <c r="A7" s="86" t="s">
        <v>443</v>
      </c>
      <c r="B7" s="5" t="s">
        <v>213</v>
      </c>
      <c r="C7" s="88">
        <v>0.99438625719999996</v>
      </c>
      <c r="D7" s="9" t="str">
        <f t="shared" si="0"/>
        <v>N/A</v>
      </c>
      <c r="E7" s="88">
        <v>1.1222622851999999</v>
      </c>
      <c r="F7" s="9" t="str">
        <f t="shared" si="1"/>
        <v>N/A</v>
      </c>
      <c r="G7" s="88">
        <v>0.89985847220000004</v>
      </c>
      <c r="H7" s="9" t="str">
        <f t="shared" si="2"/>
        <v>N/A</v>
      </c>
      <c r="I7" s="10">
        <v>12.86</v>
      </c>
      <c r="J7" s="10">
        <v>-19.8</v>
      </c>
      <c r="K7" s="9" t="str">
        <f t="shared" si="3"/>
        <v>Yes</v>
      </c>
    </row>
    <row r="8" spans="1:11" x14ac:dyDescent="0.2">
      <c r="A8" s="86" t="s">
        <v>444</v>
      </c>
      <c r="B8" s="5" t="s">
        <v>213</v>
      </c>
      <c r="C8" s="88">
        <v>14.025924206999999</v>
      </c>
      <c r="D8" s="9" t="str">
        <f t="shared" si="0"/>
        <v>N/A</v>
      </c>
      <c r="E8" s="88">
        <v>23.697143137000001</v>
      </c>
      <c r="F8" s="9" t="str">
        <f t="shared" si="1"/>
        <v>N/A</v>
      </c>
      <c r="G8" s="88">
        <v>35.404947823000001</v>
      </c>
      <c r="H8" s="9" t="str">
        <f t="shared" si="2"/>
        <v>N/A</v>
      </c>
      <c r="I8" s="10">
        <v>68.95</v>
      </c>
      <c r="J8" s="10">
        <v>49.41</v>
      </c>
      <c r="K8" s="9" t="str">
        <f t="shared" si="3"/>
        <v>No</v>
      </c>
    </row>
    <row r="9" spans="1:11" x14ac:dyDescent="0.2">
      <c r="A9" s="86" t="s">
        <v>445</v>
      </c>
      <c r="B9" s="5" t="s">
        <v>213</v>
      </c>
      <c r="C9" s="88">
        <v>54.874087971000002</v>
      </c>
      <c r="D9" s="9" t="str">
        <f t="shared" si="0"/>
        <v>N/A</v>
      </c>
      <c r="E9" s="88">
        <v>49.734183080000001</v>
      </c>
      <c r="F9" s="9" t="str">
        <f t="shared" si="1"/>
        <v>N/A</v>
      </c>
      <c r="G9" s="88">
        <v>41.283186966000002</v>
      </c>
      <c r="H9" s="9" t="str">
        <f t="shared" si="2"/>
        <v>N/A</v>
      </c>
      <c r="I9" s="10">
        <v>-9.3699999999999992</v>
      </c>
      <c r="J9" s="10">
        <v>-17</v>
      </c>
      <c r="K9" s="9" t="str">
        <f t="shared" si="3"/>
        <v>Yes</v>
      </c>
    </row>
    <row r="10" spans="1:11" x14ac:dyDescent="0.2">
      <c r="A10" s="86" t="s">
        <v>446</v>
      </c>
      <c r="B10" s="5" t="s">
        <v>213</v>
      </c>
      <c r="C10" s="88">
        <v>29.448150856000002</v>
      </c>
      <c r="D10" s="9" t="str">
        <f t="shared" si="0"/>
        <v>N/A</v>
      </c>
      <c r="E10" s="88">
        <v>24.616422591999999</v>
      </c>
      <c r="F10" s="9" t="str">
        <f t="shared" si="1"/>
        <v>N/A</v>
      </c>
      <c r="G10" s="88">
        <v>21.722571715000001</v>
      </c>
      <c r="H10" s="9" t="str">
        <f t="shared" si="2"/>
        <v>N/A</v>
      </c>
      <c r="I10" s="10">
        <v>-16.399999999999999</v>
      </c>
      <c r="J10" s="10">
        <v>-11.8</v>
      </c>
      <c r="K10" s="9" t="str">
        <f t="shared" si="3"/>
        <v>Yes</v>
      </c>
    </row>
    <row r="11" spans="1:11" x14ac:dyDescent="0.2">
      <c r="A11" s="86" t="s">
        <v>1628</v>
      </c>
      <c r="B11" s="5" t="s">
        <v>213</v>
      </c>
      <c r="C11" s="88">
        <v>61.381548186000003</v>
      </c>
      <c r="D11" s="9" t="str">
        <f t="shared" si="0"/>
        <v>N/A</v>
      </c>
      <c r="E11" s="88">
        <v>62.749223516000001</v>
      </c>
      <c r="F11" s="9" t="str">
        <f t="shared" si="1"/>
        <v>N/A</v>
      </c>
      <c r="G11" s="88">
        <v>67.486121255</v>
      </c>
      <c r="H11" s="9" t="str">
        <f t="shared" si="2"/>
        <v>N/A</v>
      </c>
      <c r="I11" s="10">
        <v>2.2280000000000002</v>
      </c>
      <c r="J11" s="10">
        <v>7.5490000000000004</v>
      </c>
      <c r="K11" s="9" t="str">
        <f t="shared" si="3"/>
        <v>Yes</v>
      </c>
    </row>
    <row r="12" spans="1:11" x14ac:dyDescent="0.2">
      <c r="A12" s="86" t="s">
        <v>16</v>
      </c>
      <c r="B12" s="5" t="s">
        <v>213</v>
      </c>
      <c r="C12" s="88">
        <v>5.5792081825000004</v>
      </c>
      <c r="D12" s="9" t="str">
        <f t="shared" si="0"/>
        <v>N/A</v>
      </c>
      <c r="E12" s="88">
        <v>3.6134363414999999</v>
      </c>
      <c r="F12" s="9" t="str">
        <f t="shared" si="1"/>
        <v>N/A</v>
      </c>
      <c r="G12" s="88">
        <v>6.4423314674999999</v>
      </c>
      <c r="H12" s="9" t="str">
        <f t="shared" si="2"/>
        <v>N/A</v>
      </c>
      <c r="I12" s="10">
        <v>-35.200000000000003</v>
      </c>
      <c r="J12" s="10">
        <v>78.290000000000006</v>
      </c>
      <c r="K12" s="9" t="str">
        <f t="shared" si="3"/>
        <v>No</v>
      </c>
    </row>
    <row r="13" spans="1:11" x14ac:dyDescent="0.2">
      <c r="A13" s="86" t="s">
        <v>36</v>
      </c>
      <c r="B13" s="5" t="s">
        <v>213</v>
      </c>
      <c r="C13" s="88">
        <v>17.548470503000001</v>
      </c>
      <c r="D13" s="9" t="str">
        <f t="shared" si="0"/>
        <v>N/A</v>
      </c>
      <c r="E13" s="88" t="s">
        <v>1747</v>
      </c>
      <c r="F13" s="9" t="str">
        <f t="shared" si="1"/>
        <v>N/A</v>
      </c>
      <c r="G13" s="88">
        <v>26.864202059</v>
      </c>
      <c r="H13" s="9" t="str">
        <f t="shared" si="2"/>
        <v>N/A</v>
      </c>
      <c r="I13" s="10" t="s">
        <v>1747</v>
      </c>
      <c r="J13" s="10" t="s">
        <v>1747</v>
      </c>
      <c r="K13" s="9" t="str">
        <f t="shared" si="3"/>
        <v>N/A</v>
      </c>
    </row>
    <row r="14" spans="1:11" x14ac:dyDescent="0.2">
      <c r="A14" s="86" t="s">
        <v>37</v>
      </c>
      <c r="B14" s="5" t="s">
        <v>213</v>
      </c>
      <c r="C14" s="88">
        <v>69.612088822999993</v>
      </c>
      <c r="D14" s="9" t="str">
        <f t="shared" si="0"/>
        <v>N/A</v>
      </c>
      <c r="E14" s="88" t="s">
        <v>1747</v>
      </c>
      <c r="F14" s="9" t="str">
        <f t="shared" si="1"/>
        <v>N/A</v>
      </c>
      <c r="G14" s="88">
        <v>90.632359867999995</v>
      </c>
      <c r="H14" s="9" t="str">
        <f t="shared" si="2"/>
        <v>N/A</v>
      </c>
      <c r="I14" s="10" t="s">
        <v>1747</v>
      </c>
      <c r="J14" s="10" t="s">
        <v>1747</v>
      </c>
      <c r="K14" s="9" t="str">
        <f t="shared" si="3"/>
        <v>N/A</v>
      </c>
    </row>
    <row r="15" spans="1:11" x14ac:dyDescent="0.2">
      <c r="A15" s="86" t="s">
        <v>38</v>
      </c>
      <c r="B15" s="5" t="s">
        <v>213</v>
      </c>
      <c r="C15" s="88">
        <v>3.9409969246999998</v>
      </c>
      <c r="D15" s="9" t="str">
        <f t="shared" si="0"/>
        <v>N/A</v>
      </c>
      <c r="E15" s="88">
        <v>3.6134363414999999</v>
      </c>
      <c r="F15" s="9" t="str">
        <f t="shared" si="1"/>
        <v>N/A</v>
      </c>
      <c r="G15" s="88">
        <v>4.8392263757</v>
      </c>
      <c r="H15" s="9" t="str">
        <f t="shared" si="2"/>
        <v>N/A</v>
      </c>
      <c r="I15" s="10">
        <v>-8.31</v>
      </c>
      <c r="J15" s="10">
        <v>33.92</v>
      </c>
      <c r="K15" s="9" t="str">
        <f t="shared" si="3"/>
        <v>No</v>
      </c>
    </row>
    <row r="16" spans="1:11" x14ac:dyDescent="0.2">
      <c r="A16" s="86" t="s">
        <v>376</v>
      </c>
      <c r="B16" s="5" t="s">
        <v>213</v>
      </c>
      <c r="C16" s="8">
        <v>32.646592664000003</v>
      </c>
      <c r="D16" s="9" t="str">
        <f t="shared" ref="D16:D41" si="4">IF($B16="N/A","N/A",IF(C16&lt;0,"No","Yes"))</f>
        <v>N/A</v>
      </c>
      <c r="E16" s="8">
        <v>39.403903288000002</v>
      </c>
      <c r="F16" s="9" t="str">
        <f t="shared" ref="F16:F41" si="5">IF($B16="N/A","N/A",IF(E16&lt;0,"No","Yes"))</f>
        <v>N/A</v>
      </c>
      <c r="G16" s="8">
        <v>33.987315094000003</v>
      </c>
      <c r="H16" s="9" t="str">
        <f t="shared" ref="H16:H41" si="6">IF($B16="N/A","N/A",IF(G16&lt;0,"No","Yes"))</f>
        <v>N/A</v>
      </c>
      <c r="I16" s="10">
        <v>20.7</v>
      </c>
      <c r="J16" s="10">
        <v>-13.7</v>
      </c>
      <c r="K16" s="9" t="str">
        <f t="shared" ref="K16:K41" si="7">IF(J16="Div by 0", "N/A", IF(J16="N/A","N/A", IF(J16&gt;30, "No", IF(J16&lt;-30, "No", "Yes"))))</f>
        <v>Yes</v>
      </c>
    </row>
    <row r="17" spans="1:11" x14ac:dyDescent="0.2">
      <c r="A17" s="86" t="s">
        <v>377</v>
      </c>
      <c r="B17" s="5" t="s">
        <v>213</v>
      </c>
      <c r="C17" s="8">
        <v>0.13883222349999999</v>
      </c>
      <c r="D17" s="9" t="str">
        <f t="shared" si="4"/>
        <v>N/A</v>
      </c>
      <c r="E17" s="8">
        <v>0.69973883999999997</v>
      </c>
      <c r="F17" s="9" t="str">
        <f t="shared" si="5"/>
        <v>N/A</v>
      </c>
      <c r="G17" s="8">
        <v>0.8845824229</v>
      </c>
      <c r="H17" s="9" t="str">
        <f t="shared" si="6"/>
        <v>N/A</v>
      </c>
      <c r="I17" s="10">
        <v>404</v>
      </c>
      <c r="J17" s="10">
        <v>26.42</v>
      </c>
      <c r="K17" s="9" t="str">
        <f t="shared" si="7"/>
        <v>Yes</v>
      </c>
    </row>
    <row r="18" spans="1:11" x14ac:dyDescent="0.2">
      <c r="A18" s="86" t="s">
        <v>378</v>
      </c>
      <c r="B18" s="5" t="s">
        <v>213</v>
      </c>
      <c r="C18" s="8">
        <v>4.3630554275</v>
      </c>
      <c r="D18" s="9" t="str">
        <f t="shared" si="4"/>
        <v>N/A</v>
      </c>
      <c r="E18" s="8">
        <v>5.7683404076000002</v>
      </c>
      <c r="F18" s="9" t="str">
        <f t="shared" si="5"/>
        <v>N/A</v>
      </c>
      <c r="G18" s="8">
        <v>7.7525537358000003</v>
      </c>
      <c r="H18" s="9" t="str">
        <f t="shared" si="6"/>
        <v>N/A</v>
      </c>
      <c r="I18" s="10">
        <v>32.21</v>
      </c>
      <c r="J18" s="10">
        <v>34.4</v>
      </c>
      <c r="K18" s="9" t="str">
        <f t="shared" si="7"/>
        <v>No</v>
      </c>
    </row>
    <row r="19" spans="1:11" x14ac:dyDescent="0.2">
      <c r="A19" s="86" t="s">
        <v>379</v>
      </c>
      <c r="B19" s="5" t="s">
        <v>213</v>
      </c>
      <c r="C19" s="8">
        <v>11.656635311</v>
      </c>
      <c r="D19" s="9" t="str">
        <f t="shared" si="4"/>
        <v>N/A</v>
      </c>
      <c r="E19" s="8">
        <v>0</v>
      </c>
      <c r="F19" s="9" t="str">
        <f t="shared" si="5"/>
        <v>N/A</v>
      </c>
      <c r="G19" s="8">
        <v>6.8880757272000004</v>
      </c>
      <c r="H19" s="9" t="str">
        <f t="shared" si="6"/>
        <v>N/A</v>
      </c>
      <c r="I19" s="10">
        <v>-100</v>
      </c>
      <c r="J19" s="10" t="s">
        <v>1747</v>
      </c>
      <c r="K19" s="9" t="str">
        <f t="shared" si="7"/>
        <v>N/A</v>
      </c>
    </row>
    <row r="20" spans="1:11" x14ac:dyDescent="0.2">
      <c r="A20" s="86" t="s">
        <v>380</v>
      </c>
      <c r="B20" s="5" t="s">
        <v>213</v>
      </c>
      <c r="C20" s="8">
        <v>0.48816520089999998</v>
      </c>
      <c r="D20" s="9" t="str">
        <f t="shared" si="4"/>
        <v>N/A</v>
      </c>
      <c r="E20" s="8">
        <v>7.8334514899999999E-2</v>
      </c>
      <c r="F20" s="9" t="str">
        <f t="shared" si="5"/>
        <v>N/A</v>
      </c>
      <c r="G20" s="8">
        <v>0.23716243719999999</v>
      </c>
      <c r="H20" s="9" t="str">
        <f t="shared" si="6"/>
        <v>N/A</v>
      </c>
      <c r="I20" s="10">
        <v>-84</v>
      </c>
      <c r="J20" s="10">
        <v>202.8</v>
      </c>
      <c r="K20" s="9" t="str">
        <f t="shared" si="7"/>
        <v>No</v>
      </c>
    </row>
    <row r="21" spans="1:11" x14ac:dyDescent="0.2">
      <c r="A21" s="86" t="s">
        <v>381</v>
      </c>
      <c r="B21" s="5" t="s">
        <v>213</v>
      </c>
      <c r="C21" s="8">
        <v>7.9239869700000007E-2</v>
      </c>
      <c r="D21" s="9" t="str">
        <f t="shared" si="4"/>
        <v>N/A</v>
      </c>
      <c r="E21" s="8">
        <v>0</v>
      </c>
      <c r="F21" s="9" t="str">
        <f t="shared" si="5"/>
        <v>N/A</v>
      </c>
      <c r="G21" s="8">
        <v>0.1002505496</v>
      </c>
      <c r="H21" s="9" t="str">
        <f t="shared" si="6"/>
        <v>N/A</v>
      </c>
      <c r="I21" s="10">
        <v>-100</v>
      </c>
      <c r="J21" s="10" t="s">
        <v>1747</v>
      </c>
      <c r="K21" s="9" t="str">
        <f t="shared" si="7"/>
        <v>N/A</v>
      </c>
    </row>
    <row r="22" spans="1:11" x14ac:dyDescent="0.2">
      <c r="A22" s="86" t="s">
        <v>382</v>
      </c>
      <c r="B22" s="5" t="s">
        <v>213</v>
      </c>
      <c r="C22" s="8">
        <v>25.496430153999999</v>
      </c>
      <c r="D22" s="9" t="str">
        <f t="shared" si="4"/>
        <v>N/A</v>
      </c>
      <c r="E22" s="8">
        <v>28.839339853999999</v>
      </c>
      <c r="F22" s="9" t="str">
        <f t="shared" si="5"/>
        <v>N/A</v>
      </c>
      <c r="G22" s="8">
        <v>29.172390512</v>
      </c>
      <c r="H22" s="9" t="str">
        <f t="shared" si="6"/>
        <v>N/A</v>
      </c>
      <c r="I22" s="10">
        <v>13.11</v>
      </c>
      <c r="J22" s="10">
        <v>1.155</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384</v>
      </c>
      <c r="B24" s="5" t="s">
        <v>213</v>
      </c>
      <c r="C24" s="8">
        <v>0.93667761159999996</v>
      </c>
      <c r="D24" s="9" t="str">
        <f t="shared" si="4"/>
        <v>N/A</v>
      </c>
      <c r="E24" s="8">
        <v>0.33628498829999998</v>
      </c>
      <c r="F24" s="9" t="str">
        <f t="shared" si="5"/>
        <v>N/A</v>
      </c>
      <c r="G24" s="8">
        <v>0.267897518</v>
      </c>
      <c r="H24" s="9" t="str">
        <f t="shared" si="6"/>
        <v>N/A</v>
      </c>
      <c r="I24" s="10">
        <v>-64.099999999999994</v>
      </c>
      <c r="J24" s="10">
        <v>-20.3</v>
      </c>
      <c r="K24" s="9" t="str">
        <f t="shared" si="7"/>
        <v>Yes</v>
      </c>
    </row>
    <row r="25" spans="1:11" x14ac:dyDescent="0.2">
      <c r="A25" s="86" t="s">
        <v>385</v>
      </c>
      <c r="B25" s="5" t="s">
        <v>213</v>
      </c>
      <c r="C25" s="8">
        <v>2.4043346318999999</v>
      </c>
      <c r="D25" s="9" t="str">
        <f t="shared" si="4"/>
        <v>N/A</v>
      </c>
      <c r="E25" s="8">
        <v>1.5730944413000001</v>
      </c>
      <c r="F25" s="9" t="str">
        <f t="shared" si="5"/>
        <v>N/A</v>
      </c>
      <c r="G25" s="8">
        <v>2.7268220334</v>
      </c>
      <c r="H25" s="9" t="str">
        <f t="shared" si="6"/>
        <v>N/A</v>
      </c>
      <c r="I25" s="10">
        <v>-34.6</v>
      </c>
      <c r="J25" s="10">
        <v>73.34</v>
      </c>
      <c r="K25" s="9" t="str">
        <f t="shared" si="7"/>
        <v>No</v>
      </c>
    </row>
    <row r="26" spans="1:11" x14ac:dyDescent="0.2">
      <c r="A26" s="86" t="s">
        <v>386</v>
      </c>
      <c r="B26" s="5" t="s">
        <v>213</v>
      </c>
      <c r="C26" s="8">
        <v>3.7966209999999999E-4</v>
      </c>
      <c r="D26" s="9" t="str">
        <f t="shared" si="4"/>
        <v>N/A</v>
      </c>
      <c r="E26" s="8">
        <v>0</v>
      </c>
      <c r="F26" s="9" t="str">
        <f t="shared" si="5"/>
        <v>N/A</v>
      </c>
      <c r="G26" s="8">
        <v>0.37836554890000001</v>
      </c>
      <c r="H26" s="9" t="str">
        <f t="shared" si="6"/>
        <v>N/A</v>
      </c>
      <c r="I26" s="10">
        <v>-100</v>
      </c>
      <c r="J26" s="10" t="s">
        <v>1747</v>
      </c>
      <c r="K26" s="9" t="str">
        <f t="shared" si="7"/>
        <v>N/A</v>
      </c>
    </row>
    <row r="27" spans="1:11" x14ac:dyDescent="0.2">
      <c r="A27" s="86" t="s">
        <v>387</v>
      </c>
      <c r="B27" s="5" t="s">
        <v>213</v>
      </c>
      <c r="C27" s="8">
        <v>9.84347114E-2</v>
      </c>
      <c r="D27" s="9" t="str">
        <f t="shared" si="4"/>
        <v>N/A</v>
      </c>
      <c r="E27" s="8">
        <v>4.2241845899999998E-2</v>
      </c>
      <c r="F27" s="9" t="str">
        <f t="shared" si="5"/>
        <v>N/A</v>
      </c>
      <c r="G27" s="8">
        <v>6.0018110499999999E-2</v>
      </c>
      <c r="H27" s="9" t="str">
        <f t="shared" si="6"/>
        <v>N/A</v>
      </c>
      <c r="I27" s="10">
        <v>-57.1</v>
      </c>
      <c r="J27" s="10">
        <v>42.08</v>
      </c>
      <c r="K27" s="9" t="str">
        <f t="shared" si="7"/>
        <v>No</v>
      </c>
    </row>
    <row r="28" spans="1:11" x14ac:dyDescent="0.2">
      <c r="A28" s="86" t="s">
        <v>388</v>
      </c>
      <c r="B28" s="5" t="s">
        <v>213</v>
      </c>
      <c r="C28" s="8">
        <v>6.7996029299999997E-2</v>
      </c>
      <c r="D28" s="9" t="str">
        <f t="shared" si="4"/>
        <v>N/A</v>
      </c>
      <c r="E28" s="8">
        <v>6.6471102800000001E-2</v>
      </c>
      <c r="F28" s="9" t="str">
        <f t="shared" si="5"/>
        <v>N/A</v>
      </c>
      <c r="G28" s="8">
        <v>7.3228233599999998E-2</v>
      </c>
      <c r="H28" s="9" t="str">
        <f t="shared" si="6"/>
        <v>N/A</v>
      </c>
      <c r="I28" s="10">
        <v>-2.2400000000000002</v>
      </c>
      <c r="J28" s="10">
        <v>10.17</v>
      </c>
      <c r="K28" s="9" t="str">
        <f t="shared" si="7"/>
        <v>Yes</v>
      </c>
    </row>
    <row r="29" spans="1:11" x14ac:dyDescent="0.2">
      <c r="A29" s="86" t="s">
        <v>389</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390</v>
      </c>
      <c r="B30" s="5" t="s">
        <v>213</v>
      </c>
      <c r="C30" s="8">
        <v>0.1237844605</v>
      </c>
      <c r="D30" s="9" t="str">
        <f t="shared" si="4"/>
        <v>N/A</v>
      </c>
      <c r="E30" s="8">
        <v>0</v>
      </c>
      <c r="F30" s="9" t="str">
        <f t="shared" si="5"/>
        <v>N/A</v>
      </c>
      <c r="G30" s="8">
        <v>7.6203167E-3</v>
      </c>
      <c r="H30" s="9" t="str">
        <f t="shared" si="6"/>
        <v>N/A</v>
      </c>
      <c r="I30" s="10">
        <v>-100</v>
      </c>
      <c r="J30" s="10" t="s">
        <v>1747</v>
      </c>
      <c r="K30" s="9" t="str">
        <f t="shared" si="7"/>
        <v>N/A</v>
      </c>
    </row>
    <row r="31" spans="1:11" x14ac:dyDescent="0.2">
      <c r="A31" s="86" t="s">
        <v>391</v>
      </c>
      <c r="B31" s="5" t="s">
        <v>213</v>
      </c>
      <c r="C31" s="8">
        <v>0.32918167910000001</v>
      </c>
      <c r="D31" s="9" t="str">
        <f t="shared" si="4"/>
        <v>N/A</v>
      </c>
      <c r="E31" s="8">
        <v>1.27932876E-2</v>
      </c>
      <c r="F31" s="9" t="str">
        <f t="shared" si="5"/>
        <v>N/A</v>
      </c>
      <c r="G31" s="8">
        <v>1.4986819700000001E-2</v>
      </c>
      <c r="H31" s="9" t="str">
        <f t="shared" si="6"/>
        <v>N/A</v>
      </c>
      <c r="I31" s="10">
        <v>-96.1</v>
      </c>
      <c r="J31" s="10">
        <v>17.149999999999999</v>
      </c>
      <c r="K31" s="9" t="str">
        <f t="shared" si="7"/>
        <v>Yes</v>
      </c>
    </row>
    <row r="32" spans="1:11" x14ac:dyDescent="0.2">
      <c r="A32" s="86" t="s">
        <v>392</v>
      </c>
      <c r="B32" s="5" t="s">
        <v>213</v>
      </c>
      <c r="C32" s="8">
        <v>0.50849172789999997</v>
      </c>
      <c r="D32" s="9" t="str">
        <f t="shared" si="4"/>
        <v>N/A</v>
      </c>
      <c r="E32" s="8">
        <v>0.43094481800000001</v>
      </c>
      <c r="F32" s="9" t="str">
        <f t="shared" si="5"/>
        <v>N/A</v>
      </c>
      <c r="G32" s="8">
        <v>0.50188433139999999</v>
      </c>
      <c r="H32" s="9" t="str">
        <f t="shared" si="6"/>
        <v>N/A</v>
      </c>
      <c r="I32" s="10">
        <v>-15.3</v>
      </c>
      <c r="J32" s="10">
        <v>16.46</v>
      </c>
      <c r="K32" s="9" t="str">
        <f t="shared" si="7"/>
        <v>Yes</v>
      </c>
    </row>
    <row r="33" spans="1:11" x14ac:dyDescent="0.2">
      <c r="A33" s="86" t="s">
        <v>393</v>
      </c>
      <c r="B33" s="5" t="s">
        <v>213</v>
      </c>
      <c r="C33" s="8">
        <v>0</v>
      </c>
      <c r="D33" s="9" t="str">
        <f t="shared" si="4"/>
        <v>N/A</v>
      </c>
      <c r="E33" s="8">
        <v>0</v>
      </c>
      <c r="F33" s="9" t="str">
        <f t="shared" si="5"/>
        <v>N/A</v>
      </c>
      <c r="G33" s="8">
        <v>1.2395559999999999E-4</v>
      </c>
      <c r="H33" s="9" t="str">
        <f t="shared" si="6"/>
        <v>N/A</v>
      </c>
      <c r="I33" s="10" t="s">
        <v>1747</v>
      </c>
      <c r="J33" s="10" t="s">
        <v>1747</v>
      </c>
      <c r="K33" s="9" t="str">
        <f t="shared" si="7"/>
        <v>N/A</v>
      </c>
    </row>
    <row r="34" spans="1:11" x14ac:dyDescent="0.2">
      <c r="A34" s="86" t="s">
        <v>394</v>
      </c>
      <c r="B34" s="5" t="s">
        <v>213</v>
      </c>
      <c r="C34" s="8">
        <v>4.2288521599999997E-2</v>
      </c>
      <c r="D34" s="9" t="str">
        <f t="shared" si="4"/>
        <v>N/A</v>
      </c>
      <c r="E34" s="8">
        <v>3.6197654900000001E-2</v>
      </c>
      <c r="F34" s="9" t="str">
        <f t="shared" si="5"/>
        <v>N/A</v>
      </c>
      <c r="G34" s="8">
        <v>3.1673601599999997E-2</v>
      </c>
      <c r="H34" s="9" t="str">
        <f t="shared" si="6"/>
        <v>N/A</v>
      </c>
      <c r="I34" s="10">
        <v>-14.4</v>
      </c>
      <c r="J34" s="10">
        <v>-12.5</v>
      </c>
      <c r="K34" s="9" t="str">
        <f t="shared" si="7"/>
        <v>Yes</v>
      </c>
    </row>
    <row r="35" spans="1:11" x14ac:dyDescent="0.2">
      <c r="A35" s="86" t="s">
        <v>395</v>
      </c>
      <c r="B35" s="5" t="s">
        <v>213</v>
      </c>
      <c r="C35" s="8">
        <v>1.3189170750999999</v>
      </c>
      <c r="D35" s="9" t="str">
        <f t="shared" si="4"/>
        <v>N/A</v>
      </c>
      <c r="E35" s="8">
        <v>0.1774562475</v>
      </c>
      <c r="F35" s="9" t="str">
        <f t="shared" si="5"/>
        <v>N/A</v>
      </c>
      <c r="G35" s="8">
        <v>0.23323127460000001</v>
      </c>
      <c r="H35" s="9" t="str">
        <f t="shared" si="6"/>
        <v>N/A</v>
      </c>
      <c r="I35" s="10">
        <v>-86.5</v>
      </c>
      <c r="J35" s="10">
        <v>31.43</v>
      </c>
      <c r="K35" s="9" t="str">
        <f t="shared" si="7"/>
        <v>No</v>
      </c>
    </row>
    <row r="36" spans="1:11" x14ac:dyDescent="0.2">
      <c r="A36" s="86" t="s">
        <v>396</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399</v>
      </c>
      <c r="B39" s="5" t="s">
        <v>213</v>
      </c>
      <c r="C39" s="8">
        <v>19.300563039</v>
      </c>
      <c r="D39" s="9" t="str">
        <f t="shared" si="4"/>
        <v>N/A</v>
      </c>
      <c r="E39" s="8">
        <v>22.534858709000002</v>
      </c>
      <c r="F39" s="9" t="str">
        <f t="shared" si="5"/>
        <v>N/A</v>
      </c>
      <c r="G39" s="8">
        <v>16.681811874000001</v>
      </c>
      <c r="H39" s="9" t="str">
        <f t="shared" si="6"/>
        <v>N/A</v>
      </c>
      <c r="I39" s="10">
        <v>16.760000000000002</v>
      </c>
      <c r="J39" s="10">
        <v>-26</v>
      </c>
      <c r="K39" s="9" t="str">
        <f t="shared" si="7"/>
        <v>Yes</v>
      </c>
    </row>
    <row r="40" spans="1:11" x14ac:dyDescent="0.2">
      <c r="A40" s="86" t="s">
        <v>400</v>
      </c>
      <c r="B40" s="5" t="s">
        <v>213</v>
      </c>
      <c r="C40" s="8">
        <v>0</v>
      </c>
      <c r="D40" s="9" t="str">
        <f t="shared" si="4"/>
        <v>N/A</v>
      </c>
      <c r="E40" s="8">
        <v>0</v>
      </c>
      <c r="F40" s="9" t="str">
        <f t="shared" si="5"/>
        <v>N/A</v>
      </c>
      <c r="G40" s="8">
        <v>5.9026465999999997E-6</v>
      </c>
      <c r="H40" s="9" t="str">
        <f t="shared" si="6"/>
        <v>N/A</v>
      </c>
      <c r="I40" s="10" t="s">
        <v>1747</v>
      </c>
      <c r="J40" s="10" t="s">
        <v>1747</v>
      </c>
      <c r="K40" s="9" t="str">
        <f t="shared" si="7"/>
        <v>N/A</v>
      </c>
    </row>
    <row r="41" spans="1:11" x14ac:dyDescent="0.2">
      <c r="A41" s="86" t="s">
        <v>401</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99.999007036999998</v>
      </c>
      <c r="D42" s="9" t="str">
        <f t="shared" ref="D42:D51" si="8">IF($B42="N/A","N/A",IF(C42&lt;0,"No","Yes"))</f>
        <v>N/A</v>
      </c>
      <c r="E42" s="8">
        <v>100</v>
      </c>
      <c r="F42" s="9" t="str">
        <f t="shared" ref="F42:F51" si="9">IF($B42="N/A","N/A",IF(E42&lt;0,"No","Yes"))</f>
        <v>N/A</v>
      </c>
      <c r="G42" s="8">
        <v>100</v>
      </c>
      <c r="H42" s="9" t="str">
        <f t="shared" ref="H42:H51" si="10">IF($B42="N/A","N/A",IF(G42&lt;0,"No","Yes"))</f>
        <v>N/A</v>
      </c>
      <c r="I42" s="10">
        <v>1E-3</v>
      </c>
      <c r="J42" s="10">
        <v>0</v>
      </c>
      <c r="K42" s="9" t="str">
        <f t="shared" ref="K42:K51" si="11">IF(J42="Div by 0", "N/A", IF(J42="N/A","N/A", IF(J42&gt;30, "No", IF(J42&lt;-30, "No", "Yes"))))</f>
        <v>Yes</v>
      </c>
    </row>
    <row r="43" spans="1:11" x14ac:dyDescent="0.2">
      <c r="A43" s="86" t="s">
        <v>39</v>
      </c>
      <c r="B43" s="5" t="s">
        <v>213</v>
      </c>
      <c r="C43" s="8">
        <v>99.999184978000002</v>
      </c>
      <c r="D43" s="9" t="str">
        <f t="shared" si="8"/>
        <v>N/A</v>
      </c>
      <c r="E43" s="8">
        <v>100</v>
      </c>
      <c r="F43" s="9" t="str">
        <f t="shared" si="9"/>
        <v>N/A</v>
      </c>
      <c r="G43" s="8">
        <v>100</v>
      </c>
      <c r="H43" s="9" t="str">
        <f t="shared" si="10"/>
        <v>N/A</v>
      </c>
      <c r="I43" s="10">
        <v>8.0000000000000004E-4</v>
      </c>
      <c r="J43" s="10">
        <v>0</v>
      </c>
      <c r="K43" s="9" t="str">
        <f t="shared" si="11"/>
        <v>Yes</v>
      </c>
    </row>
    <row r="44" spans="1:11" x14ac:dyDescent="0.2">
      <c r="A44" s="86" t="s">
        <v>40</v>
      </c>
      <c r="B44" s="5" t="s">
        <v>213</v>
      </c>
      <c r="C44" s="8">
        <v>47.898965351999998</v>
      </c>
      <c r="D44" s="9" t="str">
        <f t="shared" si="8"/>
        <v>N/A</v>
      </c>
      <c r="E44" s="8">
        <v>47.846888194000002</v>
      </c>
      <c r="F44" s="9" t="str">
        <f t="shared" si="9"/>
        <v>N/A</v>
      </c>
      <c r="G44" s="8">
        <v>51.884411069000002</v>
      </c>
      <c r="H44" s="9" t="str">
        <f t="shared" si="10"/>
        <v>N/A</v>
      </c>
      <c r="I44" s="10">
        <v>-0.109</v>
      </c>
      <c r="J44" s="10">
        <v>8.4380000000000006</v>
      </c>
      <c r="K44" s="9" t="str">
        <f t="shared" si="11"/>
        <v>Yes</v>
      </c>
    </row>
    <row r="45" spans="1:11" x14ac:dyDescent="0.2">
      <c r="A45" s="86" t="s">
        <v>163</v>
      </c>
      <c r="B45" s="5" t="s">
        <v>213</v>
      </c>
      <c r="C45" s="8">
        <v>96.742374705000003</v>
      </c>
      <c r="D45" s="9" t="str">
        <f t="shared" si="8"/>
        <v>N/A</v>
      </c>
      <c r="E45" s="8">
        <v>99.997307860000006</v>
      </c>
      <c r="F45" s="9" t="str">
        <f t="shared" si="9"/>
        <v>N/A</v>
      </c>
      <c r="G45" s="8">
        <v>98.583795711999997</v>
      </c>
      <c r="H45" s="9" t="str">
        <f t="shared" si="10"/>
        <v>N/A</v>
      </c>
      <c r="I45" s="10">
        <v>3.3650000000000002</v>
      </c>
      <c r="J45" s="10">
        <v>-1.41</v>
      </c>
      <c r="K45" s="9" t="str">
        <f t="shared" si="11"/>
        <v>Yes</v>
      </c>
    </row>
    <row r="46" spans="1:11" x14ac:dyDescent="0.2">
      <c r="A46" s="86" t="s">
        <v>41</v>
      </c>
      <c r="B46" s="5" t="s">
        <v>213</v>
      </c>
      <c r="C46" s="8">
        <v>99.994863886999994</v>
      </c>
      <c r="D46" s="9" t="str">
        <f t="shared" si="8"/>
        <v>N/A</v>
      </c>
      <c r="E46" s="8" t="s">
        <v>1747</v>
      </c>
      <c r="F46" s="9" t="str">
        <f t="shared" si="9"/>
        <v>N/A</v>
      </c>
      <c r="G46" s="8">
        <v>99.999914305999994</v>
      </c>
      <c r="H46" s="9" t="str">
        <f t="shared" si="10"/>
        <v>N/A</v>
      </c>
      <c r="I46" s="10" t="s">
        <v>1747</v>
      </c>
      <c r="J46" s="10" t="s">
        <v>1747</v>
      </c>
      <c r="K46" s="9" t="str">
        <f t="shared" si="11"/>
        <v>N/A</v>
      </c>
    </row>
    <row r="47" spans="1:11" x14ac:dyDescent="0.2">
      <c r="A47" s="86" t="s">
        <v>42</v>
      </c>
      <c r="B47" s="5" t="s">
        <v>213</v>
      </c>
      <c r="C47" s="8">
        <v>99.548511931999997</v>
      </c>
      <c r="D47" s="9" t="str">
        <f t="shared" si="8"/>
        <v>N/A</v>
      </c>
      <c r="E47" s="8" t="s">
        <v>1747</v>
      </c>
      <c r="F47" s="9" t="str">
        <f t="shared" si="9"/>
        <v>N/A</v>
      </c>
      <c r="G47" s="8">
        <v>99.994112106000003</v>
      </c>
      <c r="H47" s="9" t="str">
        <f t="shared" si="10"/>
        <v>N/A</v>
      </c>
      <c r="I47" s="10" t="s">
        <v>1747</v>
      </c>
      <c r="J47" s="10" t="s">
        <v>1747</v>
      </c>
      <c r="K47" s="9" t="str">
        <f t="shared" si="11"/>
        <v>N/A</v>
      </c>
    </row>
    <row r="48" spans="1:11" x14ac:dyDescent="0.2">
      <c r="A48" s="86" t="s">
        <v>43</v>
      </c>
      <c r="B48" s="5" t="s">
        <v>213</v>
      </c>
      <c r="C48" s="8">
        <v>98.734667565999999</v>
      </c>
      <c r="D48" s="9" t="str">
        <f t="shared" si="8"/>
        <v>N/A</v>
      </c>
      <c r="E48" s="8">
        <v>99.997307860000006</v>
      </c>
      <c r="F48" s="9" t="str">
        <f t="shared" si="9"/>
        <v>N/A</v>
      </c>
      <c r="G48" s="8">
        <v>99.668433472999993</v>
      </c>
      <c r="H48" s="9" t="str">
        <f t="shared" si="10"/>
        <v>N/A</v>
      </c>
      <c r="I48" s="10">
        <v>1.2789999999999999</v>
      </c>
      <c r="J48" s="10">
        <v>-0.32900000000000001</v>
      </c>
      <c r="K48" s="9" t="str">
        <f t="shared" si="11"/>
        <v>Yes</v>
      </c>
    </row>
    <row r="49" spans="1:12" x14ac:dyDescent="0.2">
      <c r="A49" s="86" t="s">
        <v>44</v>
      </c>
      <c r="B49" s="5" t="s">
        <v>213</v>
      </c>
      <c r="C49" s="8">
        <v>80.730495536999996</v>
      </c>
      <c r="D49" s="9" t="str">
        <f t="shared" si="8"/>
        <v>N/A</v>
      </c>
      <c r="E49" s="8">
        <v>80.627186437999995</v>
      </c>
      <c r="F49" s="9" t="str">
        <f t="shared" si="9"/>
        <v>N/A</v>
      </c>
      <c r="G49" s="8">
        <v>81.602809211999997</v>
      </c>
      <c r="H49" s="9" t="str">
        <f t="shared" si="10"/>
        <v>N/A</v>
      </c>
      <c r="I49" s="10">
        <v>-0.128</v>
      </c>
      <c r="J49" s="10">
        <v>1.21</v>
      </c>
      <c r="K49" s="9" t="str">
        <f t="shared" si="11"/>
        <v>Yes</v>
      </c>
    </row>
    <row r="50" spans="1:12" x14ac:dyDescent="0.2">
      <c r="A50" s="86" t="s">
        <v>45</v>
      </c>
      <c r="B50" s="5" t="s">
        <v>213</v>
      </c>
      <c r="C50" s="8">
        <v>19.252010402</v>
      </c>
      <c r="D50" s="9" t="str">
        <f t="shared" si="8"/>
        <v>N/A</v>
      </c>
      <c r="E50" s="8">
        <v>19.371351218000001</v>
      </c>
      <c r="F50" s="9" t="str">
        <f t="shared" si="9"/>
        <v>N/A</v>
      </c>
      <c r="G50" s="8">
        <v>18.389437052000002</v>
      </c>
      <c r="H50" s="9" t="str">
        <f t="shared" si="10"/>
        <v>N/A</v>
      </c>
      <c r="I50" s="10">
        <v>0.61990000000000001</v>
      </c>
      <c r="J50" s="10">
        <v>-5.07</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895</v>
      </c>
      <c r="B52" s="5" t="s">
        <v>213</v>
      </c>
      <c r="C52" s="8">
        <v>4.3004039000000003E-3</v>
      </c>
      <c r="D52" s="9" t="str">
        <f t="shared" ref="D52:D57" si="12">IF($B52="N/A","N/A",IF(C52&lt;0,"No","Yes"))</f>
        <v>N/A</v>
      </c>
      <c r="E52" s="8">
        <v>0.45324683290000001</v>
      </c>
      <c r="F52" s="9" t="str">
        <f t="shared" ref="F52:F57" si="13">IF($B52="N/A","N/A",IF(E52&lt;0,"No","Yes"))</f>
        <v>N/A</v>
      </c>
      <c r="G52" s="8">
        <v>0.67157951810000005</v>
      </c>
      <c r="H52" s="9" t="str">
        <f t="shared" ref="H52:H57" si="14">IF($B52="N/A","N/A",IF(G52&lt;0,"No","Yes"))</f>
        <v>N/A</v>
      </c>
      <c r="I52" s="10">
        <v>10440</v>
      </c>
      <c r="J52" s="10">
        <v>48.17</v>
      </c>
      <c r="K52" s="9" t="str">
        <f t="shared" ref="K52:K57" si="15">IF(J52="Div by 0", "N/A", IF(J52="N/A","N/A", IF(J52&gt;30, "No", IF(J52&lt;-30, "No", "Yes"))))</f>
        <v>No</v>
      </c>
    </row>
    <row r="53" spans="1:12" s="60" customFormat="1" x14ac:dyDescent="0.2">
      <c r="A53" s="89" t="s">
        <v>896</v>
      </c>
      <c r="B53" s="5" t="s">
        <v>213</v>
      </c>
      <c r="C53" s="8">
        <v>0</v>
      </c>
      <c r="D53" s="9" t="str">
        <f t="shared" si="12"/>
        <v>N/A</v>
      </c>
      <c r="E53" s="8">
        <v>0</v>
      </c>
      <c r="F53" s="9" t="str">
        <f t="shared" si="13"/>
        <v>N/A</v>
      </c>
      <c r="G53" s="8">
        <v>0</v>
      </c>
      <c r="H53" s="9" t="str">
        <f t="shared" si="14"/>
        <v>N/A</v>
      </c>
      <c r="I53" s="10" t="s">
        <v>1747</v>
      </c>
      <c r="J53" s="10" t="s">
        <v>1747</v>
      </c>
      <c r="K53" s="9" t="str">
        <f t="shared" si="15"/>
        <v>N/A</v>
      </c>
    </row>
    <row r="54" spans="1:12" s="60" customFormat="1" x14ac:dyDescent="0.2">
      <c r="A54" s="89" t="s">
        <v>897</v>
      </c>
      <c r="B54" s="5" t="s">
        <v>213</v>
      </c>
      <c r="C54" s="8">
        <v>1.0231383632</v>
      </c>
      <c r="D54" s="9" t="str">
        <f t="shared" si="12"/>
        <v>N/A</v>
      </c>
      <c r="E54" s="8">
        <v>0</v>
      </c>
      <c r="F54" s="9" t="str">
        <f t="shared" si="13"/>
        <v>N/A</v>
      </c>
      <c r="G54" s="8">
        <v>0</v>
      </c>
      <c r="H54" s="9" t="str">
        <f t="shared" si="14"/>
        <v>N/A</v>
      </c>
      <c r="I54" s="10">
        <v>-100</v>
      </c>
      <c r="J54" s="10" t="s">
        <v>1747</v>
      </c>
      <c r="K54" s="9" t="str">
        <f t="shared" si="15"/>
        <v>N/A</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1747</v>
      </c>
      <c r="J55" s="10" t="s">
        <v>1747</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1747</v>
      </c>
      <c r="J56" s="10" t="s">
        <v>1747</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1747</v>
      </c>
      <c r="J57" s="10" t="s">
        <v>1747</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1734</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9657823</v>
      </c>
      <c r="D7" s="32" t="str">
        <f>IF($B7="N/A","N/A",IF(C7&gt;15,"No",IF(C7&lt;-15,"No","Yes")))</f>
        <v>N/A</v>
      </c>
      <c r="E7" s="31">
        <v>8852574</v>
      </c>
      <c r="F7" s="32" t="str">
        <f>IF($B7="N/A","N/A",IF(E7&gt;15,"No",IF(E7&lt;-15,"No","Yes")))</f>
        <v>N/A</v>
      </c>
      <c r="G7" s="31">
        <v>8251020</v>
      </c>
      <c r="H7" s="32" t="str">
        <f>IF($B7="N/A","N/A",IF(G7&gt;15,"No",IF(G7&lt;-15,"No","Yes")))</f>
        <v>N/A</v>
      </c>
      <c r="I7" s="33">
        <v>-8.34</v>
      </c>
      <c r="J7" s="33">
        <v>-6.8</v>
      </c>
      <c r="K7" s="32" t="str">
        <f t="shared" ref="K7:K22" si="0">IF(J7="Div by 0", "N/A", IF(J7="N/A","N/A", IF(J7&gt;30, "No", IF(J7&lt;-30, "No", "Yes"))))</f>
        <v>Yes</v>
      </c>
    </row>
    <row r="8" spans="1:11" x14ac:dyDescent="0.2">
      <c r="A8" s="3" t="s">
        <v>362</v>
      </c>
      <c r="B8" s="30" t="s">
        <v>213</v>
      </c>
      <c r="C8" s="34">
        <v>70.809280724999994</v>
      </c>
      <c r="D8" s="32" t="str">
        <f>IF($B8="N/A","N/A",IF(C8&gt;15,"No",IF(C8&lt;-15,"No","Yes")))</f>
        <v>N/A</v>
      </c>
      <c r="E8" s="34">
        <v>65.264023773999995</v>
      </c>
      <c r="F8" s="32" t="str">
        <f>IF($B8="N/A","N/A",IF(E8&gt;15,"No",IF(E8&lt;-15,"No","Yes")))</f>
        <v>N/A</v>
      </c>
      <c r="G8" s="34">
        <v>39.096887414999998</v>
      </c>
      <c r="H8" s="32" t="str">
        <f>IF($B8="N/A","N/A",IF(G8&gt;15,"No",IF(G8&lt;-15,"No","Yes")))</f>
        <v>N/A</v>
      </c>
      <c r="I8" s="33">
        <v>-7.83</v>
      </c>
      <c r="J8" s="33">
        <v>-40.1</v>
      </c>
      <c r="K8" s="32" t="str">
        <f t="shared" si="0"/>
        <v>No</v>
      </c>
    </row>
    <row r="9" spans="1:11" x14ac:dyDescent="0.2">
      <c r="A9" s="3" t="s">
        <v>119</v>
      </c>
      <c r="B9" s="35" t="s">
        <v>213</v>
      </c>
      <c r="C9" s="9">
        <v>29.190719274999999</v>
      </c>
      <c r="D9" s="9" t="str">
        <f>IF($B9="N/A","N/A",IF(C9&gt;15,"No",IF(C9&lt;-15,"No","Yes")))</f>
        <v>N/A</v>
      </c>
      <c r="E9" s="9">
        <v>34.735976225999998</v>
      </c>
      <c r="F9" s="9" t="str">
        <f>IF($B9="N/A","N/A",IF(E9&gt;15,"No",IF(E9&lt;-15,"No","Yes")))</f>
        <v>N/A</v>
      </c>
      <c r="G9" s="9">
        <v>60.903112585000002</v>
      </c>
      <c r="H9" s="9" t="str">
        <f>IF($B9="N/A","N/A",IF(G9&gt;15,"No",IF(G9&lt;-15,"No","Yes")))</f>
        <v>N/A</v>
      </c>
      <c r="I9" s="10">
        <v>19</v>
      </c>
      <c r="J9" s="10">
        <v>75.33</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836</v>
      </c>
      <c r="B11" s="35" t="s">
        <v>214</v>
      </c>
      <c r="C11" s="9">
        <v>48.447450320999998</v>
      </c>
      <c r="D11" s="9" t="str">
        <f>IF(OR($B11="N/A",$C11="N/A"),"N/A",IF(C11&gt;100,"No",IF(C11&lt;95,"No","Yes")))</f>
        <v>No</v>
      </c>
      <c r="E11" s="9">
        <v>55.070694693</v>
      </c>
      <c r="F11" s="9" t="str">
        <f>IF(OR($B11="N/A",$E11="N/A"),"N/A",IF(E11&gt;100,"No",IF(E11&lt;95,"No","Yes")))</f>
        <v>No</v>
      </c>
      <c r="G11" s="9">
        <v>39.096887414999998</v>
      </c>
      <c r="H11" s="9" t="str">
        <f>IF($B11="N/A","N/A",IF(G11&gt;100,"No",IF(G11&lt;95,"No","Yes")))</f>
        <v>No</v>
      </c>
      <c r="I11" s="10">
        <v>13.67</v>
      </c>
      <c r="J11" s="10">
        <v>-29</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837</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6838635</v>
      </c>
      <c r="D14" s="9" t="str">
        <f>IF($B14="N/A","N/A",IF(C14&gt;15,"No",IF(C14&lt;-15,"No","Yes")))</f>
        <v>N/A</v>
      </c>
      <c r="E14" s="36">
        <v>5777546</v>
      </c>
      <c r="F14" s="9" t="str">
        <f>IF($B14="N/A","N/A",IF(E14&gt;15,"No",IF(E14&lt;-15,"No","Yes")))</f>
        <v>N/A</v>
      </c>
      <c r="G14" s="36">
        <v>3225892</v>
      </c>
      <c r="H14" s="9" t="str">
        <f>IF($B14="N/A","N/A",IF(G14&gt;15,"No",IF(G14&lt;-15,"No","Yes")))</f>
        <v>N/A</v>
      </c>
      <c r="I14" s="10">
        <v>-15.5</v>
      </c>
      <c r="J14" s="10">
        <v>-44.2</v>
      </c>
      <c r="K14" s="9" t="str">
        <f t="shared" si="0"/>
        <v>No</v>
      </c>
    </row>
    <row r="15" spans="1:11" ht="14.25" customHeight="1" x14ac:dyDescent="0.2">
      <c r="A15" s="3" t="s">
        <v>442</v>
      </c>
      <c r="B15" s="35" t="s">
        <v>213</v>
      </c>
      <c r="C15" s="9">
        <v>1.0235960999999999E-3</v>
      </c>
      <c r="D15" s="9" t="str">
        <f>IF($B15="N/A","N/A",IF(C15&gt;15,"No",IF(C15&lt;-15,"No","Yes")))</f>
        <v>N/A</v>
      </c>
      <c r="E15" s="9">
        <v>2.7693420000000002E-4</v>
      </c>
      <c r="F15" s="9" t="str">
        <f>IF($B15="N/A","N/A",IF(E15&gt;15,"No",IF(E15&lt;-15,"No","Yes")))</f>
        <v>N/A</v>
      </c>
      <c r="G15" s="9">
        <v>0</v>
      </c>
      <c r="H15" s="9" t="str">
        <f>IF($B15="N/A","N/A",IF(G15&gt;15,"No",IF(G15&lt;-15,"No","Yes")))</f>
        <v>N/A</v>
      </c>
      <c r="I15" s="10">
        <v>-72.900000000000006</v>
      </c>
      <c r="J15" s="10">
        <v>-100</v>
      </c>
      <c r="K15" s="9" t="str">
        <f t="shared" si="0"/>
        <v>No</v>
      </c>
    </row>
    <row r="16" spans="1:11" ht="12.75" customHeight="1" x14ac:dyDescent="0.2">
      <c r="A16" s="3" t="s">
        <v>859</v>
      </c>
      <c r="B16" s="35" t="s">
        <v>213</v>
      </c>
      <c r="C16" s="37">
        <v>53.914285714000002</v>
      </c>
      <c r="D16" s="9" t="str">
        <f>IF($B16="N/A","N/A",IF(C16&gt;15,"No",IF(C16&lt;-15,"No","Yes")))</f>
        <v>N/A</v>
      </c>
      <c r="E16" s="37">
        <v>51.1875</v>
      </c>
      <c r="F16" s="9" t="str">
        <f>IF($B16="N/A","N/A",IF(E16&gt;15,"No",IF(E16&lt;-15,"No","Yes")))</f>
        <v>N/A</v>
      </c>
      <c r="G16" s="37" t="s">
        <v>1747</v>
      </c>
      <c r="H16" s="9" t="str">
        <f>IF($B16="N/A","N/A",IF(G16&gt;15,"No",IF(G16&lt;-15,"No","Yes")))</f>
        <v>N/A</v>
      </c>
      <c r="I16" s="10">
        <v>-5.0599999999999996</v>
      </c>
      <c r="J16" s="10" t="s">
        <v>1747</v>
      </c>
      <c r="K16" s="9" t="str">
        <f t="shared" si="0"/>
        <v>N/A</v>
      </c>
    </row>
    <row r="17" spans="1:11" x14ac:dyDescent="0.2">
      <c r="A17" s="3" t="s">
        <v>131</v>
      </c>
      <c r="B17" s="35" t="s">
        <v>213</v>
      </c>
      <c r="C17" s="36">
        <v>2113</v>
      </c>
      <c r="D17" s="9" t="str">
        <f>IF($B17="N/A","N/A",IF(C17&gt;15,"No",IF(C17&lt;-15,"No","Yes")))</f>
        <v>N/A</v>
      </c>
      <c r="E17" s="36">
        <v>2638</v>
      </c>
      <c r="F17" s="9" t="str">
        <f>IF($B17="N/A","N/A",IF(E17&gt;15,"No",IF(E17&lt;-15,"No","Yes")))</f>
        <v>N/A</v>
      </c>
      <c r="G17" s="36">
        <v>398</v>
      </c>
      <c r="H17" s="9" t="str">
        <f>IF($B17="N/A","N/A",IF(G17&gt;15,"No",IF(G17&lt;-15,"No","Yes")))</f>
        <v>N/A</v>
      </c>
      <c r="I17" s="10">
        <v>24.85</v>
      </c>
      <c r="J17" s="10">
        <v>-84.9</v>
      </c>
      <c r="K17" s="9" t="str">
        <f t="shared" si="0"/>
        <v>No</v>
      </c>
    </row>
    <row r="18" spans="1:11" x14ac:dyDescent="0.2">
      <c r="A18" s="3" t="s">
        <v>346</v>
      </c>
      <c r="B18" s="35" t="s">
        <v>213</v>
      </c>
      <c r="C18" s="8">
        <v>2.1878636600000001E-2</v>
      </c>
      <c r="D18" s="9" t="str">
        <f>IF($B18="N/A","N/A",IF(C18&gt;15,"No",IF(C18&lt;-15,"No","Yes")))</f>
        <v>N/A</v>
      </c>
      <c r="E18" s="8">
        <v>2.9799242600000001E-2</v>
      </c>
      <c r="F18" s="9" t="str">
        <f>IF($B18="N/A","N/A",IF(E18&gt;15,"No",IF(E18&lt;-15,"No","Yes")))</f>
        <v>N/A</v>
      </c>
      <c r="G18" s="8">
        <v>4.823646E-3</v>
      </c>
      <c r="H18" s="9" t="str">
        <f>IF($B18="N/A","N/A",IF(G18&gt;15,"No",IF(G18&lt;-15,"No","Yes")))</f>
        <v>N/A</v>
      </c>
      <c r="I18" s="10">
        <v>36.200000000000003</v>
      </c>
      <c r="J18" s="10">
        <v>-83.8</v>
      </c>
      <c r="K18" s="9" t="str">
        <f t="shared" si="0"/>
        <v>No</v>
      </c>
    </row>
    <row r="19" spans="1:11" ht="27.75" customHeight="1" x14ac:dyDescent="0.2">
      <c r="A19" s="3" t="s">
        <v>838</v>
      </c>
      <c r="B19" s="35" t="s">
        <v>213</v>
      </c>
      <c r="C19" s="37">
        <v>38.395646001000003</v>
      </c>
      <c r="D19" s="9" t="str">
        <f>IF($B19="N/A","N/A",IF(C19&gt;60,"No",IF(C19&lt;15,"No","Yes")))</f>
        <v>N/A</v>
      </c>
      <c r="E19" s="37">
        <v>50.780894617000001</v>
      </c>
      <c r="F19" s="9" t="str">
        <f>IF($B19="N/A","N/A",IF(E19&gt;60,"No",IF(E19&lt;15,"No","Yes")))</f>
        <v>N/A</v>
      </c>
      <c r="G19" s="37">
        <v>36.412060302</v>
      </c>
      <c r="H19" s="9" t="str">
        <f>IF($B19="N/A","N/A",IF(G19&gt;60,"No",IF(G19&lt;15,"No","Yes")))</f>
        <v>N/A</v>
      </c>
      <c r="I19" s="10">
        <v>32.26</v>
      </c>
      <c r="J19" s="10">
        <v>-28.3</v>
      </c>
      <c r="K19" s="9" t="str">
        <f t="shared" si="0"/>
        <v>Yes</v>
      </c>
    </row>
    <row r="20" spans="1:11" x14ac:dyDescent="0.2">
      <c r="A20" s="3" t="s">
        <v>27</v>
      </c>
      <c r="B20" s="35" t="s">
        <v>217</v>
      </c>
      <c r="C20" s="36">
        <v>19</v>
      </c>
      <c r="D20" s="9" t="str">
        <f>IF($B20="N/A","N/A",IF(C20="N/A","N/A",IF(C20=0,"Yes","No")))</f>
        <v>No</v>
      </c>
      <c r="E20" s="36">
        <v>15</v>
      </c>
      <c r="F20" s="9" t="str">
        <f>IF($B20="N/A","N/A",IF(E20="N/A","N/A",IF(E20=0,"Yes","No")))</f>
        <v>No</v>
      </c>
      <c r="G20" s="36">
        <v>0</v>
      </c>
      <c r="H20" s="9" t="str">
        <f>IF($B20="N/A","N/A",IF(G20=0,"Yes","No"))</f>
        <v>Yes</v>
      </c>
      <c r="I20" s="10">
        <v>-21.1</v>
      </c>
      <c r="J20" s="10">
        <v>-100</v>
      </c>
      <c r="K20" s="9" t="str">
        <f t="shared" si="0"/>
        <v>No</v>
      </c>
    </row>
    <row r="21" spans="1:11" x14ac:dyDescent="0.2">
      <c r="A21" s="3" t="s">
        <v>839</v>
      </c>
      <c r="B21" s="35" t="s">
        <v>213</v>
      </c>
      <c r="C21" s="9">
        <v>5.2358487001</v>
      </c>
      <c r="D21" s="9" t="str">
        <f>IF($B21="N/A","N/A",IF(C21&gt;15,"No",IF(C21&lt;-15,"No","Yes")))</f>
        <v>N/A</v>
      </c>
      <c r="E21" s="9">
        <v>5.3897092529000004</v>
      </c>
      <c r="F21" s="9" t="str">
        <f>IF($B21="N/A","N/A",IF(E21&gt;15,"No",IF(E21&lt;-15,"No","Yes")))</f>
        <v>N/A</v>
      </c>
      <c r="G21" s="9">
        <v>5.0119500377000001</v>
      </c>
      <c r="H21" s="9" t="str">
        <f>IF($B21="N/A","N/A",IF(G21&gt;15,"No",IF(G21&lt;-15,"No","Yes")))</f>
        <v>N/A</v>
      </c>
      <c r="I21" s="10">
        <v>2.9390000000000001</v>
      </c>
      <c r="J21" s="10">
        <v>-7.01</v>
      </c>
      <c r="K21" s="9" t="str">
        <f t="shared" si="0"/>
        <v>Yes</v>
      </c>
    </row>
    <row r="22" spans="1:11" x14ac:dyDescent="0.2">
      <c r="A22" s="3" t="s">
        <v>1700</v>
      </c>
      <c r="B22" s="35" t="s">
        <v>213</v>
      </c>
      <c r="C22" s="96">
        <v>11171490</v>
      </c>
      <c r="D22" s="9" t="str">
        <f>IF($B22="N/A","N/A",IF(C22&gt;15,"No",IF(C22&lt;-15,"No","Yes")))</f>
        <v>N/A</v>
      </c>
      <c r="E22" s="96">
        <v>8953424</v>
      </c>
      <c r="F22" s="9" t="str">
        <f>IF($B22="N/A","N/A",IF(E22&gt;15,"No",IF(E22&lt;-15,"No","Yes")))</f>
        <v>N/A</v>
      </c>
      <c r="G22" s="96">
        <v>7141813</v>
      </c>
      <c r="H22" s="9" t="str">
        <f>IF($B22="N/A","N/A",IF(G22&gt;15,"No",IF(G22&lt;-15,"No","Yes")))</f>
        <v>N/A</v>
      </c>
      <c r="I22" s="10">
        <v>-19.899999999999999</v>
      </c>
      <c r="J22" s="10">
        <v>-20.2</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6838635</v>
      </c>
      <c r="D6" s="9" t="str">
        <f>IF($B6="N/A","N/A",IF(C6&gt;15,"No",IF(C6&lt;-15,"No","Yes")))</f>
        <v>N/A</v>
      </c>
      <c r="E6" s="36">
        <v>5777546</v>
      </c>
      <c r="F6" s="9" t="str">
        <f>IF($B6="N/A","N/A",IF(E6&gt;15,"No",IF(E6&lt;-15,"No","Yes")))</f>
        <v>N/A</v>
      </c>
      <c r="G6" s="36">
        <v>3225892</v>
      </c>
      <c r="H6" s="9" t="str">
        <f>IF($B6="N/A","N/A",IF(G6&gt;15,"No",IF(G6&lt;-15,"No","Yes")))</f>
        <v>N/A</v>
      </c>
      <c r="I6" s="10">
        <v>-15.5</v>
      </c>
      <c r="J6" s="10">
        <v>-44.2</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851</v>
      </c>
      <c r="B9" s="35" t="s">
        <v>271</v>
      </c>
      <c r="C9" s="37">
        <v>57.206180326999998</v>
      </c>
      <c r="D9" s="9" t="str">
        <f>IF($B9="N/A","N/A",IF(C9&gt;60,"No",IF(C9&lt;15,"No","Yes")))</f>
        <v>Yes</v>
      </c>
      <c r="E9" s="37">
        <v>53.370525305999998</v>
      </c>
      <c r="F9" s="9" t="str">
        <f>IF($B9="N/A","N/A",IF(E9&gt;60,"No",IF(E9&lt;15,"No","Yes")))</f>
        <v>Yes</v>
      </c>
      <c r="G9" s="37">
        <v>47.438756783999999</v>
      </c>
      <c r="H9" s="9" t="str">
        <f>IF($B9="N/A","N/A",IF(G9&gt;60,"No",IF(G9&lt;15,"No","Yes")))</f>
        <v>Yes</v>
      </c>
      <c r="I9" s="10">
        <v>-6.7</v>
      </c>
      <c r="J9" s="10">
        <v>-11.1</v>
      </c>
      <c r="K9" s="9" t="str">
        <f t="shared" si="0"/>
        <v>Yes</v>
      </c>
    </row>
    <row r="10" spans="1:11" x14ac:dyDescent="0.2">
      <c r="A10" s="3" t="s">
        <v>14</v>
      </c>
      <c r="B10" s="35" t="s">
        <v>272</v>
      </c>
      <c r="C10" s="9">
        <v>2.4565867310999998</v>
      </c>
      <c r="D10" s="9" t="str">
        <f>IF($B10="N/A","N/A",IF(C10&gt;15,"No",IF(C10&lt;=0,"No","Yes")))</f>
        <v>Yes</v>
      </c>
      <c r="E10" s="9">
        <v>3.0949472319</v>
      </c>
      <c r="F10" s="9" t="str">
        <f>IF($B10="N/A","N/A",IF(E10&gt;15,"No",IF(E10&lt;=0,"No","Yes")))</f>
        <v>Yes</v>
      </c>
      <c r="G10" s="9">
        <v>4.1126609321999998</v>
      </c>
      <c r="H10" s="9" t="str">
        <f>IF($B10="N/A","N/A",IF(G10&gt;15,"No",IF(G10&lt;=0,"No","Yes")))</f>
        <v>Yes</v>
      </c>
      <c r="I10" s="10">
        <v>25.99</v>
      </c>
      <c r="J10" s="10">
        <v>32.880000000000003</v>
      </c>
      <c r="K10" s="9" t="str">
        <f t="shared" si="0"/>
        <v>No</v>
      </c>
    </row>
    <row r="11" spans="1:11" x14ac:dyDescent="0.2">
      <c r="A11" s="3" t="s">
        <v>874</v>
      </c>
      <c r="B11" s="35" t="s">
        <v>213</v>
      </c>
      <c r="C11" s="37">
        <v>90.733376191000005</v>
      </c>
      <c r="D11" s="9" t="str">
        <f>IF($B11="N/A","N/A",IF(C11&gt;15,"No",IF(C11&lt;-15,"No","Yes")))</f>
        <v>N/A</v>
      </c>
      <c r="E11" s="37">
        <v>101.8604512</v>
      </c>
      <c r="F11" s="9" t="str">
        <f>IF($B11="N/A","N/A",IF(E11&gt;15,"No",IF(E11&lt;-15,"No","Yes")))</f>
        <v>N/A</v>
      </c>
      <c r="G11" s="37">
        <v>107.68551293</v>
      </c>
      <c r="H11" s="9" t="str">
        <f>IF($B11="N/A","N/A",IF(G11&gt;15,"No",IF(G11&lt;-15,"No","Yes")))</f>
        <v>N/A</v>
      </c>
      <c r="I11" s="10">
        <v>12.26</v>
      </c>
      <c r="J11" s="10">
        <v>5.7190000000000003</v>
      </c>
      <c r="K11" s="9" t="str">
        <f t="shared" si="0"/>
        <v>Yes</v>
      </c>
    </row>
    <row r="12" spans="1:11" x14ac:dyDescent="0.2">
      <c r="A12" s="3" t="s">
        <v>936</v>
      </c>
      <c r="B12" s="35"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5" t="s">
        <v>273</v>
      </c>
      <c r="C13" s="9">
        <v>97.343665805000001</v>
      </c>
      <c r="D13" s="9" t="str">
        <f>IF($B13="N/A","N/A",IF(C13&gt;99,"No",IF(C13&lt;95,"No","Yes")))</f>
        <v>Yes</v>
      </c>
      <c r="E13" s="9">
        <v>97.418107965000004</v>
      </c>
      <c r="F13" s="9" t="str">
        <f>IF($B13="N/A","N/A",IF(E13&gt;99,"No",IF(E13&lt;95,"No","Yes")))</f>
        <v>Yes</v>
      </c>
      <c r="G13" s="9">
        <v>98.020175504999997</v>
      </c>
      <c r="H13" s="9" t="str">
        <f>IF($B13="N/A","N/A",IF(G13&gt;99,"No",IF(G13&lt;95,"No","Yes")))</f>
        <v>Yes</v>
      </c>
      <c r="I13" s="10">
        <v>7.6499999999999999E-2</v>
      </c>
      <c r="J13" s="10">
        <v>0.61799999999999999</v>
      </c>
      <c r="K13" s="9" t="str">
        <f t="shared" si="0"/>
        <v>Yes</v>
      </c>
    </row>
    <row r="14" spans="1:11" x14ac:dyDescent="0.2">
      <c r="A14" s="3" t="s">
        <v>52</v>
      </c>
      <c r="B14" s="35" t="s">
        <v>274</v>
      </c>
      <c r="C14" s="9">
        <v>2.6563341952999999</v>
      </c>
      <c r="D14" s="9" t="str">
        <f>IF($B14="N/A","N/A",IF(C14&gt;6,"No",IF(C14&lt;=0,"No","Yes")))</f>
        <v>Yes</v>
      </c>
      <c r="E14" s="9">
        <v>2.5818920351000001</v>
      </c>
      <c r="F14" s="9" t="str">
        <f>IF($B14="N/A","N/A",IF(E14&gt;6,"No",IF(E14&lt;=0,"No","Yes")))</f>
        <v>Yes</v>
      </c>
      <c r="G14" s="9">
        <v>1.9798244950999999</v>
      </c>
      <c r="H14" s="9" t="str">
        <f>IF($B14="N/A","N/A",IF(G14&gt;6,"No",IF(G14&lt;=0,"No","Yes")))</f>
        <v>Yes</v>
      </c>
      <c r="I14" s="10">
        <v>-2.8</v>
      </c>
      <c r="J14" s="10">
        <v>-23.3</v>
      </c>
      <c r="K14" s="9" t="str">
        <f t="shared" si="0"/>
        <v>Yes</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99.972900616000004</v>
      </c>
      <c r="D17" s="9" t="str">
        <f>IF($B17="N/A","N/A",IF(C17&gt;98,"Yes","No"))</f>
        <v>Yes</v>
      </c>
      <c r="E17" s="9">
        <v>99.994136851999997</v>
      </c>
      <c r="F17" s="9" t="str">
        <f>IF($B17="N/A","N/A",IF(E17&gt;98,"Yes","No"))</f>
        <v>Yes</v>
      </c>
      <c r="G17" s="9">
        <v>99.996837470000003</v>
      </c>
      <c r="H17" s="9" t="str">
        <f>IF($B17="N/A","N/A",IF(G17&gt;98,"Yes","No"))</f>
        <v>Yes</v>
      </c>
      <c r="I17" s="10">
        <v>2.12E-2</v>
      </c>
      <c r="J17" s="10">
        <v>2.7000000000000001E-3</v>
      </c>
      <c r="K17" s="9" t="str">
        <f t="shared" si="0"/>
        <v>Yes</v>
      </c>
    </row>
    <row r="18" spans="1:11" x14ac:dyDescent="0.2">
      <c r="A18" s="3" t="s">
        <v>53</v>
      </c>
      <c r="B18" s="35" t="s">
        <v>275</v>
      </c>
      <c r="C18" s="9">
        <v>99.999984978000001</v>
      </c>
      <c r="D18" s="9" t="str">
        <f>IF($B18="N/A","N/A",IF(C18&gt;98,"Yes","No"))</f>
        <v>Yes</v>
      </c>
      <c r="E18" s="9">
        <v>99.999751259999996</v>
      </c>
      <c r="F18" s="9" t="str">
        <f>IF($B18="N/A","N/A",IF(E18&gt;98,"Yes","No"))</f>
        <v>Yes</v>
      </c>
      <c r="G18" s="9">
        <v>99.999652122000001</v>
      </c>
      <c r="H18" s="9" t="str">
        <f>IF($B18="N/A","N/A",IF(G18&gt;98,"Yes","No"))</f>
        <v>Yes</v>
      </c>
      <c r="I18" s="10">
        <v>0</v>
      </c>
      <c r="J18" s="10">
        <v>0</v>
      </c>
      <c r="K18" s="9" t="str">
        <f t="shared" si="0"/>
        <v>Yes</v>
      </c>
    </row>
    <row r="19" spans="1:11" ht="12.75" customHeight="1" x14ac:dyDescent="0.2">
      <c r="A19" s="3" t="s">
        <v>675</v>
      </c>
      <c r="B19" s="35" t="s">
        <v>223</v>
      </c>
      <c r="C19" s="9">
        <v>99.716025200999994</v>
      </c>
      <c r="D19" s="9" t="str">
        <f>IF($B19="N/A","N/A",IF(C19&gt;100,"No",IF(C19&lt;98,"No","Yes")))</f>
        <v>Yes</v>
      </c>
      <c r="E19" s="9">
        <v>99.337867669000005</v>
      </c>
      <c r="F19" s="9" t="str">
        <f>IF($B19="N/A","N/A",IF(E19&gt;100,"No",IF(E19&lt;98,"No","Yes")))</f>
        <v>Yes</v>
      </c>
      <c r="G19" s="9">
        <v>99.279579106</v>
      </c>
      <c r="H19" s="9" t="str">
        <f>IF($B19="N/A","N/A",IF(G19&gt;100,"No",IF(G19&lt;98,"No","Yes")))</f>
        <v>Yes</v>
      </c>
      <c r="I19" s="10">
        <v>-0.379</v>
      </c>
      <c r="J19" s="10">
        <v>-5.8999999999999997E-2</v>
      </c>
      <c r="K19" s="9" t="str">
        <f>IF(J19="Div by 0", "N/A", IF(J19="N/A","N/A", IF(J19&gt;30, "No", IF(J19&lt;-30, "No", "Yes"))))</f>
        <v>Yes</v>
      </c>
    </row>
    <row r="20" spans="1:11" x14ac:dyDescent="0.2">
      <c r="A20" s="3" t="s">
        <v>676</v>
      </c>
      <c r="B20" s="35" t="s">
        <v>223</v>
      </c>
      <c r="C20" s="9">
        <v>99.981955463000006</v>
      </c>
      <c r="D20" s="9" t="str">
        <f>IF($B20="N/A","N/A",IF(C20&gt;100,"No",IF(C20&lt;98,"No","Yes")))</f>
        <v>Yes</v>
      </c>
      <c r="E20" s="9">
        <v>99.995205576999993</v>
      </c>
      <c r="F20" s="9" t="str">
        <f>IF($B20="N/A","N/A",IF(E20&gt;100,"No",IF(E20&lt;98,"No","Yes")))</f>
        <v>Yes</v>
      </c>
      <c r="G20" s="9">
        <v>99.991320229999999</v>
      </c>
      <c r="H20" s="9" t="str">
        <f>IF($B20="N/A","N/A",IF(G20&gt;100,"No",IF(G20&lt;98,"No","Yes")))</f>
        <v>Yes</v>
      </c>
      <c r="I20" s="10">
        <v>1.3299999999999999E-2</v>
      </c>
      <c r="J20" s="10">
        <v>-4.0000000000000001E-3</v>
      </c>
      <c r="K20" s="9" t="str">
        <f>IF(J20="Div by 0", "N/A", IF(J20="N/A","N/A", IF(J20&gt;30, "No", IF(J20&lt;-30, "No", "Yes"))))</f>
        <v>Yes</v>
      </c>
    </row>
    <row r="21" spans="1:11" x14ac:dyDescent="0.2">
      <c r="A21" s="3" t="s">
        <v>677</v>
      </c>
      <c r="B21" s="35" t="s">
        <v>223</v>
      </c>
      <c r="C21" s="9">
        <v>99.981955463000006</v>
      </c>
      <c r="D21" s="9" t="str">
        <f>IF($B21="N/A","N/A",IF(C21&gt;100,"No",IF(C21&lt;98,"No","Yes")))</f>
        <v>Yes</v>
      </c>
      <c r="E21" s="9">
        <v>99.995205576999993</v>
      </c>
      <c r="F21" s="9" t="str">
        <f>IF($B21="N/A","N/A",IF(E21&gt;100,"No",IF(E21&lt;98,"No","Yes")))</f>
        <v>Yes</v>
      </c>
      <c r="G21" s="9">
        <v>99.991320229999999</v>
      </c>
      <c r="H21" s="9" t="str">
        <f>IF($B21="N/A","N/A",IF(G21&gt;100,"No",IF(G21&lt;98,"No","Yes")))</f>
        <v>Yes</v>
      </c>
      <c r="I21" s="10">
        <v>1.3299999999999999E-2</v>
      </c>
      <c r="J21" s="10">
        <v>-4.0000000000000001E-3</v>
      </c>
      <c r="K21" s="9" t="str">
        <f>IF(J21="Div by 0", "N/A", IF(J21="N/A","N/A", IF(J21&gt;30, "No", IF(J21&lt;-30, "No", "Yes"))))</f>
        <v>Yes</v>
      </c>
    </row>
    <row r="22" spans="1:11" ht="15" customHeight="1" x14ac:dyDescent="0.2">
      <c r="A22" s="3" t="s">
        <v>1701</v>
      </c>
      <c r="B22" s="35" t="s">
        <v>213</v>
      </c>
      <c r="C22" s="9">
        <v>68.444609194999998</v>
      </c>
      <c r="D22" s="9" t="str">
        <f>IF($B22="N/A","N/A",IF(C22&gt;15,"No",IF(C22&lt;-15,"No","Yes")))</f>
        <v>N/A</v>
      </c>
      <c r="E22" s="9">
        <v>65.625976842</v>
      </c>
      <c r="F22" s="9" t="str">
        <f>IF($B22="N/A","N/A",IF(E22&gt;15,"No",IF(E22&lt;-15,"No","Yes")))</f>
        <v>N/A</v>
      </c>
      <c r="G22" s="9">
        <v>63.559660397999998</v>
      </c>
      <c r="H22" s="9" t="str">
        <f>IF($B22="N/A","N/A",IF(G22&gt;15,"No",IF(G22&lt;-15,"No","Yes")))</f>
        <v>N/A</v>
      </c>
      <c r="I22" s="10">
        <v>-4.12</v>
      </c>
      <c r="J22" s="10">
        <v>-3.15</v>
      </c>
      <c r="K22" s="9" t="str">
        <f t="shared" ref="K22:K31" si="1">IF(J22="Div by 0", "N/A", IF(J22="N/A","N/A", IF(J22&gt;30, "No", IF(J22&lt;-30, "No", "Yes"))))</f>
        <v>Yes</v>
      </c>
    </row>
    <row r="23" spans="1:11" x14ac:dyDescent="0.2">
      <c r="A23" s="3" t="s">
        <v>937</v>
      </c>
      <c r="B23" s="35" t="s">
        <v>213</v>
      </c>
      <c r="C23" s="9">
        <v>31.391966378999999</v>
      </c>
      <c r="D23" s="9" t="str">
        <f>IF($B23="N/A","N/A",IF(C23&gt;15,"No",IF(C23&lt;-15,"No","Yes")))</f>
        <v>N/A</v>
      </c>
      <c r="E23" s="9">
        <v>34.180480779</v>
      </c>
      <c r="F23" s="9" t="str">
        <f>IF($B23="N/A","N/A",IF(E23&gt;15,"No",IF(E23&lt;-15,"No","Yes")))</f>
        <v>N/A</v>
      </c>
      <c r="G23" s="9">
        <v>36.265225246</v>
      </c>
      <c r="H23" s="9" t="str">
        <f>IF($B23="N/A","N/A",IF(G23&gt;15,"No",IF(G23&lt;-15,"No","Yes")))</f>
        <v>N/A</v>
      </c>
      <c r="I23" s="10">
        <v>8.8829999999999991</v>
      </c>
      <c r="J23" s="10">
        <v>6.0990000000000002</v>
      </c>
      <c r="K23" s="9" t="str">
        <f t="shared" si="1"/>
        <v>Yes</v>
      </c>
    </row>
    <row r="24" spans="1:11" ht="25.5" x14ac:dyDescent="0.2">
      <c r="A24" s="3" t="s">
        <v>938</v>
      </c>
      <c r="B24" s="35" t="s">
        <v>213</v>
      </c>
      <c r="C24" s="9">
        <v>3.5972091000000001E-3</v>
      </c>
      <c r="D24" s="9" t="str">
        <f>IF($B24="N/A","N/A",IF(C24&gt;15,"No",IF(C24&lt;-15,"No","Yes")))</f>
        <v>N/A</v>
      </c>
      <c r="E24" s="9">
        <v>3.5412959100000002E-2</v>
      </c>
      <c r="F24" s="9" t="str">
        <f>IF($B24="N/A","N/A",IF(E24&gt;15,"No",IF(E24&lt;-15,"No","Yes")))</f>
        <v>N/A</v>
      </c>
      <c r="G24" s="9">
        <v>7.5018010499999996E-2</v>
      </c>
      <c r="H24" s="9" t="str">
        <f>IF($B24="N/A","N/A",IF(G24&gt;15,"No",IF(G24&lt;-15,"No","Yes")))</f>
        <v>N/A</v>
      </c>
      <c r="I24" s="10">
        <v>884.5</v>
      </c>
      <c r="J24" s="10">
        <v>111.8</v>
      </c>
      <c r="K24" s="9" t="str">
        <f t="shared" si="1"/>
        <v>No</v>
      </c>
    </row>
    <row r="25" spans="1:11" x14ac:dyDescent="0.2">
      <c r="A25" s="3" t="s">
        <v>166</v>
      </c>
      <c r="B25" s="35" t="s">
        <v>213</v>
      </c>
      <c r="C25" s="9">
        <v>99.981955463000006</v>
      </c>
      <c r="D25" s="9" t="str">
        <f t="shared" ref="D25:D27" si="2">IF($B25="N/A","N/A",IF(C25&gt;15,"No",IF(C25&lt;-15,"No","Yes")))</f>
        <v>N/A</v>
      </c>
      <c r="E25" s="9">
        <v>99.995205576999993</v>
      </c>
      <c r="F25" s="9" t="str">
        <f t="shared" ref="F25:F27" si="3">IF($B25="N/A","N/A",IF(E25&gt;15,"No",IF(E25&lt;-15,"No","Yes")))</f>
        <v>N/A</v>
      </c>
      <c r="G25" s="9">
        <v>99.991320229999999</v>
      </c>
      <c r="H25" s="9" t="str">
        <f t="shared" ref="H25:H27" si="4">IF($B25="N/A","N/A",IF(G25&gt;15,"No",IF(G25&lt;-15,"No","Yes")))</f>
        <v>N/A</v>
      </c>
      <c r="I25" s="10">
        <v>1.3299999999999999E-2</v>
      </c>
      <c r="J25" s="10">
        <v>-4.0000000000000001E-3</v>
      </c>
      <c r="K25" s="9" t="str">
        <f t="shared" si="1"/>
        <v>Yes</v>
      </c>
    </row>
    <row r="26" spans="1:11" x14ac:dyDescent="0.2">
      <c r="A26" s="3" t="s">
        <v>167</v>
      </c>
      <c r="B26" s="35" t="s">
        <v>213</v>
      </c>
      <c r="C26" s="9">
        <v>99.981955463000006</v>
      </c>
      <c r="D26" s="9" t="str">
        <f t="shared" si="2"/>
        <v>N/A</v>
      </c>
      <c r="E26" s="9">
        <v>99.995205576999993</v>
      </c>
      <c r="F26" s="9" t="str">
        <f t="shared" si="3"/>
        <v>N/A</v>
      </c>
      <c r="G26" s="9">
        <v>99.991320229999999</v>
      </c>
      <c r="H26" s="9" t="str">
        <f t="shared" si="4"/>
        <v>N/A</v>
      </c>
      <c r="I26" s="10">
        <v>1.3299999999999999E-2</v>
      </c>
      <c r="J26" s="10">
        <v>-4.0000000000000001E-3</v>
      </c>
      <c r="K26" s="9" t="str">
        <f t="shared" si="1"/>
        <v>Yes</v>
      </c>
    </row>
    <row r="27" spans="1:11" x14ac:dyDescent="0.2">
      <c r="A27" s="3" t="s">
        <v>168</v>
      </c>
      <c r="B27" s="35" t="s">
        <v>213</v>
      </c>
      <c r="C27" s="9">
        <v>99.981955463000006</v>
      </c>
      <c r="D27" s="9" t="str">
        <f t="shared" si="2"/>
        <v>N/A</v>
      </c>
      <c r="E27" s="9">
        <v>99.995205576999993</v>
      </c>
      <c r="F27" s="9" t="str">
        <f t="shared" si="3"/>
        <v>N/A</v>
      </c>
      <c r="G27" s="9">
        <v>99.991320229999999</v>
      </c>
      <c r="H27" s="9" t="str">
        <f t="shared" si="4"/>
        <v>N/A</v>
      </c>
      <c r="I27" s="10">
        <v>1.3299999999999999E-2</v>
      </c>
      <c r="J27" s="10">
        <v>-4.0000000000000001E-3</v>
      </c>
      <c r="K27" s="9" t="str">
        <f t="shared" si="1"/>
        <v>Yes</v>
      </c>
    </row>
    <row r="28" spans="1:11" x14ac:dyDescent="0.2">
      <c r="A28" s="3" t="s">
        <v>54</v>
      </c>
      <c r="B28" s="35" t="s">
        <v>213</v>
      </c>
      <c r="C28" s="9">
        <v>18.550734173999999</v>
      </c>
      <c r="D28" s="9" t="str">
        <f>IF($B28="N/A","N/A",IF(C28&gt;15,"No",IF(C28&lt;-15,"No","Yes")))</f>
        <v>N/A</v>
      </c>
      <c r="E28" s="9">
        <v>20.37278457</v>
      </c>
      <c r="F28" s="9" t="str">
        <f>IF($B28="N/A","N/A",IF(E28&gt;15,"No",IF(E28&lt;-15,"No","Yes")))</f>
        <v>N/A</v>
      </c>
      <c r="G28" s="9">
        <v>28.493452353999999</v>
      </c>
      <c r="H28" s="9" t="str">
        <f>IF($B28="N/A","N/A",IF(G28&gt;15,"No",IF(G28&lt;-15,"No","Yes")))</f>
        <v>N/A</v>
      </c>
      <c r="I28" s="10">
        <v>9.8219999999999992</v>
      </c>
      <c r="J28" s="10">
        <v>39.86</v>
      </c>
      <c r="K28" s="9" t="str">
        <f t="shared" si="1"/>
        <v>No</v>
      </c>
    </row>
    <row r="29" spans="1:11" x14ac:dyDescent="0.2">
      <c r="A29" s="3" t="s">
        <v>55</v>
      </c>
      <c r="B29" s="35" t="s">
        <v>213</v>
      </c>
      <c r="C29" s="9">
        <v>81.431221289000007</v>
      </c>
      <c r="D29" s="9" t="str">
        <f>IF($B29="N/A","N/A",IF(C29&gt;15,"No",IF(C29&lt;-15,"No","Yes")))</f>
        <v>N/A</v>
      </c>
      <c r="E29" s="9">
        <v>79.622421007</v>
      </c>
      <c r="F29" s="9" t="str">
        <f>IF($B29="N/A","N/A",IF(E29&gt;15,"No",IF(E29&lt;-15,"No","Yes")))</f>
        <v>N/A</v>
      </c>
      <c r="G29" s="9">
        <v>71.497867877000004</v>
      </c>
      <c r="H29" s="9" t="str">
        <f>IF($B29="N/A","N/A",IF(G29&gt;15,"No",IF(G29&lt;-15,"No","Yes")))</f>
        <v>N/A</v>
      </c>
      <c r="I29" s="10">
        <v>-2.2200000000000002</v>
      </c>
      <c r="J29" s="10">
        <v>-10.199999999999999</v>
      </c>
      <c r="K29" s="9" t="str">
        <f t="shared" si="1"/>
        <v>Yes</v>
      </c>
    </row>
    <row r="30" spans="1:11" x14ac:dyDescent="0.2">
      <c r="A30" s="3" t="s">
        <v>56</v>
      </c>
      <c r="B30" s="35" t="s">
        <v>213</v>
      </c>
      <c r="C30" s="9">
        <v>80.373802667000007</v>
      </c>
      <c r="D30" s="9" t="str">
        <f>IF($B30="N/A","N/A",IF(C30&gt;15,"No",IF(C30&lt;-15,"No","Yes")))</f>
        <v>N/A</v>
      </c>
      <c r="E30" s="9">
        <v>83.303880229000001</v>
      </c>
      <c r="F30" s="9" t="str">
        <f>IF($B30="N/A","N/A",IF(E30&gt;15,"No",IF(E30&lt;-15,"No","Yes")))</f>
        <v>N/A</v>
      </c>
      <c r="G30" s="9">
        <v>84.830831286000006</v>
      </c>
      <c r="H30" s="9" t="str">
        <f>IF($B30="N/A","N/A",IF(G30&gt;15,"No",IF(G30&lt;-15,"No","Yes")))</f>
        <v>N/A</v>
      </c>
      <c r="I30" s="10">
        <v>3.6459999999999999</v>
      </c>
      <c r="J30" s="10">
        <v>1.833</v>
      </c>
      <c r="K30" s="9" t="str">
        <f t="shared" si="1"/>
        <v>Yes</v>
      </c>
    </row>
    <row r="31" spans="1:11" x14ac:dyDescent="0.2">
      <c r="A31" s="3" t="s">
        <v>57</v>
      </c>
      <c r="B31" s="35" t="s">
        <v>213</v>
      </c>
      <c r="C31" s="9">
        <v>14.789793576999999</v>
      </c>
      <c r="D31" s="9" t="str">
        <f>IF($B31="N/A","N/A",IF(C31&gt;15,"No",IF(C31&lt;-15,"No","Yes")))</f>
        <v>N/A</v>
      </c>
      <c r="E31" s="9">
        <v>13.131215225</v>
      </c>
      <c r="F31" s="9" t="str">
        <f>IF($B31="N/A","N/A",IF(E31&gt;15,"No",IF(E31&lt;-15,"No","Yes")))</f>
        <v>N/A</v>
      </c>
      <c r="G31" s="9">
        <v>11.223345356999999</v>
      </c>
      <c r="H31" s="9" t="str">
        <f>IF($B31="N/A","N/A",IF(G31&gt;15,"No",IF(G31&lt;-15,"No","Yes")))</f>
        <v>N/A</v>
      </c>
      <c r="I31" s="10">
        <v>-11.2</v>
      </c>
      <c r="J31" s="10">
        <v>-14.5</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2819188</v>
      </c>
      <c r="D6" s="9" t="str">
        <f t="shared" ref="D6:F18" si="0">IF($B6="N/A","N/A",IF(C6&lt;0,"No","Yes"))</f>
        <v>N/A</v>
      </c>
      <c r="E6" s="36">
        <v>3075028</v>
      </c>
      <c r="F6" s="9" t="str">
        <f t="shared" si="0"/>
        <v>N/A</v>
      </c>
      <c r="G6" s="36">
        <v>5025128</v>
      </c>
      <c r="H6" s="9" t="str">
        <f t="shared" ref="H6:H18" si="1">IF($B6="N/A","N/A",IF(G6&lt;0,"No","Yes"))</f>
        <v>N/A</v>
      </c>
      <c r="I6" s="10">
        <v>9.0749999999999993</v>
      </c>
      <c r="J6" s="10">
        <v>63.42</v>
      </c>
      <c r="K6" s="9" t="str">
        <f t="shared" ref="K6:K18" si="2">IF(J6="Div by 0", "N/A", IF(J6="N/A","N/A", IF(J6&gt;30, "No", IF(J6&lt;-30, "No", "Yes"))))</f>
        <v>No</v>
      </c>
    </row>
    <row r="7" spans="1:11" x14ac:dyDescent="0.2">
      <c r="A7" s="26" t="s">
        <v>443</v>
      </c>
      <c r="B7" s="85" t="s">
        <v>213</v>
      </c>
      <c r="C7" s="9">
        <v>0.13326532320000001</v>
      </c>
      <c r="D7" s="9" t="str">
        <f t="shared" si="0"/>
        <v>N/A</v>
      </c>
      <c r="E7" s="9">
        <v>0.2377539326</v>
      </c>
      <c r="F7" s="9" t="str">
        <f t="shared" si="0"/>
        <v>N/A</v>
      </c>
      <c r="G7" s="9">
        <v>0.1260465405</v>
      </c>
      <c r="H7" s="9" t="str">
        <f t="shared" si="1"/>
        <v>N/A</v>
      </c>
      <c r="I7" s="10">
        <v>78.41</v>
      </c>
      <c r="J7" s="10">
        <v>-47</v>
      </c>
      <c r="K7" s="9" t="str">
        <f t="shared" si="2"/>
        <v>No</v>
      </c>
    </row>
    <row r="8" spans="1:11" x14ac:dyDescent="0.2">
      <c r="A8" s="26" t="s">
        <v>444</v>
      </c>
      <c r="B8" s="85" t="s">
        <v>213</v>
      </c>
      <c r="C8" s="9">
        <v>5.0820307123999999</v>
      </c>
      <c r="D8" s="9" t="str">
        <f t="shared" si="0"/>
        <v>N/A</v>
      </c>
      <c r="E8" s="9">
        <v>32.303218051999998</v>
      </c>
      <c r="F8" s="9" t="str">
        <f t="shared" si="0"/>
        <v>N/A</v>
      </c>
      <c r="G8" s="9">
        <v>51.263390704000003</v>
      </c>
      <c r="H8" s="9" t="str">
        <f t="shared" si="1"/>
        <v>N/A</v>
      </c>
      <c r="I8" s="10">
        <v>535.6</v>
      </c>
      <c r="J8" s="10">
        <v>58.69</v>
      </c>
      <c r="K8" s="9" t="str">
        <f t="shared" si="2"/>
        <v>No</v>
      </c>
    </row>
    <row r="9" spans="1:11" x14ac:dyDescent="0.2">
      <c r="A9" s="26" t="s">
        <v>445</v>
      </c>
      <c r="B9" s="85" t="s">
        <v>213</v>
      </c>
      <c r="C9" s="9">
        <v>52.047362573999997</v>
      </c>
      <c r="D9" s="9" t="str">
        <f t="shared" si="0"/>
        <v>N/A</v>
      </c>
      <c r="E9" s="9">
        <v>36.618300711000003</v>
      </c>
      <c r="F9" s="9" t="str">
        <f t="shared" si="0"/>
        <v>N/A</v>
      </c>
      <c r="G9" s="9">
        <v>26.072947794000001</v>
      </c>
      <c r="H9" s="9" t="str">
        <f t="shared" si="1"/>
        <v>N/A</v>
      </c>
      <c r="I9" s="10">
        <v>-29.6</v>
      </c>
      <c r="J9" s="10">
        <v>-28.8</v>
      </c>
      <c r="K9" s="9" t="str">
        <f t="shared" si="2"/>
        <v>Yes</v>
      </c>
    </row>
    <row r="10" spans="1:11" x14ac:dyDescent="0.2">
      <c r="A10" s="26" t="s">
        <v>446</v>
      </c>
      <c r="B10" s="85" t="s">
        <v>213</v>
      </c>
      <c r="C10" s="9">
        <v>42.735355003000002</v>
      </c>
      <c r="D10" s="9" t="str">
        <f t="shared" si="0"/>
        <v>N/A</v>
      </c>
      <c r="E10" s="9">
        <v>30.687850647000001</v>
      </c>
      <c r="F10" s="9" t="str">
        <f t="shared" si="0"/>
        <v>N/A</v>
      </c>
      <c r="G10" s="9">
        <v>22.529615165999999</v>
      </c>
      <c r="H10" s="9" t="str">
        <f t="shared" si="1"/>
        <v>N/A</v>
      </c>
      <c r="I10" s="10">
        <v>-28.2</v>
      </c>
      <c r="J10" s="10">
        <v>-26.6</v>
      </c>
      <c r="K10" s="9" t="str">
        <f t="shared" si="2"/>
        <v>Yes</v>
      </c>
    </row>
    <row r="11" spans="1:11" x14ac:dyDescent="0.2">
      <c r="A11" s="2" t="s">
        <v>207</v>
      </c>
      <c r="B11" s="85" t="s">
        <v>213</v>
      </c>
      <c r="C11" s="9">
        <v>0</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936</v>
      </c>
      <c r="B12" s="85"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v>97.723351546999993</v>
      </c>
      <c r="D13" s="9" t="str">
        <f t="shared" si="0"/>
        <v>N/A</v>
      </c>
      <c r="E13" s="9">
        <v>97.676346362000004</v>
      </c>
      <c r="F13" s="9" t="str">
        <f t="shared" si="0"/>
        <v>N/A</v>
      </c>
      <c r="G13" s="9">
        <v>97.413180320999999</v>
      </c>
      <c r="H13" s="9" t="str">
        <f t="shared" si="1"/>
        <v>N/A</v>
      </c>
      <c r="I13" s="10">
        <v>-4.8000000000000001E-2</v>
      </c>
      <c r="J13" s="10">
        <v>-0.26900000000000002</v>
      </c>
      <c r="K13" s="9" t="str">
        <f t="shared" si="2"/>
        <v>Yes</v>
      </c>
    </row>
    <row r="14" spans="1:11" x14ac:dyDescent="0.2">
      <c r="A14" s="2" t="s">
        <v>52</v>
      </c>
      <c r="B14" s="85" t="s">
        <v>213</v>
      </c>
      <c r="C14" s="9">
        <v>2.2766484534</v>
      </c>
      <c r="D14" s="9" t="str">
        <f t="shared" si="0"/>
        <v>N/A</v>
      </c>
      <c r="E14" s="9">
        <v>2.3236536383000002</v>
      </c>
      <c r="F14" s="9" t="str">
        <f t="shared" si="0"/>
        <v>N/A</v>
      </c>
      <c r="G14" s="9">
        <v>2.586819679</v>
      </c>
      <c r="H14" s="9" t="str">
        <f t="shared" si="1"/>
        <v>N/A</v>
      </c>
      <c r="I14" s="10">
        <v>2.0649999999999999</v>
      </c>
      <c r="J14" s="10">
        <v>11.33</v>
      </c>
      <c r="K14" s="9" t="str">
        <f t="shared" si="2"/>
        <v>Yes</v>
      </c>
    </row>
    <row r="15" spans="1:11" x14ac:dyDescent="0.2">
      <c r="A15" s="2" t="s">
        <v>164</v>
      </c>
      <c r="B15" s="85" t="s">
        <v>213</v>
      </c>
      <c r="C15" s="9">
        <v>99.986206921999994</v>
      </c>
      <c r="D15" s="9" t="str">
        <f t="shared" si="0"/>
        <v>N/A</v>
      </c>
      <c r="E15" s="9">
        <v>99.999833531999997</v>
      </c>
      <c r="F15" s="9" t="str">
        <f t="shared" si="0"/>
        <v>N/A</v>
      </c>
      <c r="G15" s="9">
        <v>99.999979572000001</v>
      </c>
      <c r="H15" s="9" t="str">
        <f t="shared" si="1"/>
        <v>N/A</v>
      </c>
      <c r="I15" s="10">
        <v>1.3599999999999999E-2</v>
      </c>
      <c r="J15" s="10">
        <v>1E-4</v>
      </c>
      <c r="K15" s="9" t="str">
        <f t="shared" si="2"/>
        <v>Yes</v>
      </c>
    </row>
    <row r="16" spans="1:11" x14ac:dyDescent="0.2">
      <c r="A16" s="2" t="s">
        <v>165</v>
      </c>
      <c r="B16" s="85" t="s">
        <v>213</v>
      </c>
      <c r="C16" s="9">
        <v>100</v>
      </c>
      <c r="D16" s="9" t="str">
        <f t="shared" si="0"/>
        <v>N/A</v>
      </c>
      <c r="E16" s="9">
        <v>100</v>
      </c>
      <c r="F16" s="9" t="str">
        <f t="shared" si="0"/>
        <v>N/A</v>
      </c>
      <c r="G16" s="9">
        <v>100</v>
      </c>
      <c r="H16" s="9" t="str">
        <f t="shared" si="1"/>
        <v>N/A</v>
      </c>
      <c r="I16" s="10">
        <v>0</v>
      </c>
      <c r="J16" s="10">
        <v>0</v>
      </c>
      <c r="K16" s="9" t="str">
        <f t="shared" si="2"/>
        <v>Yes</v>
      </c>
    </row>
    <row r="17" spans="1:11" x14ac:dyDescent="0.2">
      <c r="A17" s="2" t="s">
        <v>21</v>
      </c>
      <c r="B17" s="85" t="s">
        <v>213</v>
      </c>
      <c r="C17" s="9">
        <v>99.974192423999995</v>
      </c>
      <c r="D17" s="9" t="str">
        <f t="shared" si="0"/>
        <v>N/A</v>
      </c>
      <c r="E17" s="9">
        <v>99.995005950999996</v>
      </c>
      <c r="F17" s="9" t="str">
        <f t="shared" si="0"/>
        <v>N/A</v>
      </c>
      <c r="G17" s="9">
        <v>99.988805216000003</v>
      </c>
      <c r="H17" s="9" t="str">
        <f t="shared" si="1"/>
        <v>N/A</v>
      </c>
      <c r="I17" s="10">
        <v>2.0799999999999999E-2</v>
      </c>
      <c r="J17" s="10">
        <v>-6.0000000000000001E-3</v>
      </c>
      <c r="K17" s="9" t="str">
        <f t="shared" si="2"/>
        <v>Yes</v>
      </c>
    </row>
    <row r="18" spans="1:11" x14ac:dyDescent="0.2">
      <c r="A18" s="2" t="s">
        <v>53</v>
      </c>
      <c r="B18" s="85"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
      <c r="A19" s="3" t="s">
        <v>675</v>
      </c>
      <c r="B19" s="85" t="s">
        <v>213</v>
      </c>
      <c r="C19" s="9">
        <v>99.907207323999998</v>
      </c>
      <c r="D19" s="9" t="str">
        <f t="shared" ref="D19:D21" si="3">IF($B19="N/A","N/A",IF(C19&lt;0,"No","Yes"))</f>
        <v>N/A</v>
      </c>
      <c r="E19" s="9">
        <v>99.731156920000004</v>
      </c>
      <c r="F19" s="9" t="str">
        <f t="shared" ref="F19:F21" si="4">IF($B19="N/A","N/A",IF(E19&lt;0,"No","Yes"))</f>
        <v>N/A</v>
      </c>
      <c r="G19" s="9">
        <v>99.817954885999995</v>
      </c>
      <c r="H19" s="9" t="str">
        <f t="shared" ref="H19:H21" si="5">IF($B19="N/A","N/A",IF(G19&lt;0,"No","Yes"))</f>
        <v>N/A</v>
      </c>
      <c r="I19" s="10">
        <v>-0.17599999999999999</v>
      </c>
      <c r="J19" s="10">
        <v>8.6999999999999994E-2</v>
      </c>
      <c r="K19" s="9" t="str">
        <f>IF(J19="Div by 0", "N/A", IF(J19="N/A","N/A", IF(J19&gt;30, "No", IF(J19&lt;-30, "No", "Yes"))))</f>
        <v>Yes</v>
      </c>
    </row>
    <row r="20" spans="1:11" x14ac:dyDescent="0.2">
      <c r="A20" s="3" t="s">
        <v>676</v>
      </c>
      <c r="B20" s="85" t="s">
        <v>213</v>
      </c>
      <c r="C20" s="9">
        <v>99.986201700999999</v>
      </c>
      <c r="D20" s="9" t="str">
        <f t="shared" si="3"/>
        <v>N/A</v>
      </c>
      <c r="E20" s="9">
        <v>99.962536925999999</v>
      </c>
      <c r="F20" s="9" t="str">
        <f t="shared" si="4"/>
        <v>N/A</v>
      </c>
      <c r="G20" s="9">
        <v>99.971722112999998</v>
      </c>
      <c r="H20" s="9" t="str">
        <f t="shared" si="5"/>
        <v>N/A</v>
      </c>
      <c r="I20" s="10">
        <v>-2.4E-2</v>
      </c>
      <c r="J20" s="10">
        <v>9.1999999999999998E-3</v>
      </c>
      <c r="K20" s="9" t="str">
        <f>IF(J20="Div by 0", "N/A", IF(J20="N/A","N/A", IF(J20&gt;30, "No", IF(J20&lt;-30, "No", "Yes"))))</f>
        <v>Yes</v>
      </c>
    </row>
    <row r="21" spans="1:11" x14ac:dyDescent="0.2">
      <c r="A21" s="3" t="s">
        <v>677</v>
      </c>
      <c r="B21" s="85" t="s">
        <v>213</v>
      </c>
      <c r="C21" s="9">
        <v>99.986201700999999</v>
      </c>
      <c r="D21" s="9" t="str">
        <f t="shared" si="3"/>
        <v>N/A</v>
      </c>
      <c r="E21" s="9">
        <v>99.962536925999999</v>
      </c>
      <c r="F21" s="9" t="str">
        <f t="shared" si="4"/>
        <v>N/A</v>
      </c>
      <c r="G21" s="9">
        <v>99.971722112999998</v>
      </c>
      <c r="H21" s="9" t="str">
        <f t="shared" si="5"/>
        <v>N/A</v>
      </c>
      <c r="I21" s="10">
        <v>-2.4E-2</v>
      </c>
      <c r="J21" s="10">
        <v>9.1999999999999998E-3</v>
      </c>
      <c r="K21" s="9" t="str">
        <f>IF(J21="Div by 0", "N/A", IF(J21="N/A","N/A", IF(J21&gt;30, "No", IF(J21&lt;-30, "No", "Yes"))))</f>
        <v>Yes</v>
      </c>
    </row>
    <row r="22" spans="1:11" ht="16.5" customHeight="1" x14ac:dyDescent="0.2">
      <c r="A22" s="3" t="s">
        <v>1701</v>
      </c>
      <c r="B22" s="85" t="s">
        <v>213</v>
      </c>
      <c r="C22" s="9">
        <v>62.669499160999997</v>
      </c>
      <c r="D22" s="9" t="str">
        <f t="shared" ref="D22:D31" si="6">IF($B22="N/A","N/A",IF(C22&lt;0,"No","Yes"))</f>
        <v>N/A</v>
      </c>
      <c r="E22" s="9">
        <v>59.748919358999999</v>
      </c>
      <c r="F22" s="9" t="str">
        <f t="shared" ref="F22:F31" si="7">IF($B22="N/A","N/A",IF(E22&lt;0,"No","Yes"))</f>
        <v>N/A</v>
      </c>
      <c r="G22" s="9">
        <v>58.316345374999997</v>
      </c>
      <c r="I22" s="10">
        <v>-4.66</v>
      </c>
      <c r="J22" s="10">
        <v>-2.4</v>
      </c>
      <c r="K22" s="9" t="str">
        <f t="shared" ref="K22:K31" si="8">IF(J22="Div by 0", "N/A", IF(J22="N/A","N/A", IF(J22&gt;30, "No", IF(J22&lt;-30, "No", "Yes"))))</f>
        <v>Yes</v>
      </c>
    </row>
    <row r="23" spans="1:11" x14ac:dyDescent="0.2">
      <c r="A23" s="3" t="s">
        <v>939</v>
      </c>
      <c r="B23" s="85" t="s">
        <v>213</v>
      </c>
      <c r="C23" s="9">
        <v>37.205784076999997</v>
      </c>
      <c r="D23" s="9" t="str">
        <f t="shared" si="6"/>
        <v>N/A</v>
      </c>
      <c r="E23" s="9">
        <v>39.964319023999998</v>
      </c>
      <c r="F23" s="9" t="str">
        <f t="shared" si="7"/>
        <v>N/A</v>
      </c>
      <c r="G23" s="9">
        <v>41.445511437999997</v>
      </c>
      <c r="H23" s="9" t="str">
        <f t="shared" ref="H23:H31" si="9">IF($B23="N/A","N/A",IF(G23&lt;0,"No","Yes"))</f>
        <v>N/A</v>
      </c>
      <c r="I23" s="10">
        <v>7.4139999999999997</v>
      </c>
      <c r="J23" s="10">
        <v>3.706</v>
      </c>
      <c r="K23" s="9" t="str">
        <f t="shared" si="8"/>
        <v>Yes</v>
      </c>
    </row>
    <row r="24" spans="1:11" ht="25.5" x14ac:dyDescent="0.2">
      <c r="A24" s="3" t="s">
        <v>940</v>
      </c>
      <c r="B24" s="85" t="s">
        <v>213</v>
      </c>
      <c r="C24" s="9">
        <v>5.6753930600000002E-2</v>
      </c>
      <c r="D24" s="9" t="str">
        <f t="shared" si="6"/>
        <v>N/A</v>
      </c>
      <c r="E24" s="9">
        <v>0.20481114319999999</v>
      </c>
      <c r="F24" s="9" t="str">
        <f t="shared" si="7"/>
        <v>N/A</v>
      </c>
      <c r="G24" s="9">
        <v>0.12988723869999999</v>
      </c>
      <c r="H24" s="9" t="str">
        <f t="shared" si="9"/>
        <v>N/A</v>
      </c>
      <c r="I24" s="10">
        <v>260.89999999999998</v>
      </c>
      <c r="J24" s="10">
        <v>-36.6</v>
      </c>
      <c r="K24" s="9" t="str">
        <f t="shared" si="8"/>
        <v>No</v>
      </c>
    </row>
    <row r="25" spans="1:11" x14ac:dyDescent="0.2">
      <c r="A25" s="2" t="s">
        <v>166</v>
      </c>
      <c r="B25" s="85" t="s">
        <v>213</v>
      </c>
      <c r="C25" s="9">
        <v>99.986201700999999</v>
      </c>
      <c r="D25" s="9" t="str">
        <f t="shared" si="6"/>
        <v>N/A</v>
      </c>
      <c r="E25" s="9">
        <v>99.962536925999999</v>
      </c>
      <c r="F25" s="9" t="str">
        <f t="shared" si="7"/>
        <v>N/A</v>
      </c>
      <c r="G25" s="9">
        <v>99.971722112999998</v>
      </c>
      <c r="H25" s="9" t="str">
        <f t="shared" si="9"/>
        <v>N/A</v>
      </c>
      <c r="I25" s="10">
        <v>-2.4E-2</v>
      </c>
      <c r="J25" s="10">
        <v>9.1999999999999998E-3</v>
      </c>
      <c r="K25" s="9" t="str">
        <f t="shared" si="8"/>
        <v>Yes</v>
      </c>
    </row>
    <row r="26" spans="1:11" x14ac:dyDescent="0.2">
      <c r="A26" s="2" t="s">
        <v>167</v>
      </c>
      <c r="B26" s="85" t="s">
        <v>213</v>
      </c>
      <c r="C26" s="9">
        <v>99.986201700999999</v>
      </c>
      <c r="D26" s="9" t="str">
        <f t="shared" si="6"/>
        <v>N/A</v>
      </c>
      <c r="E26" s="9">
        <v>99.962536925999999</v>
      </c>
      <c r="F26" s="9" t="str">
        <f t="shared" si="7"/>
        <v>N/A</v>
      </c>
      <c r="G26" s="9">
        <v>99.971722112999998</v>
      </c>
      <c r="H26" s="9" t="str">
        <f t="shared" si="9"/>
        <v>N/A</v>
      </c>
      <c r="I26" s="10">
        <v>-2.4E-2</v>
      </c>
      <c r="J26" s="10">
        <v>9.1999999999999998E-3</v>
      </c>
      <c r="K26" s="9" t="str">
        <f t="shared" si="8"/>
        <v>Yes</v>
      </c>
    </row>
    <row r="27" spans="1:11" x14ac:dyDescent="0.2">
      <c r="A27" s="2" t="s">
        <v>168</v>
      </c>
      <c r="B27" s="85" t="s">
        <v>213</v>
      </c>
      <c r="C27" s="9">
        <v>99.986201700999999</v>
      </c>
      <c r="D27" s="9" t="str">
        <f t="shared" si="6"/>
        <v>N/A</v>
      </c>
      <c r="E27" s="9">
        <v>99.962536925999999</v>
      </c>
      <c r="F27" s="9" t="str">
        <f t="shared" si="7"/>
        <v>N/A</v>
      </c>
      <c r="G27" s="9">
        <v>99.971722112999998</v>
      </c>
      <c r="H27" s="9" t="str">
        <f t="shared" si="9"/>
        <v>N/A</v>
      </c>
      <c r="I27" s="10">
        <v>-2.4E-2</v>
      </c>
      <c r="J27" s="10">
        <v>9.1999999999999998E-3</v>
      </c>
      <c r="K27" s="9" t="str">
        <f t="shared" si="8"/>
        <v>Yes</v>
      </c>
    </row>
    <row r="28" spans="1:11" x14ac:dyDescent="0.2">
      <c r="A28" s="2" t="s">
        <v>54</v>
      </c>
      <c r="B28" s="85" t="s">
        <v>213</v>
      </c>
      <c r="C28" s="9">
        <v>13.765311146</v>
      </c>
      <c r="D28" s="9" t="str">
        <f t="shared" si="6"/>
        <v>N/A</v>
      </c>
      <c r="E28" s="9">
        <v>12.447821613</v>
      </c>
      <c r="F28" s="9" t="str">
        <f t="shared" si="7"/>
        <v>N/A</v>
      </c>
      <c r="G28" s="9">
        <v>12.887751316999999</v>
      </c>
      <c r="H28" s="9" t="str">
        <f t="shared" si="9"/>
        <v>N/A</v>
      </c>
      <c r="I28" s="10">
        <v>-9.57</v>
      </c>
      <c r="J28" s="10">
        <v>3.5339999999999998</v>
      </c>
      <c r="K28" s="9" t="str">
        <f t="shared" si="8"/>
        <v>Yes</v>
      </c>
    </row>
    <row r="29" spans="1:11" x14ac:dyDescent="0.2">
      <c r="A29" s="2" t="s">
        <v>55</v>
      </c>
      <c r="B29" s="85" t="s">
        <v>213</v>
      </c>
      <c r="C29" s="9">
        <v>86.220890553999993</v>
      </c>
      <c r="D29" s="9" t="str">
        <f t="shared" si="6"/>
        <v>N/A</v>
      </c>
      <c r="E29" s="9">
        <v>87.514715312999996</v>
      </c>
      <c r="F29" s="9" t="str">
        <f t="shared" si="7"/>
        <v>N/A</v>
      </c>
      <c r="G29" s="9">
        <v>87.083970796000003</v>
      </c>
      <c r="H29" s="9" t="str">
        <f t="shared" si="9"/>
        <v>N/A</v>
      </c>
      <c r="I29" s="10">
        <v>1.5009999999999999</v>
      </c>
      <c r="J29" s="10">
        <v>-0.49199999999999999</v>
      </c>
      <c r="K29" s="9" t="str">
        <f t="shared" si="8"/>
        <v>Yes</v>
      </c>
    </row>
    <row r="30" spans="1:11" x14ac:dyDescent="0.2">
      <c r="A30" s="2" t="s">
        <v>56</v>
      </c>
      <c r="B30" s="85" t="s">
        <v>213</v>
      </c>
      <c r="C30" s="9">
        <v>83.382129890000002</v>
      </c>
      <c r="D30" s="9" t="str">
        <f t="shared" si="6"/>
        <v>N/A</v>
      </c>
      <c r="E30" s="9">
        <v>84.375914625999997</v>
      </c>
      <c r="F30" s="9" t="str">
        <f t="shared" si="7"/>
        <v>N/A</v>
      </c>
      <c r="G30" s="9">
        <v>84.688390026999997</v>
      </c>
      <c r="H30" s="9" t="str">
        <f t="shared" si="9"/>
        <v>N/A</v>
      </c>
      <c r="I30" s="10">
        <v>1.1919999999999999</v>
      </c>
      <c r="J30" s="10">
        <v>0.37030000000000002</v>
      </c>
      <c r="K30" s="9" t="str">
        <f t="shared" si="8"/>
        <v>Yes</v>
      </c>
    </row>
    <row r="31" spans="1:11" x14ac:dyDescent="0.2">
      <c r="A31" s="2" t="s">
        <v>57</v>
      </c>
      <c r="B31" s="85" t="s">
        <v>213</v>
      </c>
      <c r="C31" s="9">
        <v>13.614061920999999</v>
      </c>
      <c r="D31" s="9" t="str">
        <f t="shared" si="6"/>
        <v>N/A</v>
      </c>
      <c r="E31" s="9">
        <v>13.912686323999999</v>
      </c>
      <c r="F31" s="9" t="str">
        <f t="shared" si="7"/>
        <v>N/A</v>
      </c>
      <c r="G31" s="9">
        <v>13.485228635</v>
      </c>
      <c r="H31" s="9" t="str">
        <f t="shared" si="9"/>
        <v>N/A</v>
      </c>
      <c r="I31" s="10">
        <v>2.1930000000000001</v>
      </c>
      <c r="J31" s="10">
        <v>-3.07</v>
      </c>
      <c r="K31" s="9" t="str">
        <f t="shared" si="8"/>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1746</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1453571</v>
      </c>
      <c r="D7" s="82" t="str">
        <f>IF($B7="N/A","N/A",IF(C7&gt;10,"No",IF(C7&lt;-10,"No","Yes")))</f>
        <v>N/A</v>
      </c>
      <c r="E7" s="31">
        <v>1460367</v>
      </c>
      <c r="F7" s="82" t="str">
        <f>IF($B7="N/A","N/A",IF(E7&gt;10,"No",IF(E7&lt;-10,"No","Yes")))</f>
        <v>N/A</v>
      </c>
      <c r="G7" s="31">
        <v>1483514</v>
      </c>
      <c r="H7" s="82" t="str">
        <f>IF($B7="N/A","N/A",IF(G7&gt;10,"No",IF(G7&lt;-10,"No","Yes")))</f>
        <v>N/A</v>
      </c>
      <c r="I7" s="83">
        <v>0.46750000000000003</v>
      </c>
      <c r="J7" s="83">
        <v>1.585</v>
      </c>
      <c r="K7" s="84" t="s">
        <v>736</v>
      </c>
      <c r="L7" s="32" t="str">
        <f>IF(J7="Div by 0", "N/A", IF(K7="N/A","N/A", IF(J7&gt;VALUE(MID(K7,1,2)), "No", IF(J7&lt;-1*VALUE(MID(K7,1,2)), "No", "Yes"))))</f>
        <v>Yes</v>
      </c>
    </row>
    <row r="8" spans="1:12" x14ac:dyDescent="0.2">
      <c r="A8" s="3" t="s">
        <v>58</v>
      </c>
      <c r="B8" s="35" t="s">
        <v>213</v>
      </c>
      <c r="C8" s="47">
        <v>5744917886</v>
      </c>
      <c r="D8" s="44" t="str">
        <f>IF($B8="N/A","N/A",IF(C8&gt;10,"No",IF(C8&lt;-10,"No","Yes")))</f>
        <v>N/A</v>
      </c>
      <c r="E8" s="47">
        <v>5795354251</v>
      </c>
      <c r="F8" s="44" t="str">
        <f>IF($B8="N/A","N/A",IF(E8&gt;10,"No",IF(E8&lt;-10,"No","Yes")))</f>
        <v>N/A</v>
      </c>
      <c r="G8" s="47">
        <v>5731144093</v>
      </c>
      <c r="H8" s="44" t="str">
        <f>IF($B8="N/A","N/A",IF(G8&gt;10,"No",IF(G8&lt;-10,"No","Yes")))</f>
        <v>N/A</v>
      </c>
      <c r="I8" s="12">
        <v>0.87790000000000001</v>
      </c>
      <c r="J8" s="12">
        <v>-1.1100000000000001</v>
      </c>
      <c r="K8" s="45" t="s">
        <v>736</v>
      </c>
      <c r="L8" s="9" t="str">
        <f>IF(J8="Div by 0", "N/A", IF(K8="N/A","N/A", IF(J8&gt;VALUE(MID(K8,1,2)), "No", IF(J8&lt;-1*VALUE(MID(K8,1,2)), "No", "Yes"))))</f>
        <v>Yes</v>
      </c>
    </row>
    <row r="9" spans="1:12" x14ac:dyDescent="0.2">
      <c r="A9" s="59" t="s">
        <v>941</v>
      </c>
      <c r="B9" s="9" t="s">
        <v>213</v>
      </c>
      <c r="C9" s="8">
        <v>7.3071766016000002</v>
      </c>
      <c r="D9" s="44" t="str">
        <f>IF($B9="N/A","N/A",IF(C9&gt;10,"No",IF(C9&lt;-10,"No","Yes")))</f>
        <v>N/A</v>
      </c>
      <c r="E9" s="8">
        <v>8.0429097617000007</v>
      </c>
      <c r="F9" s="44" t="str">
        <f>IF($B9="N/A","N/A",IF(E9&gt;10,"No",IF(E9&lt;-10,"No","Yes")))</f>
        <v>N/A</v>
      </c>
      <c r="G9" s="8">
        <v>8.5724165730999999</v>
      </c>
      <c r="H9" s="44" t="str">
        <f>IF($B9="N/A","N/A",IF(G9&gt;10,"No",IF(G9&lt;-10,"No","Yes")))</f>
        <v>N/A</v>
      </c>
      <c r="I9" s="12">
        <v>10.07</v>
      </c>
      <c r="J9" s="12">
        <v>6.5839999999999996</v>
      </c>
      <c r="K9" s="9" t="s">
        <v>213</v>
      </c>
      <c r="L9" s="9" t="str">
        <f>IF(J9="Div by 0", "N/A", IF(K9="N/A","N/A", IF(J9&gt;VALUE(MID(K9,1,2)), "No", IF(J9&lt;-1*VALUE(MID(K9,1,2)), "No", "Yes"))))</f>
        <v>N/A</v>
      </c>
    </row>
    <row r="10" spans="1:12" x14ac:dyDescent="0.2">
      <c r="A10" s="59" t="s">
        <v>942</v>
      </c>
      <c r="B10" s="9" t="s">
        <v>213</v>
      </c>
      <c r="C10" s="8">
        <v>8.7095848774999993</v>
      </c>
      <c r="D10" s="44" t="str">
        <f t="shared" ref="D10:D20" si="0">IF($B10="N/A","N/A",IF(C10&gt;10,"No",IF(C10&lt;-10,"No","Yes")))</f>
        <v>N/A</v>
      </c>
      <c r="E10" s="8">
        <v>11.347558525</v>
      </c>
      <c r="F10" s="44" t="str">
        <f t="shared" ref="F10:F20" si="1">IF($B10="N/A","N/A",IF(E10&gt;10,"No",IF(E10&lt;-10,"No","Yes")))</f>
        <v>N/A</v>
      </c>
      <c r="G10" s="8">
        <v>13.580930143</v>
      </c>
      <c r="H10" s="44" t="str">
        <f t="shared" ref="H10:H20" si="2">IF($B10="N/A","N/A",IF(G10&gt;10,"No",IF(G10&lt;-10,"No","Yes")))</f>
        <v>N/A</v>
      </c>
      <c r="I10" s="12">
        <v>30.29</v>
      </c>
      <c r="J10" s="12">
        <v>19.68</v>
      </c>
      <c r="K10" s="9" t="s">
        <v>213</v>
      </c>
      <c r="L10" s="9" t="str">
        <f t="shared" ref="L10:L27" si="3">IF(J10="Div by 0", "N/A", IF(K10="N/A","N/A", IF(J10&gt;VALUE(MID(K10,1,2)), "No", IF(J10&lt;-1*VALUE(MID(K10,1,2)), "No", "Yes"))))</f>
        <v>N/A</v>
      </c>
    </row>
    <row r="11" spans="1:12" x14ac:dyDescent="0.2">
      <c r="A11" s="59" t="s">
        <v>943</v>
      </c>
      <c r="B11" s="9" t="s">
        <v>213</v>
      </c>
      <c r="C11" s="8">
        <v>9.0471672866000006</v>
      </c>
      <c r="D11" s="44" t="str">
        <f t="shared" si="0"/>
        <v>N/A</v>
      </c>
      <c r="E11" s="8">
        <v>7.9229399185</v>
      </c>
      <c r="F11" s="44" t="str">
        <f t="shared" si="1"/>
        <v>N/A</v>
      </c>
      <c r="G11" s="8">
        <v>8.2559382654999993</v>
      </c>
      <c r="H11" s="44" t="str">
        <f t="shared" si="2"/>
        <v>N/A</v>
      </c>
      <c r="I11" s="12">
        <v>-12.4</v>
      </c>
      <c r="J11" s="12">
        <v>4.2030000000000003</v>
      </c>
      <c r="K11" s="9" t="s">
        <v>213</v>
      </c>
      <c r="L11" s="9" t="str">
        <f t="shared" si="3"/>
        <v>N/A</v>
      </c>
    </row>
    <row r="12" spans="1:12" x14ac:dyDescent="0.2">
      <c r="A12" s="59" t="s">
        <v>944</v>
      </c>
      <c r="B12" s="9" t="s">
        <v>213</v>
      </c>
      <c r="C12" s="8">
        <v>0.41346449540000002</v>
      </c>
      <c r="D12" s="44" t="str">
        <f t="shared" si="0"/>
        <v>N/A</v>
      </c>
      <c r="E12" s="8">
        <v>0.57108932209999996</v>
      </c>
      <c r="F12" s="44" t="str">
        <f t="shared" si="1"/>
        <v>N/A</v>
      </c>
      <c r="G12" s="8">
        <v>0.64151737019999999</v>
      </c>
      <c r="H12" s="44" t="str">
        <f t="shared" si="2"/>
        <v>N/A</v>
      </c>
      <c r="I12" s="12">
        <v>38.119999999999997</v>
      </c>
      <c r="J12" s="12">
        <v>12.33</v>
      </c>
      <c r="K12" s="9" t="s">
        <v>213</v>
      </c>
      <c r="L12" s="9" t="str">
        <f t="shared" si="3"/>
        <v>N/A</v>
      </c>
    </row>
    <row r="13" spans="1:12" x14ac:dyDescent="0.2">
      <c r="A13" s="59" t="s">
        <v>945</v>
      </c>
      <c r="B13" s="11" t="s">
        <v>213</v>
      </c>
      <c r="C13" s="8">
        <v>22.883574315000001</v>
      </c>
      <c r="D13" s="44" t="str">
        <f t="shared" si="0"/>
        <v>N/A</v>
      </c>
      <c r="E13" s="8">
        <v>16.807213528999998</v>
      </c>
      <c r="F13" s="44" t="str">
        <f t="shared" si="1"/>
        <v>N/A</v>
      </c>
      <c r="G13" s="8">
        <v>12.699239778000001</v>
      </c>
      <c r="H13" s="44" t="str">
        <f t="shared" si="2"/>
        <v>N/A</v>
      </c>
      <c r="I13" s="12">
        <v>-26.6</v>
      </c>
      <c r="J13" s="12">
        <v>-24.4</v>
      </c>
      <c r="K13" s="9" t="s">
        <v>213</v>
      </c>
      <c r="L13" s="9" t="str">
        <f t="shared" si="3"/>
        <v>N/A</v>
      </c>
    </row>
    <row r="14" spans="1:12" ht="12.75" customHeight="1" x14ac:dyDescent="0.2">
      <c r="A14" s="59" t="s">
        <v>946</v>
      </c>
      <c r="B14" s="11" t="s">
        <v>213</v>
      </c>
      <c r="C14" s="8">
        <v>7.8627050209</v>
      </c>
      <c r="D14" s="44" t="str">
        <f t="shared" si="0"/>
        <v>N/A</v>
      </c>
      <c r="E14" s="8">
        <v>7.7383972658999998</v>
      </c>
      <c r="F14" s="44" t="str">
        <f t="shared" si="1"/>
        <v>N/A</v>
      </c>
      <c r="G14" s="8">
        <v>8.8319355261000005</v>
      </c>
      <c r="H14" s="44" t="str">
        <f t="shared" si="2"/>
        <v>N/A</v>
      </c>
      <c r="I14" s="12">
        <v>-1.58</v>
      </c>
      <c r="J14" s="12">
        <v>14.13</v>
      </c>
      <c r="K14" s="9" t="s">
        <v>213</v>
      </c>
      <c r="L14" s="9" t="str">
        <f t="shared" si="3"/>
        <v>N/A</v>
      </c>
    </row>
    <row r="15" spans="1:12" x14ac:dyDescent="0.2">
      <c r="A15" s="59" t="s">
        <v>947</v>
      </c>
      <c r="B15" s="11" t="s">
        <v>213</v>
      </c>
      <c r="C15" s="8">
        <v>0.39206891170000002</v>
      </c>
      <c r="D15" s="44" t="str">
        <f t="shared" si="0"/>
        <v>N/A</v>
      </c>
      <c r="E15" s="8">
        <v>1.1429318795000001</v>
      </c>
      <c r="F15" s="44" t="str">
        <f t="shared" si="1"/>
        <v>N/A</v>
      </c>
      <c r="G15" s="8">
        <v>1.6933443162999999</v>
      </c>
      <c r="H15" s="44" t="str">
        <f t="shared" si="2"/>
        <v>N/A</v>
      </c>
      <c r="I15" s="12">
        <v>191.5</v>
      </c>
      <c r="J15" s="12">
        <v>48.16</v>
      </c>
      <c r="K15" s="9" t="s">
        <v>213</v>
      </c>
      <c r="L15" s="9" t="str">
        <f t="shared" si="3"/>
        <v>N/A</v>
      </c>
    </row>
    <row r="16" spans="1:12" ht="12.75" customHeight="1" x14ac:dyDescent="0.2">
      <c r="A16" s="59" t="s">
        <v>948</v>
      </c>
      <c r="B16" s="11" t="s">
        <v>213</v>
      </c>
      <c r="C16" s="8">
        <v>43.384258492000001</v>
      </c>
      <c r="D16" s="44" t="str">
        <f t="shared" si="0"/>
        <v>N/A</v>
      </c>
      <c r="E16" s="8">
        <v>46.426959797999999</v>
      </c>
      <c r="F16" s="44" t="str">
        <f t="shared" si="1"/>
        <v>N/A</v>
      </c>
      <c r="G16" s="8">
        <v>45.724678028</v>
      </c>
      <c r="H16" s="44" t="str">
        <f t="shared" si="2"/>
        <v>N/A</v>
      </c>
      <c r="I16" s="12">
        <v>7.0129999999999999</v>
      </c>
      <c r="J16" s="12">
        <v>-1.51</v>
      </c>
      <c r="K16" s="9" t="s">
        <v>213</v>
      </c>
      <c r="L16" s="9" t="str">
        <f t="shared" si="3"/>
        <v>N/A</v>
      </c>
    </row>
    <row r="17" spans="1:12" ht="12.75" customHeight="1" x14ac:dyDescent="0.2">
      <c r="A17" s="4" t="s">
        <v>949</v>
      </c>
      <c r="B17" s="11" t="s">
        <v>213</v>
      </c>
      <c r="C17" s="8">
        <v>75.369486594999998</v>
      </c>
      <c r="D17" s="44" t="str">
        <f t="shared" si="0"/>
        <v>N/A</v>
      </c>
      <c r="E17" s="8">
        <v>75.724663731999996</v>
      </c>
      <c r="F17" s="44" t="str">
        <f t="shared" si="1"/>
        <v>N/A</v>
      </c>
      <c r="G17" s="8">
        <v>73.698192265000003</v>
      </c>
      <c r="H17" s="44" t="str">
        <f t="shared" si="2"/>
        <v>N/A</v>
      </c>
      <c r="I17" s="12">
        <v>0.47120000000000001</v>
      </c>
      <c r="J17" s="12">
        <v>-2.68</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60.117262122</v>
      </c>
      <c r="H18" s="44" t="str">
        <f t="shared" si="2"/>
        <v>N/A</v>
      </c>
      <c r="I18" s="12" t="s">
        <v>213</v>
      </c>
      <c r="J18" s="12" t="s">
        <v>213</v>
      </c>
      <c r="K18" s="9" t="s">
        <v>213</v>
      </c>
      <c r="L18" s="9" t="str">
        <f t="shared" si="3"/>
        <v>N/A</v>
      </c>
    </row>
    <row r="19" spans="1:12" ht="12.75" customHeight="1" x14ac:dyDescent="0.2">
      <c r="A19" s="4" t="s">
        <v>950</v>
      </c>
      <c r="B19" s="11" t="s">
        <v>213</v>
      </c>
      <c r="C19" s="8">
        <v>17.323336803</v>
      </c>
      <c r="D19" s="44" t="str">
        <f t="shared" si="0"/>
        <v>N/A</v>
      </c>
      <c r="E19" s="8">
        <v>16.232426505999999</v>
      </c>
      <c r="F19" s="44" t="str">
        <f t="shared" si="1"/>
        <v>N/A</v>
      </c>
      <c r="G19" s="8">
        <v>17.729391161999999</v>
      </c>
      <c r="H19" s="44" t="str">
        <f t="shared" si="2"/>
        <v>N/A</v>
      </c>
      <c r="I19" s="12">
        <v>-6.3</v>
      </c>
      <c r="J19" s="12">
        <v>9.2219999999999995</v>
      </c>
      <c r="K19" s="9" t="s">
        <v>213</v>
      </c>
      <c r="L19" s="9" t="str">
        <f t="shared" si="3"/>
        <v>N/A</v>
      </c>
    </row>
    <row r="20" spans="1:12" ht="12.75" customHeight="1" x14ac:dyDescent="0.2">
      <c r="A20" s="18" t="s">
        <v>132</v>
      </c>
      <c r="B20" s="1" t="s">
        <v>213</v>
      </c>
      <c r="C20" s="36">
        <v>24942</v>
      </c>
      <c r="D20" s="44" t="str">
        <f t="shared" si="0"/>
        <v>N/A</v>
      </c>
      <c r="E20" s="36">
        <v>21641</v>
      </c>
      <c r="F20" s="44" t="str">
        <f t="shared" si="1"/>
        <v>N/A</v>
      </c>
      <c r="G20" s="36">
        <v>21516</v>
      </c>
      <c r="H20" s="44" t="str">
        <f t="shared" si="2"/>
        <v>N/A</v>
      </c>
      <c r="I20" s="12">
        <v>-13.2</v>
      </c>
      <c r="J20" s="12">
        <v>-0.57799999999999996</v>
      </c>
      <c r="K20" s="36" t="s">
        <v>213</v>
      </c>
      <c r="L20" s="9" t="str">
        <f t="shared" si="3"/>
        <v>N/A</v>
      </c>
    </row>
    <row r="21" spans="1:12" ht="12.75" customHeight="1" x14ac:dyDescent="0.2">
      <c r="A21" s="18" t="s">
        <v>133</v>
      </c>
      <c r="B21" s="48" t="s">
        <v>276</v>
      </c>
      <c r="C21" s="8">
        <v>1.7159120537999999</v>
      </c>
      <c r="D21" s="44" t="str">
        <f>IF($B21="N/A","N/A",IF(C21&gt;=2,"No",IF(C21&lt;0,"No","Yes")))</f>
        <v>Yes</v>
      </c>
      <c r="E21" s="8">
        <v>1.4818877720000001</v>
      </c>
      <c r="F21" s="44" t="str">
        <f>IF($B21="N/A","N/A",IF(E21&gt;=2,"No",IF(E21&lt;0,"No","Yes")))</f>
        <v>Yes</v>
      </c>
      <c r="G21" s="8">
        <v>1.4503402057999999</v>
      </c>
      <c r="H21" s="44" t="str">
        <f>IF($B21="N/A","N/A",IF(G21&gt;=2,"No",IF(G21&lt;0,"No","Yes")))</f>
        <v>Yes</v>
      </c>
      <c r="I21" s="12">
        <v>-13.6</v>
      </c>
      <c r="J21" s="12">
        <v>-2.13</v>
      </c>
      <c r="K21" s="9" t="s">
        <v>213</v>
      </c>
      <c r="L21" s="9" t="str">
        <f t="shared" si="3"/>
        <v>N/A</v>
      </c>
    </row>
    <row r="22" spans="1:12" ht="25.5" x14ac:dyDescent="0.2">
      <c r="A22" s="2" t="s">
        <v>134</v>
      </c>
      <c r="B22" s="48" t="s">
        <v>213</v>
      </c>
      <c r="C22" s="47">
        <v>36910553</v>
      </c>
      <c r="D22" s="44" t="str">
        <f t="shared" ref="D22:D27" si="4">IF($B22="N/A","N/A",IF(C22&gt;10,"No",IF(C22&lt;-10,"No","Yes")))</f>
        <v>N/A</v>
      </c>
      <c r="E22" s="47">
        <v>32632588</v>
      </c>
      <c r="F22" s="44" t="str">
        <f t="shared" ref="F22:F27" si="5">IF($B22="N/A","N/A",IF(E22&gt;10,"No",IF(E22&lt;-10,"No","Yes")))</f>
        <v>N/A</v>
      </c>
      <c r="G22" s="47">
        <v>28218512</v>
      </c>
      <c r="H22" s="44" t="str">
        <f t="shared" ref="H22:H27" si="6">IF($B22="N/A","N/A",IF(G22&gt;10,"No",IF(G22&lt;-10,"No","Yes")))</f>
        <v>N/A</v>
      </c>
      <c r="I22" s="12">
        <v>-11.6</v>
      </c>
      <c r="J22" s="12">
        <v>-13.5</v>
      </c>
      <c r="K22" s="9" t="s">
        <v>213</v>
      </c>
      <c r="L22" s="9" t="str">
        <f t="shared" si="3"/>
        <v>N/A</v>
      </c>
    </row>
    <row r="23" spans="1:12" ht="25.5" x14ac:dyDescent="0.2">
      <c r="A23" s="2" t="s">
        <v>1695</v>
      </c>
      <c r="B23" s="48" t="s">
        <v>213</v>
      </c>
      <c r="C23" s="47">
        <v>1479.8553844999999</v>
      </c>
      <c r="D23" s="44" t="str">
        <f t="shared" si="4"/>
        <v>N/A</v>
      </c>
      <c r="E23" s="47">
        <v>1507.9057345000001</v>
      </c>
      <c r="F23" s="44" t="str">
        <f t="shared" si="5"/>
        <v>N/A</v>
      </c>
      <c r="G23" s="47">
        <v>1311.5129205999999</v>
      </c>
      <c r="H23" s="44" t="str">
        <f t="shared" si="6"/>
        <v>N/A</v>
      </c>
      <c r="I23" s="12">
        <v>1.895</v>
      </c>
      <c r="J23" s="12">
        <v>-13</v>
      </c>
      <c r="K23" s="9" t="s">
        <v>213</v>
      </c>
      <c r="L23" s="9" t="str">
        <f t="shared" si="3"/>
        <v>N/A</v>
      </c>
    </row>
    <row r="24" spans="1:12" ht="12.75" customHeight="1" x14ac:dyDescent="0.2">
      <c r="A24" s="18" t="s">
        <v>135</v>
      </c>
      <c r="B24" s="35" t="s">
        <v>213</v>
      </c>
      <c r="C24" s="1">
        <v>917</v>
      </c>
      <c r="D24" s="44" t="str">
        <f t="shared" si="4"/>
        <v>N/A</v>
      </c>
      <c r="E24" s="1">
        <v>1999</v>
      </c>
      <c r="F24" s="44" t="str">
        <f t="shared" si="5"/>
        <v>N/A</v>
      </c>
      <c r="G24" s="1">
        <v>1567</v>
      </c>
      <c r="H24" s="44" t="str">
        <f t="shared" si="6"/>
        <v>N/A</v>
      </c>
      <c r="I24" s="12">
        <v>118</v>
      </c>
      <c r="J24" s="12">
        <v>-21.6</v>
      </c>
      <c r="K24" s="36" t="s">
        <v>213</v>
      </c>
      <c r="L24" s="9" t="str">
        <f t="shared" si="3"/>
        <v>N/A</v>
      </c>
    </row>
    <row r="25" spans="1:12" ht="12.75" customHeight="1" x14ac:dyDescent="0.2">
      <c r="A25" s="18" t="s">
        <v>136</v>
      </c>
      <c r="B25" s="35" t="s">
        <v>213</v>
      </c>
      <c r="C25" s="13">
        <v>6.3086013699999999E-2</v>
      </c>
      <c r="D25" s="44" t="str">
        <f t="shared" si="4"/>
        <v>N/A</v>
      </c>
      <c r="E25" s="13">
        <v>0.13688339990000001</v>
      </c>
      <c r="F25" s="44" t="str">
        <f t="shared" si="5"/>
        <v>N/A</v>
      </c>
      <c r="G25" s="13">
        <v>0.1056275842</v>
      </c>
      <c r="H25" s="44" t="str">
        <f t="shared" si="6"/>
        <v>N/A</v>
      </c>
      <c r="I25" s="12">
        <v>117</v>
      </c>
      <c r="J25" s="12">
        <v>-22.8</v>
      </c>
      <c r="K25" s="9" t="s">
        <v>213</v>
      </c>
      <c r="L25" s="9" t="str">
        <f t="shared" si="3"/>
        <v>N/A</v>
      </c>
    </row>
    <row r="26" spans="1:12" ht="25.5" x14ac:dyDescent="0.2">
      <c r="A26" s="2" t="s">
        <v>137</v>
      </c>
      <c r="B26" s="35" t="s">
        <v>213</v>
      </c>
      <c r="C26" s="14">
        <v>4593186</v>
      </c>
      <c r="D26" s="44" t="str">
        <f t="shared" si="4"/>
        <v>N/A</v>
      </c>
      <c r="E26" s="14">
        <v>12960656</v>
      </c>
      <c r="F26" s="44" t="str">
        <f t="shared" si="5"/>
        <v>N/A</v>
      </c>
      <c r="G26" s="14">
        <v>8506325</v>
      </c>
      <c r="H26" s="44" t="str">
        <f t="shared" si="6"/>
        <v>N/A</v>
      </c>
      <c r="I26" s="12">
        <v>182.2</v>
      </c>
      <c r="J26" s="12">
        <v>-34.4</v>
      </c>
      <c r="K26" s="9" t="s">
        <v>213</v>
      </c>
      <c r="L26" s="9" t="str">
        <f t="shared" si="3"/>
        <v>N/A</v>
      </c>
    </row>
    <row r="27" spans="1:12" ht="25.5" x14ac:dyDescent="0.2">
      <c r="A27" s="2" t="s">
        <v>951</v>
      </c>
      <c r="B27" s="35" t="s">
        <v>213</v>
      </c>
      <c r="C27" s="14">
        <v>5008.9269357000003</v>
      </c>
      <c r="D27" s="44" t="str">
        <f t="shared" si="4"/>
        <v>N/A</v>
      </c>
      <c r="E27" s="14">
        <v>6483.5697848999998</v>
      </c>
      <c r="F27" s="44" t="str">
        <f t="shared" si="5"/>
        <v>N/A</v>
      </c>
      <c r="G27" s="14">
        <v>5428.4141671999996</v>
      </c>
      <c r="H27" s="44" t="str">
        <f t="shared" si="6"/>
        <v>N/A</v>
      </c>
      <c r="I27" s="12">
        <v>29.44</v>
      </c>
      <c r="J27" s="12">
        <v>-16.3</v>
      </c>
      <c r="K27" s="9" t="s">
        <v>213</v>
      </c>
      <c r="L27" s="9" t="str">
        <f t="shared" si="3"/>
        <v>N/A</v>
      </c>
    </row>
    <row r="28" spans="1:12" x14ac:dyDescent="0.2">
      <c r="A28" s="18" t="s">
        <v>138</v>
      </c>
      <c r="B28" s="1" t="s">
        <v>213</v>
      </c>
      <c r="C28" s="36">
        <v>25715</v>
      </c>
      <c r="D28" s="44" t="str">
        <f>IF($B28="N/A","N/A",IF(C28&gt;10,"No",IF(C28&lt;-10,"No","Yes")))</f>
        <v>N/A</v>
      </c>
      <c r="E28" s="36">
        <v>25273</v>
      </c>
      <c r="F28" s="44" t="str">
        <f>IF($B28="N/A","N/A",IF(E28&gt;10,"No",IF(E28&lt;-10,"No","Yes")))</f>
        <v>N/A</v>
      </c>
      <c r="G28" s="36">
        <v>30829</v>
      </c>
      <c r="H28" s="44" t="str">
        <f>IF($B28="N/A","N/A",IF(G28&gt;10,"No",IF(G28&lt;-10,"No","Yes")))</f>
        <v>N/A</v>
      </c>
      <c r="I28" s="12">
        <v>-1.72</v>
      </c>
      <c r="J28" s="12">
        <v>21.98</v>
      </c>
      <c r="K28" s="36" t="s">
        <v>213</v>
      </c>
      <c r="L28" s="9" t="str">
        <f>IF(J28="Div by 0", "N/A", IF(K28="N/A","N/A", IF(J28&gt;VALUE(MID(K28,1,2)), "No", IF(J28&lt;-1*VALUE(MID(K28,1,2)), "No", "Yes"))))</f>
        <v>N/A</v>
      </c>
    </row>
    <row r="29" spans="1:12" x14ac:dyDescent="0.2">
      <c r="A29" s="2" t="s">
        <v>139</v>
      </c>
      <c r="B29" s="48" t="s">
        <v>213</v>
      </c>
      <c r="C29" s="8">
        <v>1.7690914307000001</v>
      </c>
      <c r="D29" s="44" t="str">
        <f>IF($B29="N/A","N/A",IF(C29&gt;10,"No",IF(C29&lt;-10,"No","Yes")))</f>
        <v>N/A</v>
      </c>
      <c r="E29" s="8">
        <v>1.7305923784999999</v>
      </c>
      <c r="F29" s="44" t="str">
        <f>IF($B29="N/A","N/A",IF(E29&gt;10,"No",IF(E29&lt;-10,"No","Yes")))</f>
        <v>N/A</v>
      </c>
      <c r="G29" s="8">
        <v>2.0781064419000002</v>
      </c>
      <c r="H29" s="44" t="str">
        <f>IF($B29="N/A","N/A",IF(G29&gt;10,"No",IF(G29&lt;-10,"No","Yes")))</f>
        <v>N/A</v>
      </c>
      <c r="I29" s="12">
        <v>-2.1800000000000002</v>
      </c>
      <c r="J29" s="12">
        <v>20.079999999999998</v>
      </c>
      <c r="K29" s="9" t="s">
        <v>213</v>
      </c>
      <c r="L29" s="9" t="str">
        <f>IF(J29="Div by 0", "N/A", IF(K29="N/A","N/A", IF(J29&gt;VALUE(MID(K29,1,2)), "No", IF(J29&lt;-1*VALUE(MID(K29,1,2)), "No", "Yes"))))</f>
        <v>N/A</v>
      </c>
    </row>
    <row r="30" spans="1:12" x14ac:dyDescent="0.2">
      <c r="A30" s="18" t="s">
        <v>140</v>
      </c>
      <c r="B30" s="36" t="s">
        <v>213</v>
      </c>
      <c r="C30" s="36">
        <v>55618</v>
      </c>
      <c r="D30" s="44" t="str">
        <f>IF($B30="N/A","N/A",IF(C30&gt;10,"No",IF(C30&lt;-10,"No","Yes")))</f>
        <v>N/A</v>
      </c>
      <c r="E30" s="36">
        <v>55502</v>
      </c>
      <c r="F30" s="44" t="str">
        <f>IF($B30="N/A","N/A",IF(E30&gt;10,"No",IF(E30&lt;-10,"No","Yes")))</f>
        <v>N/A</v>
      </c>
      <c r="G30" s="36">
        <v>61517</v>
      </c>
      <c r="H30" s="44" t="str">
        <f>IF($B30="N/A","N/A",IF(G30&gt;10,"No",IF(G30&lt;-10,"No","Yes")))</f>
        <v>N/A</v>
      </c>
      <c r="I30" s="12">
        <v>-0.20899999999999999</v>
      </c>
      <c r="J30" s="12">
        <v>10.84</v>
      </c>
      <c r="K30" s="36" t="s">
        <v>213</v>
      </c>
      <c r="L30" s="9" t="str">
        <f>IF(J30="Div by 0", "N/A", IF(K30="N/A","N/A", IF(J30&gt;VALUE(MID(K30,1,2)), "No", IF(J30&lt;-1*VALUE(MID(K30,1,2)), "No", "Yes"))))</f>
        <v>N/A</v>
      </c>
    </row>
    <row r="31" spans="1:12" x14ac:dyDescent="0.2">
      <c r="A31" s="2" t="s">
        <v>141</v>
      </c>
      <c r="B31" s="35" t="s">
        <v>213</v>
      </c>
      <c r="C31" s="8">
        <v>3.8263008824</v>
      </c>
      <c r="D31" s="44" t="str">
        <f>IF($B31="N/A","N/A",IF(C31&gt;10,"No",IF(C31&lt;-10,"No","Yes")))</f>
        <v>N/A</v>
      </c>
      <c r="E31" s="8">
        <v>3.8005515052000001</v>
      </c>
      <c r="F31" s="44" t="str">
        <f>IF($B31="N/A","N/A",IF(E31&gt;10,"No",IF(E31&lt;-10,"No","Yes")))</f>
        <v>N/A</v>
      </c>
      <c r="G31" s="8">
        <v>4.1467084233999998</v>
      </c>
      <c r="H31" s="44" t="str">
        <f>IF($B31="N/A","N/A",IF(G31&gt;10,"No",IF(G31&lt;-10,"No","Yes")))</f>
        <v>N/A</v>
      </c>
      <c r="I31" s="12">
        <v>-0.67300000000000004</v>
      </c>
      <c r="J31" s="12">
        <v>9.1080000000000005</v>
      </c>
      <c r="K31" s="9" t="s">
        <v>213</v>
      </c>
      <c r="L31" s="9" t="str">
        <f>IF(J31="Div by 0", "N/A", IF(K31="N/A","N/A", IF(J31&gt;VALUE(MID(K31,1,2)), "No", IF(J31&lt;-1*VALUE(MID(K31,1,2)), "No", "Yes"))))</f>
        <v>N/A</v>
      </c>
    </row>
    <row r="32" spans="1:12" ht="12.75" customHeight="1" x14ac:dyDescent="0.2">
      <c r="A32" s="18" t="s">
        <v>142</v>
      </c>
      <c r="B32" s="1" t="s">
        <v>213</v>
      </c>
      <c r="C32" s="1">
        <v>31348.833332999999</v>
      </c>
      <c r="D32" s="44" t="str">
        <f>IF($B32="N/A","N/A",IF(C32&gt;10,"No",IF(C32&lt;-10,"No","Yes")))</f>
        <v>N/A</v>
      </c>
      <c r="E32" s="1">
        <v>31390.5</v>
      </c>
      <c r="F32" s="44" t="str">
        <f>IF($B32="N/A","N/A",IF(E32&gt;10,"No",IF(E32&lt;-10,"No","Yes")))</f>
        <v>N/A</v>
      </c>
      <c r="G32" s="1">
        <v>33078.25</v>
      </c>
      <c r="H32" s="44" t="str">
        <f>IF($B32="N/A","N/A",IF(G32&gt;10,"No",IF(G32&lt;-10,"No","Yes")))</f>
        <v>N/A</v>
      </c>
      <c r="I32" s="12">
        <v>0.13289999999999999</v>
      </c>
      <c r="J32" s="12">
        <v>5.3769999999999998</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1734</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1727</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1746</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1402914</v>
      </c>
      <c r="D6" s="44" t="str">
        <f>IF($B6="N/A","N/A",IF(C6&gt;10,"No",IF(C6&lt;-10,"No","Yes")))</f>
        <v>N/A</v>
      </c>
      <c r="E6" s="36">
        <v>1413453</v>
      </c>
      <c r="F6" s="44" t="str">
        <f>IF($B6="N/A","N/A",IF(E6&gt;10,"No",IF(E6&lt;-10,"No","Yes")))</f>
        <v>N/A</v>
      </c>
      <c r="G6" s="36">
        <v>1431169</v>
      </c>
      <c r="H6" s="44" t="str">
        <f>IF($B6="N/A","N/A",IF(G6&gt;10,"No",IF(G6&lt;-10,"No","Yes")))</f>
        <v>N/A</v>
      </c>
      <c r="I6" s="12">
        <v>0.75119999999999998</v>
      </c>
      <c r="J6" s="12">
        <v>1.2529999999999999</v>
      </c>
      <c r="K6" s="50" t="s">
        <v>736</v>
      </c>
      <c r="L6" s="9" t="str">
        <f>IF(J6="Div by 0", "N/A", IF(K6="N/A","N/A", IF(J6&gt;VALUE(MID(K6,1,2)), "No", IF(J6&lt;-1*VALUE(MID(K6,1,2)), "No", "Yes"))))</f>
        <v>Yes</v>
      </c>
    </row>
    <row r="7" spans="1:14" x14ac:dyDescent="0.2">
      <c r="A7" s="18" t="s">
        <v>59</v>
      </c>
      <c r="B7" s="36" t="s">
        <v>213</v>
      </c>
      <c r="C7" s="36">
        <v>1147742.72</v>
      </c>
      <c r="D7" s="44" t="str">
        <f>IF($B7="N/A","N/A",IF(C7&gt;10,"No",IF(C7&lt;-10,"No","Yes")))</f>
        <v>N/A</v>
      </c>
      <c r="E7" s="36">
        <v>1157246.95</v>
      </c>
      <c r="F7" s="44" t="str">
        <f>IF($B7="N/A","N/A",IF(E7&gt;10,"No",IF(E7&lt;-10,"No","Yes")))</f>
        <v>N/A</v>
      </c>
      <c r="G7" s="36">
        <v>1172792.0900000001</v>
      </c>
      <c r="H7" s="44" t="str">
        <f>IF($B7="N/A","N/A",IF(G7&gt;10,"No",IF(G7&lt;-10,"No","Yes")))</f>
        <v>N/A</v>
      </c>
      <c r="I7" s="12">
        <v>0.82809999999999995</v>
      </c>
      <c r="J7" s="12">
        <v>1.343</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678</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423</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v>97.730010535000005</v>
      </c>
      <c r="D13" s="62" t="str">
        <f>IF($B13="N/A","N/A",IF(C13&gt;=95,"Yes","No"))</f>
        <v>N/A</v>
      </c>
      <c r="E13" s="8">
        <v>98.321415709999997</v>
      </c>
      <c r="F13" s="62" t="str">
        <f>IF($B13="N/A","N/A",IF(E13&gt;=95,"Yes","No"))</f>
        <v>N/A</v>
      </c>
      <c r="G13" s="8">
        <v>98.801050051000004</v>
      </c>
      <c r="H13" s="44" t="str">
        <f>IF($B13="N/A","N/A",IF(G13&gt;=95,"Yes","No"))</f>
        <v>N/A</v>
      </c>
      <c r="I13" s="12">
        <v>0.60509999999999997</v>
      </c>
      <c r="J13" s="12">
        <v>0.48780000000000001</v>
      </c>
      <c r="K13" s="45" t="s">
        <v>737</v>
      </c>
      <c r="L13" s="9" t="str">
        <f t="shared" ref="L13:L70" si="4">IF(J13="Div by 0", "N/A", IF(K13="N/A","N/A", IF(J13&gt;VALUE(MID(K13,1,2)), "No", IF(J13&lt;-1*VALUE(MID(K13,1,2)), "No", "Yes"))))</f>
        <v>Yes</v>
      </c>
    </row>
    <row r="14" spans="1:14" x14ac:dyDescent="0.2">
      <c r="A14" s="16" t="s">
        <v>365</v>
      </c>
      <c r="B14" s="71" t="s">
        <v>213</v>
      </c>
      <c r="C14" s="72">
        <v>2.2675659378000002</v>
      </c>
      <c r="D14" s="73" t="str">
        <f>IF($B14="N/A","N/A",IF(C14&gt;10,"No",IF(C14&lt;-10,"No","Yes")))</f>
        <v>N/A</v>
      </c>
      <c r="E14" s="72">
        <v>1.6768155714999999</v>
      </c>
      <c r="F14" s="62" t="str">
        <f>IF($B14="N/A","N/A",IF(E14&gt;95,"Yes","No"))</f>
        <v>N/A</v>
      </c>
      <c r="G14" s="72">
        <v>1.1969236338</v>
      </c>
      <c r="H14" s="44" t="str">
        <f>IF($B14="N/A","N/A",IF(G14&gt;95,"Yes","No"))</f>
        <v>N/A</v>
      </c>
      <c r="I14" s="74">
        <v>-26.1</v>
      </c>
      <c r="J14" s="74">
        <v>-28.6</v>
      </c>
      <c r="K14" s="75" t="s">
        <v>213</v>
      </c>
      <c r="L14" s="9" t="str">
        <f t="shared" si="4"/>
        <v>N/A</v>
      </c>
      <c r="M14" s="55"/>
      <c r="N14" s="55"/>
    </row>
    <row r="15" spans="1:14" s="55" customFormat="1" x14ac:dyDescent="0.2">
      <c r="A15" s="16" t="s">
        <v>366</v>
      </c>
      <c r="B15" s="71" t="s">
        <v>213</v>
      </c>
      <c r="C15" s="72">
        <v>2.423527E-3</v>
      </c>
      <c r="D15" s="73" t="str">
        <f t="shared" ref="D15:D21" si="5">IF($B15="N/A","N/A",IF(C15&gt;10,"No",IF(C15&lt;-10,"No","Yes")))</f>
        <v>N/A</v>
      </c>
      <c r="E15" s="72">
        <v>1.7687181999999999E-3</v>
      </c>
      <c r="F15" s="73" t="str">
        <f t="shared" ref="F15:F21" si="6">IF($B15="N/A","N/A",IF(E15&gt;10,"No",IF(E15&lt;-10,"No","Yes")))</f>
        <v>N/A</v>
      </c>
      <c r="G15" s="72">
        <v>2.0263156000000001E-3</v>
      </c>
      <c r="H15" s="76" t="str">
        <f t="shared" ref="H15:H21" si="7">IF($B15="N/A","N/A",IF(G15&gt;10,"No",IF(G15&lt;-10,"No","Yes")))</f>
        <v>N/A</v>
      </c>
      <c r="I15" s="74">
        <v>-27</v>
      </c>
      <c r="J15" s="74">
        <v>14.56</v>
      </c>
      <c r="K15" s="75" t="s">
        <v>213</v>
      </c>
      <c r="L15" s="9" t="str">
        <f t="shared" si="4"/>
        <v>N/A</v>
      </c>
    </row>
    <row r="16" spans="1:14" s="55" customFormat="1" x14ac:dyDescent="0.2">
      <c r="A16" s="16" t="s">
        <v>367</v>
      </c>
      <c r="B16" s="71" t="s">
        <v>213</v>
      </c>
      <c r="C16" s="77">
        <v>31846</v>
      </c>
      <c r="D16" s="78" t="str">
        <f t="shared" si="5"/>
        <v>N/A</v>
      </c>
      <c r="E16" s="77">
        <v>23726</v>
      </c>
      <c r="F16" s="78" t="str">
        <f t="shared" si="6"/>
        <v>N/A</v>
      </c>
      <c r="G16" s="77">
        <v>17159</v>
      </c>
      <c r="H16" s="76" t="str">
        <f t="shared" si="7"/>
        <v>N/A</v>
      </c>
      <c r="I16" s="74">
        <v>-25.5</v>
      </c>
      <c r="J16" s="74">
        <v>-27.7</v>
      </c>
      <c r="K16" s="75" t="s">
        <v>213</v>
      </c>
      <c r="L16" s="9" t="str">
        <f t="shared" si="4"/>
        <v>N/A</v>
      </c>
    </row>
    <row r="17" spans="1:14" s="55" customFormat="1" x14ac:dyDescent="0.2">
      <c r="A17" s="17" t="s">
        <v>368</v>
      </c>
      <c r="B17" s="71" t="s">
        <v>213</v>
      </c>
      <c r="C17" s="72">
        <v>2.2699894648000001</v>
      </c>
      <c r="D17" s="76" t="str">
        <f t="shared" si="5"/>
        <v>N/A</v>
      </c>
      <c r="E17" s="72">
        <v>1.6785842897000001</v>
      </c>
      <c r="F17" s="76" t="str">
        <f t="shared" si="6"/>
        <v>N/A</v>
      </c>
      <c r="G17" s="72">
        <v>1.1989499493</v>
      </c>
      <c r="H17" s="76" t="str">
        <f t="shared" si="7"/>
        <v>N/A</v>
      </c>
      <c r="I17" s="74">
        <v>-26.1</v>
      </c>
      <c r="J17" s="74">
        <v>-28.6</v>
      </c>
      <c r="K17" s="75" t="s">
        <v>213</v>
      </c>
      <c r="L17" s="9" t="str">
        <f t="shared" si="4"/>
        <v>N/A</v>
      </c>
      <c r="M17" s="43"/>
      <c r="N17" s="43"/>
    </row>
    <row r="18" spans="1:14" x14ac:dyDescent="0.2">
      <c r="A18" s="16" t="s">
        <v>679</v>
      </c>
      <c r="B18" s="71" t="s">
        <v>213</v>
      </c>
      <c r="C18" s="72">
        <v>54.138667337000001</v>
      </c>
      <c r="D18" s="76" t="str">
        <f t="shared" si="5"/>
        <v>N/A</v>
      </c>
      <c r="E18" s="72">
        <v>42.586192363000002</v>
      </c>
      <c r="F18" s="76" t="str">
        <f t="shared" si="6"/>
        <v>N/A</v>
      </c>
      <c r="G18" s="72">
        <v>31.919109505000002</v>
      </c>
      <c r="H18" s="76" t="str">
        <f t="shared" si="7"/>
        <v>N/A</v>
      </c>
      <c r="I18" s="12">
        <v>-21.3</v>
      </c>
      <c r="J18" s="12">
        <v>-25</v>
      </c>
      <c r="K18" s="75" t="s">
        <v>213</v>
      </c>
      <c r="L18" s="9" t="str">
        <f t="shared" si="4"/>
        <v>N/A</v>
      </c>
    </row>
    <row r="19" spans="1:14" x14ac:dyDescent="0.2">
      <c r="A19" s="16" t="s">
        <v>680</v>
      </c>
      <c r="B19" s="71" t="s">
        <v>213</v>
      </c>
      <c r="C19" s="72">
        <v>13.810211644000001</v>
      </c>
      <c r="D19" s="76" t="str">
        <f t="shared" si="5"/>
        <v>N/A</v>
      </c>
      <c r="E19" s="72">
        <v>11.594874820999999</v>
      </c>
      <c r="F19" s="76" t="str">
        <f t="shared" si="6"/>
        <v>N/A</v>
      </c>
      <c r="G19" s="72">
        <v>14.39477825</v>
      </c>
      <c r="H19" s="76" t="str">
        <f t="shared" si="7"/>
        <v>N/A</v>
      </c>
      <c r="I19" s="12">
        <v>-16</v>
      </c>
      <c r="J19" s="12">
        <v>24.15</v>
      </c>
      <c r="K19" s="75" t="s">
        <v>213</v>
      </c>
      <c r="L19" s="9" t="str">
        <f t="shared" si="4"/>
        <v>N/A</v>
      </c>
    </row>
    <row r="20" spans="1:14" ht="25.5" x14ac:dyDescent="0.2">
      <c r="A20" s="16" t="s">
        <v>681</v>
      </c>
      <c r="B20" s="71" t="s">
        <v>213</v>
      </c>
      <c r="C20" s="72">
        <v>3.3661998366999999</v>
      </c>
      <c r="D20" s="76" t="str">
        <f t="shared" si="5"/>
        <v>N/A</v>
      </c>
      <c r="E20" s="72">
        <v>4.2400741801999997</v>
      </c>
      <c r="F20" s="76" t="str">
        <f t="shared" si="6"/>
        <v>N/A</v>
      </c>
      <c r="G20" s="72">
        <v>5.6180430095</v>
      </c>
      <c r="H20" s="76" t="str">
        <f t="shared" si="7"/>
        <v>N/A</v>
      </c>
      <c r="I20" s="12">
        <v>25.96</v>
      </c>
      <c r="J20" s="12">
        <v>32.5</v>
      </c>
      <c r="K20" s="75" t="s">
        <v>213</v>
      </c>
      <c r="L20" s="9" t="str">
        <f t="shared" si="4"/>
        <v>N/A</v>
      </c>
    </row>
    <row r="21" spans="1:14" ht="25.5" x14ac:dyDescent="0.2">
      <c r="A21" s="16" t="s">
        <v>682</v>
      </c>
      <c r="B21" s="71" t="s">
        <v>213</v>
      </c>
      <c r="C21" s="72">
        <v>42.648998304000003</v>
      </c>
      <c r="D21" s="76" t="str">
        <f t="shared" si="5"/>
        <v>N/A</v>
      </c>
      <c r="E21" s="72">
        <v>53.354969232000002</v>
      </c>
      <c r="F21" s="76" t="str">
        <f t="shared" si="6"/>
        <v>N/A</v>
      </c>
      <c r="G21" s="72">
        <v>63.366163528999998</v>
      </c>
      <c r="H21" s="76" t="str">
        <f t="shared" si="7"/>
        <v>N/A</v>
      </c>
      <c r="I21" s="12">
        <v>25.1</v>
      </c>
      <c r="J21" s="12">
        <v>18.760000000000002</v>
      </c>
      <c r="K21" s="75" t="s">
        <v>213</v>
      </c>
      <c r="L21" s="9" t="str">
        <f t="shared" si="4"/>
        <v>N/A</v>
      </c>
    </row>
    <row r="22" spans="1:14" x14ac:dyDescent="0.2">
      <c r="A22" s="2" t="s">
        <v>1702</v>
      </c>
      <c r="B22" s="48" t="s">
        <v>217</v>
      </c>
      <c r="C22" s="1">
        <v>78</v>
      </c>
      <c r="D22" s="44" t="str">
        <f>IF($B22="N/A","N/A",IF(C22&gt;0,"No",IF(C22&lt;0,"No","Yes")))</f>
        <v>No</v>
      </c>
      <c r="E22" s="1">
        <v>153</v>
      </c>
      <c r="F22" s="44" t="str">
        <f>IF($B22="N/A","N/A",IF(E22&gt;0,"No",IF(E22&lt;0,"No","Yes")))</f>
        <v>No</v>
      </c>
      <c r="G22" s="1">
        <v>266</v>
      </c>
      <c r="H22" s="44" t="str">
        <f>IF($B22="N/A","N/A",IF(G22&gt;0,"No",IF(G22&lt;0,"No","Yes")))</f>
        <v>No</v>
      </c>
      <c r="I22" s="12">
        <v>96.15</v>
      </c>
      <c r="J22" s="12">
        <v>73.86</v>
      </c>
      <c r="K22" s="45" t="s">
        <v>213</v>
      </c>
      <c r="L22" s="9" t="str">
        <f t="shared" si="4"/>
        <v>N/A</v>
      </c>
    </row>
    <row r="23" spans="1:14" x14ac:dyDescent="0.2">
      <c r="A23" s="6" t="s">
        <v>145</v>
      </c>
      <c r="B23" s="48" t="s">
        <v>279</v>
      </c>
      <c r="C23" s="8">
        <v>1.1119712299999999E-2</v>
      </c>
      <c r="D23" s="44" t="str">
        <f>IF($B23="N/A","N/A",IF(C23&gt;=10,"No",IF(C23&lt;0,"No","Yes")))</f>
        <v>Yes</v>
      </c>
      <c r="E23" s="8">
        <v>2.1649110400000001E-2</v>
      </c>
      <c r="F23" s="44" t="str">
        <f>IF($B23="N/A","N/A",IF(E23&gt;=10,"No",IF(E23&lt;0,"No","Yes")))</f>
        <v>Yes</v>
      </c>
      <c r="G23" s="8">
        <v>3.7172409400000002E-2</v>
      </c>
      <c r="H23" s="44" t="str">
        <f>IF($B23="N/A","N/A",IF(G23&gt;=10,"No",IF(G23&lt;0,"No","Yes")))</f>
        <v>Yes</v>
      </c>
      <c r="I23" s="12">
        <v>94.69</v>
      </c>
      <c r="J23" s="12">
        <v>71.7</v>
      </c>
      <c r="K23" s="45" t="s">
        <v>213</v>
      </c>
      <c r="L23" s="9" t="str">
        <f t="shared" si="4"/>
        <v>N/A</v>
      </c>
    </row>
    <row r="24" spans="1:14" x14ac:dyDescent="0.2">
      <c r="A24" s="2" t="s">
        <v>424</v>
      </c>
      <c r="B24" s="35" t="s">
        <v>213</v>
      </c>
      <c r="C24" s="13">
        <v>88.461538461999993</v>
      </c>
      <c r="D24" s="76" t="str">
        <f t="shared" ref="D24:D27" si="8">IF($B24="N/A","N/A",IF(C24&gt;10,"No",IF(C24&lt;-10,"No","Yes")))</f>
        <v>N/A</v>
      </c>
      <c r="E24" s="13">
        <v>81.372549019999994</v>
      </c>
      <c r="F24" s="44" t="str">
        <f t="shared" ref="F24:F27" si="9">IF($B24="N/A","N/A",IF(E24&gt;10,"No",IF(E24&lt;-10,"No","Yes")))</f>
        <v>N/A</v>
      </c>
      <c r="G24" s="13">
        <v>91.165413533999995</v>
      </c>
      <c r="H24" s="44" t="str">
        <f t="shared" ref="H24:H27" si="10">IF($B24="N/A","N/A",IF(G24&gt;10,"No",IF(G24&lt;-10,"No","Yes")))</f>
        <v>N/A</v>
      </c>
      <c r="I24" s="12">
        <v>-8.01</v>
      </c>
      <c r="J24" s="12">
        <v>12.03</v>
      </c>
      <c r="K24" s="45" t="s">
        <v>213</v>
      </c>
      <c r="L24" s="9" t="str">
        <f t="shared" si="4"/>
        <v>N/A</v>
      </c>
    </row>
    <row r="25" spans="1:14" x14ac:dyDescent="0.2">
      <c r="A25" s="2" t="s">
        <v>425</v>
      </c>
      <c r="B25" s="35" t="s">
        <v>213</v>
      </c>
      <c r="C25" s="13">
        <v>6.4102564102999997</v>
      </c>
      <c r="D25" s="76" t="str">
        <f t="shared" si="8"/>
        <v>N/A</v>
      </c>
      <c r="E25" s="13">
        <v>11.111111111</v>
      </c>
      <c r="F25" s="44" t="str">
        <f t="shared" si="9"/>
        <v>N/A</v>
      </c>
      <c r="G25" s="13">
        <v>13.533834585999999</v>
      </c>
      <c r="H25" s="44" t="str">
        <f t="shared" si="10"/>
        <v>N/A</v>
      </c>
      <c r="I25" s="12">
        <v>73.33</v>
      </c>
      <c r="J25" s="12">
        <v>21.8</v>
      </c>
      <c r="K25" s="45" t="s">
        <v>213</v>
      </c>
      <c r="L25" s="9" t="str">
        <f t="shared" si="4"/>
        <v>N/A</v>
      </c>
    </row>
    <row r="26" spans="1:14" x14ac:dyDescent="0.2">
      <c r="A26" s="2" t="s">
        <v>421</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422</v>
      </c>
      <c r="B27" s="35" t="s">
        <v>213</v>
      </c>
      <c r="C27" s="13">
        <v>4.4871794871999997</v>
      </c>
      <c r="D27" s="76" t="str">
        <f t="shared" si="8"/>
        <v>N/A</v>
      </c>
      <c r="E27" s="13">
        <v>7.5163398693000003</v>
      </c>
      <c r="F27" s="44" t="str">
        <f t="shared" si="9"/>
        <v>N/A</v>
      </c>
      <c r="G27" s="13">
        <v>2.2556390977</v>
      </c>
      <c r="H27" s="44" t="str">
        <f t="shared" si="10"/>
        <v>N/A</v>
      </c>
      <c r="I27" s="12">
        <v>67.510000000000005</v>
      </c>
      <c r="J27" s="12">
        <v>-70</v>
      </c>
      <c r="K27" s="45" t="s">
        <v>213</v>
      </c>
      <c r="L27" s="9" t="str">
        <f t="shared" si="4"/>
        <v>N/A</v>
      </c>
    </row>
    <row r="28" spans="1:14" x14ac:dyDescent="0.2">
      <c r="A28" s="2" t="s">
        <v>952</v>
      </c>
      <c r="B28" s="35" t="s">
        <v>213</v>
      </c>
      <c r="C28" s="72">
        <v>14.315417765999999</v>
      </c>
      <c r="D28" s="76" t="str">
        <f>IF($B28="N/A","N/A",IF(C28&gt;10,"No",IF(C28&lt;-10,"No","Yes")))</f>
        <v>N/A</v>
      </c>
      <c r="E28" s="72">
        <v>14.651778305000001</v>
      </c>
      <c r="F28" s="76" t="str">
        <f>IF($B28="N/A","N/A",IF(E28&gt;10,"No",IF(E28&lt;-10,"No","Yes")))</f>
        <v>N/A</v>
      </c>
      <c r="G28" s="72">
        <v>14.931639798999999</v>
      </c>
      <c r="H28" s="76" t="str">
        <f>IF($B28="N/A","N/A",IF(G28&gt;10,"No",IF(G28&lt;-10,"No","Yes")))</f>
        <v>N/A</v>
      </c>
      <c r="I28" s="12">
        <v>2.35</v>
      </c>
      <c r="J28" s="12">
        <v>1.91</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737</v>
      </c>
      <c r="L29" s="9" t="str">
        <f t="shared" si="4"/>
        <v>N/A</v>
      </c>
      <c r="M29" s="43"/>
      <c r="N29" s="43"/>
    </row>
    <row r="30" spans="1:14" x14ac:dyDescent="0.2">
      <c r="A30" s="2" t="s">
        <v>20</v>
      </c>
      <c r="B30" s="48" t="s">
        <v>280</v>
      </c>
      <c r="C30" s="13">
        <v>99.930501797999995</v>
      </c>
      <c r="D30" s="44" t="str">
        <f>IF($B30="N/A","N/A",IF(C30&gt;=98,"Yes","No"))</f>
        <v>Yes</v>
      </c>
      <c r="E30" s="13">
        <v>99.894372150999999</v>
      </c>
      <c r="F30" s="44" t="str">
        <f>IF($B30="N/A","N/A",IF(E30&gt;=98,"Yes","No"))</f>
        <v>Yes</v>
      </c>
      <c r="G30" s="13">
        <v>99.909584402999997</v>
      </c>
      <c r="H30" s="44" t="str">
        <f>IF($B30="N/A","N/A",IF(G30&gt;=98,"Yes","No"))</f>
        <v>Yes</v>
      </c>
      <c r="I30" s="12">
        <v>-3.5999999999999997E-2</v>
      </c>
      <c r="J30" s="12">
        <v>1.52E-2</v>
      </c>
      <c r="K30" s="45" t="s">
        <v>737</v>
      </c>
      <c r="L30" s="9" t="str">
        <f t="shared" si="4"/>
        <v>Yes</v>
      </c>
    </row>
    <row r="31" spans="1:14" x14ac:dyDescent="0.2">
      <c r="A31" s="2" t="s">
        <v>18</v>
      </c>
      <c r="B31" s="48" t="s">
        <v>277</v>
      </c>
      <c r="C31" s="13">
        <v>99.999358478000005</v>
      </c>
      <c r="D31" s="44" t="str">
        <f>IF($B31="N/A","N/A",IF(C31&gt;=95,"Yes","No"))</f>
        <v>Yes</v>
      </c>
      <c r="E31" s="13">
        <v>99.999717004999994</v>
      </c>
      <c r="F31" s="44" t="str">
        <f>IF($B31="N/A","N/A",IF(E31&gt;=95,"Yes","No"))</f>
        <v>Yes</v>
      </c>
      <c r="G31" s="13">
        <v>99.999930126999999</v>
      </c>
      <c r="H31" s="44" t="str">
        <f>IF($B31="N/A","N/A",IF(G31&gt;=95,"Yes","No"))</f>
        <v>Yes</v>
      </c>
      <c r="I31" s="12">
        <v>4.0000000000000002E-4</v>
      </c>
      <c r="J31" s="12">
        <v>2.0000000000000001E-4</v>
      </c>
      <c r="K31" s="45" t="s">
        <v>737</v>
      </c>
      <c r="L31" s="9" t="str">
        <f t="shared" si="4"/>
        <v>Yes</v>
      </c>
    </row>
    <row r="32" spans="1:14" x14ac:dyDescent="0.2">
      <c r="A32" s="2" t="s">
        <v>23</v>
      </c>
      <c r="B32" s="35" t="s">
        <v>213</v>
      </c>
      <c r="C32" s="13">
        <v>53.205684738999999</v>
      </c>
      <c r="D32" s="44" t="str">
        <f t="shared" ref="D32:D37" si="11">IF($B32="N/A","N/A",IF(C32&gt;10,"No",IF(C32&lt;-10,"No","Yes")))</f>
        <v>N/A</v>
      </c>
      <c r="E32" s="13">
        <v>53.103357522000003</v>
      </c>
      <c r="F32" s="44" t="str">
        <f t="shared" ref="F32:F37" si="12">IF($B32="N/A","N/A",IF(E32&gt;10,"No",IF(E32&lt;-10,"No","Yes")))</f>
        <v>N/A</v>
      </c>
      <c r="G32" s="13">
        <v>54.107027191999997</v>
      </c>
      <c r="H32" s="44" t="str">
        <f t="shared" ref="H32:H37" si="13">IF($B32="N/A","N/A",IF(G32&gt;10,"No",IF(G32&lt;-10,"No","Yes")))</f>
        <v>N/A</v>
      </c>
      <c r="I32" s="12">
        <v>-0.192</v>
      </c>
      <c r="J32" s="12">
        <v>1.89</v>
      </c>
      <c r="K32" s="45" t="s">
        <v>737</v>
      </c>
      <c r="L32" s="9" t="str">
        <f t="shared" si="4"/>
        <v>Yes</v>
      </c>
    </row>
    <row r="33" spans="1:12" x14ac:dyDescent="0.2">
      <c r="A33" s="2" t="s">
        <v>24</v>
      </c>
      <c r="B33" s="35" t="s">
        <v>213</v>
      </c>
      <c r="C33" s="13">
        <v>6.2936145764999996</v>
      </c>
      <c r="D33" s="44" t="str">
        <f t="shared" si="11"/>
        <v>N/A</v>
      </c>
      <c r="E33" s="13">
        <v>6.5047086815000004</v>
      </c>
      <c r="F33" s="44" t="str">
        <f t="shared" si="12"/>
        <v>N/A</v>
      </c>
      <c r="G33" s="13">
        <v>6.8501344006</v>
      </c>
      <c r="H33" s="44" t="str">
        <f t="shared" si="13"/>
        <v>N/A</v>
      </c>
      <c r="I33" s="12">
        <v>3.3540000000000001</v>
      </c>
      <c r="J33" s="12">
        <v>5.31</v>
      </c>
      <c r="K33" s="45" t="s">
        <v>737</v>
      </c>
      <c r="L33" s="9" t="str">
        <f t="shared" si="4"/>
        <v>Yes</v>
      </c>
    </row>
    <row r="34" spans="1:12" x14ac:dyDescent="0.2">
      <c r="A34" s="2" t="s">
        <v>25</v>
      </c>
      <c r="B34" s="35" t="s">
        <v>213</v>
      </c>
      <c r="C34" s="13">
        <v>2.8773681067000001</v>
      </c>
      <c r="D34" s="44" t="str">
        <f t="shared" si="11"/>
        <v>N/A</v>
      </c>
      <c r="E34" s="13">
        <v>2.9907609237999999</v>
      </c>
      <c r="F34" s="44" t="str">
        <f t="shared" si="12"/>
        <v>N/A</v>
      </c>
      <c r="G34" s="13">
        <v>3.0952319398000001</v>
      </c>
      <c r="H34" s="44" t="str">
        <f t="shared" si="13"/>
        <v>N/A</v>
      </c>
      <c r="I34" s="12">
        <v>3.9409999999999998</v>
      </c>
      <c r="J34" s="12">
        <v>3.4929999999999999</v>
      </c>
      <c r="K34" s="45" t="s">
        <v>737</v>
      </c>
      <c r="L34" s="9" t="str">
        <f t="shared" si="4"/>
        <v>Yes</v>
      </c>
    </row>
    <row r="35" spans="1:12" x14ac:dyDescent="0.2">
      <c r="A35" s="2" t="s">
        <v>26</v>
      </c>
      <c r="B35" s="48" t="s">
        <v>213</v>
      </c>
      <c r="C35" s="13">
        <v>3.386308783</v>
      </c>
      <c r="D35" s="11" t="str">
        <f t="shared" si="11"/>
        <v>N/A</v>
      </c>
      <c r="E35" s="13">
        <v>3.5676460413000002</v>
      </c>
      <c r="F35" s="11" t="str">
        <f t="shared" si="12"/>
        <v>N/A</v>
      </c>
      <c r="G35" s="13">
        <v>3.9383888275999999</v>
      </c>
      <c r="H35" s="11" t="str">
        <f t="shared" si="13"/>
        <v>N/A</v>
      </c>
      <c r="I35" s="12">
        <v>5.3550000000000004</v>
      </c>
      <c r="J35" s="12">
        <v>10.39</v>
      </c>
      <c r="K35" s="48" t="s">
        <v>213</v>
      </c>
      <c r="L35" s="9" t="str">
        <f t="shared" si="4"/>
        <v>N/A</v>
      </c>
    </row>
    <row r="36" spans="1:12" x14ac:dyDescent="0.2">
      <c r="A36" s="2" t="s">
        <v>60</v>
      </c>
      <c r="B36" s="48" t="s">
        <v>213</v>
      </c>
      <c r="C36" s="13">
        <v>2.1994933403000001</v>
      </c>
      <c r="D36" s="11" t="str">
        <f t="shared" si="11"/>
        <v>N/A</v>
      </c>
      <c r="E36" s="13">
        <v>2.3124928808999998</v>
      </c>
      <c r="F36" s="11" t="str">
        <f t="shared" si="12"/>
        <v>N/A</v>
      </c>
      <c r="G36" s="13">
        <v>2.4821666762999999</v>
      </c>
      <c r="H36" s="11" t="str">
        <f t="shared" si="13"/>
        <v>N/A</v>
      </c>
      <c r="I36" s="12">
        <v>5.1379999999999999</v>
      </c>
      <c r="J36" s="12">
        <v>7.3369999999999997</v>
      </c>
      <c r="K36" s="48" t="s">
        <v>213</v>
      </c>
      <c r="L36" s="9" t="str">
        <f t="shared" si="4"/>
        <v>N/A</v>
      </c>
    </row>
    <row r="37" spans="1:12" x14ac:dyDescent="0.2">
      <c r="A37" s="2" t="s">
        <v>61</v>
      </c>
      <c r="B37" s="48" t="s">
        <v>213</v>
      </c>
      <c r="C37" s="13">
        <v>0.79220821799999996</v>
      </c>
      <c r="D37" s="11" t="str">
        <f t="shared" si="11"/>
        <v>N/A</v>
      </c>
      <c r="E37" s="13">
        <v>1.1044583724999999</v>
      </c>
      <c r="F37" s="11" t="str">
        <f t="shared" si="12"/>
        <v>N/A</v>
      </c>
      <c r="G37" s="13">
        <v>1.5786395597</v>
      </c>
      <c r="H37" s="11" t="str">
        <f t="shared" si="13"/>
        <v>N/A</v>
      </c>
      <c r="I37" s="12">
        <v>39.42</v>
      </c>
      <c r="J37" s="12">
        <v>42.93</v>
      </c>
      <c r="K37" s="48" t="s">
        <v>213</v>
      </c>
      <c r="L37" s="9" t="str">
        <f t="shared" si="4"/>
        <v>N/A</v>
      </c>
    </row>
    <row r="38" spans="1:12" x14ac:dyDescent="0.2">
      <c r="A38" s="2" t="s">
        <v>62</v>
      </c>
      <c r="B38" s="48" t="s">
        <v>278</v>
      </c>
      <c r="C38" s="13">
        <v>32.890041727000003</v>
      </c>
      <c r="D38" s="11" t="str">
        <f>IF($B38="N/A","N/A",IF(C38&gt;=5,"No",IF(C38&lt;0,"No","Yes")))</f>
        <v>No</v>
      </c>
      <c r="E38" s="13">
        <v>32.722135082999998</v>
      </c>
      <c r="F38" s="11" t="str">
        <f>IF($B38="N/A","N/A",IF(E38&gt;=5,"No",IF(E38&lt;0,"No","Yes")))</f>
        <v>No</v>
      </c>
      <c r="G38" s="13">
        <v>31.241663284000001</v>
      </c>
      <c r="H38" s="11" t="str">
        <f>IF($B38="N/A","N/A",IF(G38&gt;=5,"No",IF(G38&lt;0,"No","Yes")))</f>
        <v>No</v>
      </c>
      <c r="I38" s="12">
        <v>-0.51100000000000001</v>
      </c>
      <c r="J38" s="12">
        <v>-4.5199999999999996</v>
      </c>
      <c r="K38" s="45" t="s">
        <v>737</v>
      </c>
      <c r="L38" s="9" t="str">
        <f t="shared" si="4"/>
        <v>Yes</v>
      </c>
    </row>
    <row r="39" spans="1:12" x14ac:dyDescent="0.2">
      <c r="A39" s="2" t="s">
        <v>63</v>
      </c>
      <c r="B39" s="48" t="s">
        <v>213</v>
      </c>
      <c r="C39" s="13">
        <v>16.761825742999999</v>
      </c>
      <c r="D39" s="11" t="str">
        <f>IF($B39="N/A","N/A",IF(C39&gt;10,"No",IF(C39&lt;-10,"No","Yes")))</f>
        <v>N/A</v>
      </c>
      <c r="E39" s="13">
        <v>16.899677598</v>
      </c>
      <c r="F39" s="11" t="str">
        <f>IF($B39="N/A","N/A",IF(E39&gt;10,"No",IF(E39&lt;-10,"No","Yes")))</f>
        <v>N/A</v>
      </c>
      <c r="G39" s="13">
        <v>17.374537878000002</v>
      </c>
      <c r="H39" s="11" t="str">
        <f>IF($B39="N/A","N/A",IF(G39&gt;10,"No",IF(G39&lt;-10,"No","Yes")))</f>
        <v>N/A</v>
      </c>
      <c r="I39" s="12">
        <v>0.82240000000000002</v>
      </c>
      <c r="J39" s="12">
        <v>2.81</v>
      </c>
      <c r="K39" s="48" t="s">
        <v>737</v>
      </c>
      <c r="L39" s="9" t="str">
        <f t="shared" si="4"/>
        <v>Yes</v>
      </c>
    </row>
    <row r="40" spans="1:12" x14ac:dyDescent="0.2">
      <c r="A40" s="2" t="s">
        <v>64</v>
      </c>
      <c r="B40" s="48" t="s">
        <v>213</v>
      </c>
      <c r="C40" s="13">
        <v>79.007799144000003</v>
      </c>
      <c r="D40" s="11" t="str">
        <f>IF($B40="N/A","N/A",IF(C40&gt;10,"No",IF(C40&lt;-10,"No","Yes")))</f>
        <v>N/A</v>
      </c>
      <c r="E40" s="13">
        <v>78.581146989000004</v>
      </c>
      <c r="F40" s="11" t="str">
        <f>IF($B40="N/A","N/A",IF(E40&gt;10,"No",IF(E40&lt;-10,"No","Yes")))</f>
        <v>N/A</v>
      </c>
      <c r="G40" s="13">
        <v>75.948588227000002</v>
      </c>
      <c r="H40" s="11" t="str">
        <f>IF($B40="N/A","N/A",IF(G40&gt;10,"No",IF(G40&lt;-10,"No","Yes")))</f>
        <v>N/A</v>
      </c>
      <c r="I40" s="12">
        <v>-0.54</v>
      </c>
      <c r="J40" s="12">
        <v>-3.35</v>
      </c>
      <c r="K40" s="45" t="s">
        <v>737</v>
      </c>
      <c r="L40" s="9" t="str">
        <f t="shared" si="4"/>
        <v>Yes</v>
      </c>
    </row>
    <row r="41" spans="1:12" x14ac:dyDescent="0.2">
      <c r="A41" s="3" t="s">
        <v>19</v>
      </c>
      <c r="B41" s="35" t="s">
        <v>281</v>
      </c>
      <c r="C41" s="8">
        <v>3.3253642062000002</v>
      </c>
      <c r="D41" s="44" t="str">
        <f>IF($B41="N/A","N/A",IF(C41&gt;8,"No",IF(C41&lt;2,"No","Yes")))</f>
        <v>Yes</v>
      </c>
      <c r="E41" s="8">
        <v>3.2426971396000002</v>
      </c>
      <c r="F41" s="44" t="str">
        <f>IF($B41="N/A","N/A",IF(E41&gt;8,"No",IF(E41&lt;2,"No","Yes")))</f>
        <v>Yes</v>
      </c>
      <c r="G41" s="8">
        <v>2.9550668020000002</v>
      </c>
      <c r="H41" s="44" t="str">
        <f>IF($B41="N/A","N/A",IF(G41&gt;8,"No",IF(G41&lt;2,"No","Yes")))</f>
        <v>Yes</v>
      </c>
      <c r="I41" s="12">
        <v>-2.4900000000000002</v>
      </c>
      <c r="J41" s="12">
        <v>-8.8699999999999992</v>
      </c>
      <c r="K41" s="45" t="s">
        <v>737</v>
      </c>
      <c r="L41" s="9" t="str">
        <f t="shared" si="4"/>
        <v>Yes</v>
      </c>
    </row>
    <row r="42" spans="1:12" x14ac:dyDescent="0.2">
      <c r="A42" s="3" t="s">
        <v>170</v>
      </c>
      <c r="B42" s="35" t="s">
        <v>213</v>
      </c>
      <c r="C42" s="8">
        <v>17.823686983000002</v>
      </c>
      <c r="D42" s="11" t="str">
        <f t="shared" ref="D42:D49" si="14">IF($B42="N/A","N/A",IF(C42&gt;10,"No",IF(C42&lt;-10,"No","Yes")))</f>
        <v>N/A</v>
      </c>
      <c r="E42" s="8">
        <v>17.469629340000001</v>
      </c>
      <c r="F42" s="11" t="str">
        <f t="shared" ref="F42:F49" si="15">IF($B42="N/A","N/A",IF(E42&gt;10,"No",IF(E42&lt;-10,"No","Yes")))</f>
        <v>N/A</v>
      </c>
      <c r="G42" s="8">
        <v>16.895349187000001</v>
      </c>
      <c r="H42" s="11" t="str">
        <f t="shared" ref="H42:H49" si="16">IF($B42="N/A","N/A",IF(G42&gt;10,"No",IF(G42&lt;-10,"No","Yes")))</f>
        <v>N/A</v>
      </c>
      <c r="I42" s="12">
        <v>-1.99</v>
      </c>
      <c r="J42" s="12">
        <v>-3.29</v>
      </c>
      <c r="K42" s="45" t="s">
        <v>737</v>
      </c>
      <c r="L42" s="9" t="str">
        <f>IF(J42="Div by 0", "N/A", IF(OR(J42="N/A",K42="N/A"),"N/A", IF(J42&gt;VALUE(MID(K42,1,2)), "No", IF(J42&lt;-1*VALUE(MID(K42,1,2)), "No", "Yes"))))</f>
        <v>Yes</v>
      </c>
    </row>
    <row r="43" spans="1:12" x14ac:dyDescent="0.2">
      <c r="A43" s="3" t="s">
        <v>171</v>
      </c>
      <c r="B43" s="35" t="s">
        <v>213</v>
      </c>
      <c r="C43" s="8">
        <v>34.877547733</v>
      </c>
      <c r="D43" s="11" t="str">
        <f t="shared" si="14"/>
        <v>N/A</v>
      </c>
      <c r="E43" s="8">
        <v>35.384409669</v>
      </c>
      <c r="F43" s="11" t="str">
        <f t="shared" si="15"/>
        <v>N/A</v>
      </c>
      <c r="G43" s="8">
        <v>35.764679084000001</v>
      </c>
      <c r="H43" s="11" t="str">
        <f t="shared" si="16"/>
        <v>N/A</v>
      </c>
      <c r="I43" s="12">
        <v>1.4530000000000001</v>
      </c>
      <c r="J43" s="12">
        <v>1.075</v>
      </c>
      <c r="K43" s="45" t="s">
        <v>737</v>
      </c>
      <c r="L43" s="9" t="str">
        <f>IF(J43="Div by 0", "N/A", IF(OR(J43="N/A",K43="N/A"),"N/A", IF(J43&gt;VALUE(MID(K43,1,2)), "No", IF(J43&lt;-1*VALUE(MID(K43,1,2)), "No", "Yes"))))</f>
        <v>Yes</v>
      </c>
    </row>
    <row r="44" spans="1:12" x14ac:dyDescent="0.2">
      <c r="A44" s="3" t="s">
        <v>172</v>
      </c>
      <c r="B44" s="35" t="s">
        <v>213</v>
      </c>
      <c r="C44" s="8">
        <v>3.6254538767</v>
      </c>
      <c r="D44" s="11" t="str">
        <f t="shared" si="14"/>
        <v>N/A</v>
      </c>
      <c r="E44" s="8">
        <v>3.3963633739999999</v>
      </c>
      <c r="F44" s="11" t="str">
        <f t="shared" si="15"/>
        <v>N/A</v>
      </c>
      <c r="G44" s="8">
        <v>3.2466466224000001</v>
      </c>
      <c r="H44" s="11" t="str">
        <f t="shared" si="16"/>
        <v>N/A</v>
      </c>
      <c r="I44" s="12">
        <v>-6.32</v>
      </c>
      <c r="J44" s="12">
        <v>-4.41</v>
      </c>
      <c r="K44" s="45" t="s">
        <v>737</v>
      </c>
      <c r="L44" s="9" t="str">
        <f t="shared" ref="L44:L53" si="17">IF(J44="Div by 0", "N/A", IF(OR(J44="N/A",K44="N/A"),"N/A", IF(J44&gt;VALUE(MID(K44,1,2)), "No", IF(J44&lt;-1*VALUE(MID(K44,1,2)), "No", "Yes"))))</f>
        <v>Yes</v>
      </c>
    </row>
    <row r="45" spans="1:12" x14ac:dyDescent="0.2">
      <c r="A45" s="3" t="s">
        <v>173</v>
      </c>
      <c r="B45" s="35" t="s">
        <v>213</v>
      </c>
      <c r="C45" s="8">
        <v>23.294941814000001</v>
      </c>
      <c r="D45" s="11" t="str">
        <f t="shared" si="14"/>
        <v>N/A</v>
      </c>
      <c r="E45" s="8">
        <v>22.888769559</v>
      </c>
      <c r="F45" s="11" t="str">
        <f t="shared" si="15"/>
        <v>N/A</v>
      </c>
      <c r="G45" s="8">
        <v>22.911270436999999</v>
      </c>
      <c r="H45" s="11" t="str">
        <f t="shared" si="16"/>
        <v>N/A</v>
      </c>
      <c r="I45" s="12">
        <v>-1.74</v>
      </c>
      <c r="J45" s="12">
        <v>9.8299999999999998E-2</v>
      </c>
      <c r="K45" s="45" t="s">
        <v>737</v>
      </c>
      <c r="L45" s="9" t="str">
        <f t="shared" si="17"/>
        <v>Yes</v>
      </c>
    </row>
    <row r="46" spans="1:12" x14ac:dyDescent="0.2">
      <c r="A46" s="3" t="s">
        <v>174</v>
      </c>
      <c r="B46" s="35" t="s">
        <v>213</v>
      </c>
      <c r="C46" s="8">
        <v>9.8322491614</v>
      </c>
      <c r="D46" s="11" t="str">
        <f t="shared" si="14"/>
        <v>N/A</v>
      </c>
      <c r="E46" s="8">
        <v>10.187887393</v>
      </c>
      <c r="F46" s="11" t="str">
        <f t="shared" si="15"/>
        <v>N/A</v>
      </c>
      <c r="G46" s="8">
        <v>10.611045935</v>
      </c>
      <c r="H46" s="11" t="str">
        <f t="shared" si="16"/>
        <v>N/A</v>
      </c>
      <c r="I46" s="12">
        <v>3.617</v>
      </c>
      <c r="J46" s="12">
        <v>4.1539999999999999</v>
      </c>
      <c r="K46" s="45" t="s">
        <v>737</v>
      </c>
      <c r="L46" s="9" t="str">
        <f t="shared" si="17"/>
        <v>Yes</v>
      </c>
    </row>
    <row r="47" spans="1:12" x14ac:dyDescent="0.2">
      <c r="A47" s="3" t="s">
        <v>175</v>
      </c>
      <c r="B47" s="35" t="s">
        <v>213</v>
      </c>
      <c r="C47" s="8">
        <v>3.4098312512</v>
      </c>
      <c r="D47" s="11" t="str">
        <f t="shared" si="14"/>
        <v>N/A</v>
      </c>
      <c r="E47" s="8">
        <v>3.5965822704999999</v>
      </c>
      <c r="F47" s="11" t="str">
        <f t="shared" si="15"/>
        <v>N/A</v>
      </c>
      <c r="G47" s="8">
        <v>3.7764233295</v>
      </c>
      <c r="H47" s="11" t="str">
        <f t="shared" si="16"/>
        <v>N/A</v>
      </c>
      <c r="I47" s="12">
        <v>5.4770000000000003</v>
      </c>
      <c r="J47" s="12">
        <v>5</v>
      </c>
      <c r="K47" s="45" t="s">
        <v>737</v>
      </c>
      <c r="L47" s="9" t="str">
        <f t="shared" si="17"/>
        <v>Yes</v>
      </c>
    </row>
    <row r="48" spans="1:12" x14ac:dyDescent="0.2">
      <c r="A48" s="3" t="s">
        <v>176</v>
      </c>
      <c r="B48" s="35" t="s">
        <v>213</v>
      </c>
      <c r="C48" s="8">
        <v>2.3107617431</v>
      </c>
      <c r="D48" s="11" t="str">
        <f t="shared" si="14"/>
        <v>N/A</v>
      </c>
      <c r="E48" s="8">
        <v>2.3423488436</v>
      </c>
      <c r="F48" s="11" t="str">
        <f t="shared" si="15"/>
        <v>N/A</v>
      </c>
      <c r="G48" s="8">
        <v>2.3495478171999999</v>
      </c>
      <c r="H48" s="11" t="str">
        <f t="shared" si="16"/>
        <v>N/A</v>
      </c>
      <c r="I48" s="12">
        <v>1.367</v>
      </c>
      <c r="J48" s="12">
        <v>0.30730000000000002</v>
      </c>
      <c r="K48" s="45" t="s">
        <v>737</v>
      </c>
      <c r="L48" s="9" t="str">
        <f t="shared" si="17"/>
        <v>Yes</v>
      </c>
    </row>
    <row r="49" spans="1:12" x14ac:dyDescent="0.2">
      <c r="A49" s="3" t="s">
        <v>954</v>
      </c>
      <c r="B49" s="35" t="s">
        <v>213</v>
      </c>
      <c r="C49" s="8">
        <v>1.4996642702</v>
      </c>
      <c r="D49" s="11" t="str">
        <f t="shared" si="14"/>
        <v>N/A</v>
      </c>
      <c r="E49" s="8">
        <v>1.4857940093999999</v>
      </c>
      <c r="F49" s="11" t="str">
        <f t="shared" si="15"/>
        <v>N/A</v>
      </c>
      <c r="G49" s="8">
        <v>1.4879444706</v>
      </c>
      <c r="H49" s="11" t="str">
        <f t="shared" si="16"/>
        <v>N/A</v>
      </c>
      <c r="I49" s="12">
        <v>-0.92500000000000004</v>
      </c>
      <c r="J49" s="12">
        <v>0.1447</v>
      </c>
      <c r="K49" s="45" t="s">
        <v>737</v>
      </c>
      <c r="L49" s="9" t="str">
        <f t="shared" si="17"/>
        <v>Yes</v>
      </c>
    </row>
    <row r="50" spans="1:12" x14ac:dyDescent="0.2">
      <c r="A50" s="2" t="s">
        <v>208</v>
      </c>
      <c r="B50" s="35" t="s">
        <v>213</v>
      </c>
      <c r="C50" s="36">
        <v>785335</v>
      </c>
      <c r="D50" s="9" t="str">
        <f t="shared" ref="D50:D53" si="18">IF($B50="N/A","N/A",IF(C50&lt;0,"No","Yes"))</f>
        <v>N/A</v>
      </c>
      <c r="E50" s="36">
        <v>792207</v>
      </c>
      <c r="F50" s="9" t="str">
        <f t="shared" ref="F50:F53" si="19">IF($B50="N/A","N/A",IF(E50&lt;0,"No","Yes"))</f>
        <v>N/A</v>
      </c>
      <c r="G50" s="36">
        <v>795202</v>
      </c>
      <c r="H50" s="9" t="str">
        <f t="shared" ref="H50:H53" si="20">IF($B50="N/A","N/A",IF(G50&lt;0,"No","Yes"))</f>
        <v>N/A</v>
      </c>
      <c r="I50" s="12">
        <v>0.875</v>
      </c>
      <c r="J50" s="12">
        <v>0.37809999999999999</v>
      </c>
      <c r="K50" s="45" t="s">
        <v>737</v>
      </c>
      <c r="L50" s="9" t="str">
        <f t="shared" si="17"/>
        <v>Yes</v>
      </c>
    </row>
    <row r="51" spans="1:12" x14ac:dyDescent="0.2">
      <c r="A51" s="2" t="s">
        <v>209</v>
      </c>
      <c r="B51" s="35" t="s">
        <v>213</v>
      </c>
      <c r="C51" s="36">
        <v>50734</v>
      </c>
      <c r="D51" s="9" t="str">
        <f t="shared" si="18"/>
        <v>N/A</v>
      </c>
      <c r="E51" s="36">
        <v>47881</v>
      </c>
      <c r="F51" s="9" t="str">
        <f t="shared" si="19"/>
        <v>N/A</v>
      </c>
      <c r="G51" s="36">
        <v>46341</v>
      </c>
      <c r="H51" s="9" t="str">
        <f t="shared" si="20"/>
        <v>N/A</v>
      </c>
      <c r="I51" s="12">
        <v>-5.62</v>
      </c>
      <c r="J51" s="12">
        <v>-3.22</v>
      </c>
      <c r="K51" s="45" t="s">
        <v>737</v>
      </c>
      <c r="L51" s="9" t="str">
        <f t="shared" si="17"/>
        <v>Yes</v>
      </c>
    </row>
    <row r="52" spans="1:12" x14ac:dyDescent="0.2">
      <c r="A52" s="2" t="s">
        <v>210</v>
      </c>
      <c r="B52" s="35" t="s">
        <v>213</v>
      </c>
      <c r="C52" s="36">
        <v>457741</v>
      </c>
      <c r="D52" s="9" t="str">
        <f t="shared" si="18"/>
        <v>N/A</v>
      </c>
      <c r="E52" s="36">
        <v>460679</v>
      </c>
      <c r="F52" s="9" t="str">
        <f t="shared" si="19"/>
        <v>N/A</v>
      </c>
      <c r="G52" s="36">
        <v>472952</v>
      </c>
      <c r="H52" s="9" t="str">
        <f t="shared" si="20"/>
        <v>N/A</v>
      </c>
      <c r="I52" s="12">
        <v>0.64180000000000004</v>
      </c>
      <c r="J52" s="12">
        <v>2.6640000000000001</v>
      </c>
      <c r="K52" s="45" t="s">
        <v>737</v>
      </c>
      <c r="L52" s="9" t="str">
        <f t="shared" si="17"/>
        <v>Yes</v>
      </c>
    </row>
    <row r="53" spans="1:12" x14ac:dyDescent="0.2">
      <c r="A53" s="2" t="s">
        <v>955</v>
      </c>
      <c r="B53" s="35" t="s">
        <v>213</v>
      </c>
      <c r="C53" s="36">
        <v>87091</v>
      </c>
      <c r="D53" s="9" t="str">
        <f t="shared" si="18"/>
        <v>N/A</v>
      </c>
      <c r="E53" s="36">
        <v>90832</v>
      </c>
      <c r="F53" s="9" t="str">
        <f t="shared" si="19"/>
        <v>N/A</v>
      </c>
      <c r="G53" s="36">
        <v>94851</v>
      </c>
      <c r="H53" s="9" t="str">
        <f t="shared" si="20"/>
        <v>N/A</v>
      </c>
      <c r="I53" s="12">
        <v>4.2960000000000003</v>
      </c>
      <c r="J53" s="12">
        <v>4.4249999999999998</v>
      </c>
      <c r="K53" s="45" t="s">
        <v>737</v>
      </c>
      <c r="L53" s="9" t="str">
        <f t="shared" si="17"/>
        <v>Yes</v>
      </c>
    </row>
    <row r="54" spans="1:12" x14ac:dyDescent="0.2">
      <c r="A54" s="2" t="s">
        <v>956</v>
      </c>
      <c r="B54" s="35" t="s">
        <v>213</v>
      </c>
      <c r="C54" s="8">
        <v>99.999501038999995</v>
      </c>
      <c r="D54" s="44" t="str">
        <f>IF($B54="N/A","N/A",IF(C54&gt;10,"No",IF(C54&lt;-10,"No","Yes")))</f>
        <v>N/A</v>
      </c>
      <c r="E54" s="8">
        <v>99.994481598999997</v>
      </c>
      <c r="F54" s="44" t="str">
        <f>IF($B54="N/A","N/A",IF(E54&gt;10,"No",IF(E54&lt;-10,"No","Yes")))</f>
        <v>N/A</v>
      </c>
      <c r="G54" s="8">
        <v>99.997973684000002</v>
      </c>
      <c r="H54" s="44" t="str">
        <f>IF($B54="N/A","N/A",IF(G54&gt;10,"No",IF(G54&lt;-10,"No","Yes")))</f>
        <v>N/A</v>
      </c>
      <c r="I54" s="12">
        <v>-5.0000000000000001E-3</v>
      </c>
      <c r="J54" s="12">
        <v>3.5000000000000001E-3</v>
      </c>
      <c r="K54" s="35" t="s">
        <v>213</v>
      </c>
      <c r="L54" s="9" t="str">
        <f t="shared" si="4"/>
        <v>N/A</v>
      </c>
    </row>
    <row r="55" spans="1:12" x14ac:dyDescent="0.2">
      <c r="A55" s="2" t="s">
        <v>957</v>
      </c>
      <c r="B55" s="35" t="s">
        <v>213</v>
      </c>
      <c r="C55" s="8">
        <v>99.999215918000004</v>
      </c>
      <c r="D55" s="44" t="str">
        <f>IF($B55="N/A","N/A",IF(C55&gt;10,"No",IF(C55&lt;-10,"No","Yes")))</f>
        <v>N/A</v>
      </c>
      <c r="E55" s="8">
        <v>99.994410850999998</v>
      </c>
      <c r="F55" s="44" t="str">
        <f>IF($B55="N/A","N/A",IF(E55&gt;10,"No",IF(E55&lt;-10,"No","Yes")))</f>
        <v>N/A</v>
      </c>
      <c r="G55" s="8">
        <v>99.999510889000007</v>
      </c>
      <c r="H55" s="44" t="str">
        <f>IF($B55="N/A","N/A",IF(G55&gt;10,"No",IF(G55&lt;-10,"No","Yes")))</f>
        <v>N/A</v>
      </c>
      <c r="I55" s="12">
        <v>-5.0000000000000001E-3</v>
      </c>
      <c r="J55" s="12">
        <v>5.1000000000000004E-3</v>
      </c>
      <c r="K55" s="35" t="s">
        <v>213</v>
      </c>
      <c r="L55" s="9" t="str">
        <f t="shared" si="4"/>
        <v>N/A</v>
      </c>
    </row>
    <row r="56" spans="1:12" x14ac:dyDescent="0.2">
      <c r="A56" s="2" t="s">
        <v>177</v>
      </c>
      <c r="B56" s="35" t="s">
        <v>213</v>
      </c>
      <c r="C56" s="8">
        <v>58.132144949999997</v>
      </c>
      <c r="D56" s="44" t="str">
        <f t="shared" ref="D56:D57" si="21">IF($B56="N/A","N/A",IF(C56&gt;10,"No",IF(C56&lt;-10,"No","Yes")))</f>
        <v>N/A</v>
      </c>
      <c r="E56" s="8">
        <v>57.733720187000003</v>
      </c>
      <c r="F56" s="44" t="str">
        <f t="shared" ref="F56:F57" si="22">IF($B56="N/A","N/A",IF(E56&gt;10,"No",IF(E56&lt;-10,"No","Yes")))</f>
        <v>N/A</v>
      </c>
      <c r="G56" s="8">
        <v>57.683753631000002</v>
      </c>
      <c r="H56" s="44" t="str">
        <f t="shared" ref="H56:H57" si="23">IF($B56="N/A","N/A",IF(G56&gt;10,"No",IF(G56&lt;-10,"No","Yes")))</f>
        <v>N/A</v>
      </c>
      <c r="I56" s="12">
        <v>-0.68500000000000005</v>
      </c>
      <c r="J56" s="12">
        <v>-8.6999999999999994E-2</v>
      </c>
      <c r="K56" s="45" t="s">
        <v>737</v>
      </c>
      <c r="L56" s="9" t="str">
        <f>IF(J56="Div by 0", "N/A", IF(OR(J56="N/A",K56="N/A"),"N/A", IF(J56&gt;VALUE(MID(K56,1,2)), "No", IF(J56&lt;-1*VALUE(MID(K56,1,2)), "No", "Yes"))))</f>
        <v>Yes</v>
      </c>
    </row>
    <row r="57" spans="1:12" x14ac:dyDescent="0.2">
      <c r="A57" s="6" t="s">
        <v>178</v>
      </c>
      <c r="B57" s="35" t="s">
        <v>213</v>
      </c>
      <c r="C57" s="8">
        <v>41.867070968</v>
      </c>
      <c r="D57" s="44" t="str">
        <f t="shared" si="21"/>
        <v>N/A</v>
      </c>
      <c r="E57" s="8">
        <v>42.260690662999998</v>
      </c>
      <c r="F57" s="44" t="str">
        <f t="shared" si="22"/>
        <v>N/A</v>
      </c>
      <c r="G57" s="8">
        <v>42.315757259000002</v>
      </c>
      <c r="H57" s="44" t="str">
        <f t="shared" si="23"/>
        <v>N/A</v>
      </c>
      <c r="I57" s="12">
        <v>0.94020000000000004</v>
      </c>
      <c r="J57" s="12">
        <v>0.1303</v>
      </c>
      <c r="K57" s="45" t="s">
        <v>737</v>
      </c>
      <c r="L57" s="9" t="str">
        <f>IF(J57="Div by 0", "N/A", IF(OR(J57="N/A",K57="N/A"),"N/A", IF(J57&gt;VALUE(MID(K57,1,2)), "No", IF(J57&lt;-1*VALUE(MID(K57,1,2)), "No", "Yes"))))</f>
        <v>Yes</v>
      </c>
    </row>
    <row r="58" spans="1:12" x14ac:dyDescent="0.2">
      <c r="A58" s="7" t="s">
        <v>683</v>
      </c>
      <c r="B58" s="35" t="s">
        <v>282</v>
      </c>
      <c r="C58" s="8">
        <v>61.596790679999998</v>
      </c>
      <c r="D58" s="44" t="str">
        <f>IF($B58="N/A","N/A",IF(C58&gt;70,"No",IF(C58&lt;40,"No","Yes")))</f>
        <v>Yes</v>
      </c>
      <c r="E58" s="8">
        <v>61.589384295000002</v>
      </c>
      <c r="F58" s="44" t="str">
        <f>IF($B58="N/A","N/A",IF(E58&gt;70,"No",IF(E58&lt;40,"No","Yes")))</f>
        <v>Yes</v>
      </c>
      <c r="G58" s="8">
        <v>61.919032623</v>
      </c>
      <c r="H58" s="44" t="str">
        <f>IF($B58="N/A","N/A",IF(G58&gt;70,"No",IF(G58&lt;40,"No","Yes")))</f>
        <v>Yes</v>
      </c>
      <c r="I58" s="12">
        <v>-1.2E-2</v>
      </c>
      <c r="J58" s="12">
        <v>0.53520000000000001</v>
      </c>
      <c r="K58" s="45" t="s">
        <v>737</v>
      </c>
      <c r="L58" s="9" t="str">
        <f t="shared" si="4"/>
        <v>Yes</v>
      </c>
    </row>
    <row r="59" spans="1:12" x14ac:dyDescent="0.2">
      <c r="A59" s="2" t="s">
        <v>684</v>
      </c>
      <c r="B59" s="35" t="s">
        <v>213</v>
      </c>
      <c r="C59" s="8">
        <v>73.154554516999994</v>
      </c>
      <c r="D59" s="44" t="str">
        <f>IF($B59="N/A","N/A",IF(C59&gt;10,"No",IF(C59&lt;-10,"No","Yes")))</f>
        <v>N/A</v>
      </c>
      <c r="E59" s="8">
        <v>73.951373864999994</v>
      </c>
      <c r="F59" s="44" t="str">
        <f>IF($B59="N/A","N/A",IF(E59&gt;10,"No",IF(E59&lt;-10,"No","Yes")))</f>
        <v>N/A</v>
      </c>
      <c r="G59" s="8">
        <v>73.901353521000004</v>
      </c>
      <c r="H59" s="44" t="str">
        <f>IF($B59="N/A","N/A",IF(G59&gt;10,"No",IF(G59&lt;-10,"No","Yes")))</f>
        <v>N/A</v>
      </c>
      <c r="I59" s="12">
        <v>1.089</v>
      </c>
      <c r="J59" s="12">
        <v>-6.8000000000000005E-2</v>
      </c>
      <c r="K59" s="35" t="s">
        <v>213</v>
      </c>
      <c r="L59" s="9" t="str">
        <f t="shared" si="4"/>
        <v>N/A</v>
      </c>
    </row>
    <row r="60" spans="1:12" x14ac:dyDescent="0.2">
      <c r="A60" s="2" t="s">
        <v>685</v>
      </c>
      <c r="B60" s="35" t="s">
        <v>213</v>
      </c>
      <c r="C60" s="8">
        <v>74.054683222999998</v>
      </c>
      <c r="D60" s="44" t="str">
        <f t="shared" ref="D60:D66" si="24">IF($B60="N/A","N/A",IF(C60&gt;10,"No",IF(C60&lt;-10,"No","Yes")))</f>
        <v>N/A</v>
      </c>
      <c r="E60" s="8">
        <v>73.547541042000006</v>
      </c>
      <c r="F60" s="44" t="str">
        <f t="shared" ref="F60:F66" si="25">IF($B60="N/A","N/A",IF(E60&gt;10,"No",IF(E60&lt;-10,"No","Yes")))</f>
        <v>N/A</v>
      </c>
      <c r="G60" s="8">
        <v>73.974330472000005</v>
      </c>
      <c r="H60" s="44" t="str">
        <f t="shared" ref="H60:H66" si="26">IF($B60="N/A","N/A",IF(G60&gt;10,"No",IF(G60&lt;-10,"No","Yes")))</f>
        <v>N/A</v>
      </c>
      <c r="I60" s="12">
        <v>-0.68500000000000005</v>
      </c>
      <c r="J60" s="12">
        <v>0.58030000000000004</v>
      </c>
      <c r="K60" s="35" t="s">
        <v>213</v>
      </c>
      <c r="L60" s="9" t="str">
        <f t="shared" si="4"/>
        <v>N/A</v>
      </c>
    </row>
    <row r="61" spans="1:12" x14ac:dyDescent="0.2">
      <c r="A61" s="2" t="s">
        <v>1748</v>
      </c>
      <c r="B61" s="35" t="s">
        <v>213</v>
      </c>
      <c r="C61" s="8">
        <v>67.610409275999999</v>
      </c>
      <c r="D61" s="44" t="str">
        <f t="shared" si="24"/>
        <v>N/A</v>
      </c>
      <c r="E61" s="8">
        <v>67.184785555999994</v>
      </c>
      <c r="F61" s="44" t="str">
        <f t="shared" si="25"/>
        <v>N/A</v>
      </c>
      <c r="G61" s="8">
        <v>65.996497270000006</v>
      </c>
      <c r="H61" s="44" t="str">
        <f t="shared" si="26"/>
        <v>N/A</v>
      </c>
      <c r="I61" s="12">
        <v>-0.63</v>
      </c>
      <c r="J61" s="12">
        <v>-1.77</v>
      </c>
      <c r="K61" s="35" t="s">
        <v>213</v>
      </c>
      <c r="L61" s="9" t="str">
        <f t="shared" si="4"/>
        <v>N/A</v>
      </c>
    </row>
    <row r="62" spans="1:12" x14ac:dyDescent="0.2">
      <c r="A62" s="2" t="s">
        <v>686</v>
      </c>
      <c r="B62" s="35" t="s">
        <v>213</v>
      </c>
      <c r="C62" s="8">
        <v>32.287824131999997</v>
      </c>
      <c r="D62" s="44" t="str">
        <f t="shared" si="24"/>
        <v>N/A</v>
      </c>
      <c r="E62" s="8">
        <v>31.935119907000001</v>
      </c>
      <c r="F62" s="44" t="str">
        <f t="shared" si="25"/>
        <v>N/A</v>
      </c>
      <c r="G62" s="8">
        <v>34.753499028999997</v>
      </c>
      <c r="H62" s="44" t="str">
        <f t="shared" si="26"/>
        <v>N/A</v>
      </c>
      <c r="I62" s="12">
        <v>-1.0900000000000001</v>
      </c>
      <c r="J62" s="12">
        <v>8.8249999999999993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11</v>
      </c>
      <c r="H63" s="44" t="str">
        <f>IF($B63="N/A","N/A",IF(G63&gt;0,"No",IF(G63&lt;0,"No","Yes")))</f>
        <v>No</v>
      </c>
      <c r="I63" s="12" t="s">
        <v>1747</v>
      </c>
      <c r="J63" s="12" t="s">
        <v>1747</v>
      </c>
      <c r="K63" s="35" t="s">
        <v>213</v>
      </c>
      <c r="L63" s="9" t="str">
        <f>IF(J63="Div by 0", "N/A", IF(K63="N/A","N/A", IF(J63&gt;VALUE(MID(K63,1,2)), "No", IF(J63&lt;-1*VALUE(MID(K63,1,2)), "No", "Yes"))))</f>
        <v>N/A</v>
      </c>
    </row>
    <row r="64" spans="1:12" x14ac:dyDescent="0.2">
      <c r="A64" s="3" t="s">
        <v>146</v>
      </c>
      <c r="B64" s="35" t="s">
        <v>213</v>
      </c>
      <c r="C64" s="8">
        <v>0.41820097309999998</v>
      </c>
      <c r="D64" s="44" t="str">
        <f t="shared" si="24"/>
        <v>N/A</v>
      </c>
      <c r="E64" s="8">
        <v>0.36661990179999998</v>
      </c>
      <c r="F64" s="44" t="str">
        <f t="shared" si="25"/>
        <v>N/A</v>
      </c>
      <c r="G64" s="8">
        <v>0.26328127569999998</v>
      </c>
      <c r="H64" s="44" t="str">
        <f t="shared" si="26"/>
        <v>N/A</v>
      </c>
      <c r="I64" s="12">
        <v>-12.3</v>
      </c>
      <c r="J64" s="12">
        <v>-28.2</v>
      </c>
      <c r="K64" s="35" t="s">
        <v>213</v>
      </c>
      <c r="L64" s="9" t="str">
        <f t="shared" si="4"/>
        <v>N/A</v>
      </c>
    </row>
    <row r="65" spans="1:12" x14ac:dyDescent="0.2">
      <c r="A65" s="3" t="s">
        <v>147</v>
      </c>
      <c r="B65" s="35" t="s">
        <v>213</v>
      </c>
      <c r="C65" s="8">
        <v>0.98701702309999995</v>
      </c>
      <c r="D65" s="44" t="str">
        <f t="shared" si="24"/>
        <v>N/A</v>
      </c>
      <c r="E65" s="8">
        <v>0.97173376119999999</v>
      </c>
      <c r="F65" s="44" t="str">
        <f t="shared" si="25"/>
        <v>N/A</v>
      </c>
      <c r="G65" s="8">
        <v>0.96529480450000005</v>
      </c>
      <c r="H65" s="44" t="str">
        <f t="shared" si="26"/>
        <v>N/A</v>
      </c>
      <c r="I65" s="12">
        <v>-1.55</v>
      </c>
      <c r="J65" s="12">
        <v>-0.66300000000000003</v>
      </c>
      <c r="K65" s="35" t="s">
        <v>213</v>
      </c>
      <c r="L65" s="9" t="str">
        <f t="shared" si="4"/>
        <v>N/A</v>
      </c>
    </row>
    <row r="66" spans="1:12" x14ac:dyDescent="0.2">
      <c r="A66" s="3" t="s">
        <v>148</v>
      </c>
      <c r="B66" s="35" t="s">
        <v>213</v>
      </c>
      <c r="C66" s="8">
        <v>1.0200910391</v>
      </c>
      <c r="D66" s="44" t="str">
        <f t="shared" si="24"/>
        <v>N/A</v>
      </c>
      <c r="E66" s="8">
        <v>0.99960875950000005</v>
      </c>
      <c r="F66" s="44" t="str">
        <f t="shared" si="25"/>
        <v>N/A</v>
      </c>
      <c r="G66" s="8">
        <v>1.0098038735999999</v>
      </c>
      <c r="H66" s="44" t="str">
        <f t="shared" si="26"/>
        <v>N/A</v>
      </c>
      <c r="I66" s="12">
        <v>-2.0099999999999998</v>
      </c>
      <c r="J66" s="12">
        <v>1.02</v>
      </c>
      <c r="K66" s="35" t="s">
        <v>213</v>
      </c>
      <c r="L66" s="9" t="str">
        <f t="shared" si="4"/>
        <v>N/A</v>
      </c>
    </row>
    <row r="67" spans="1:12" x14ac:dyDescent="0.2">
      <c r="A67" s="2" t="s">
        <v>958</v>
      </c>
      <c r="B67" s="48" t="s">
        <v>213</v>
      </c>
      <c r="C67" s="1">
        <v>8971</v>
      </c>
      <c r="D67" s="11" t="str">
        <f>IF($B67="N/A","N/A",IF(C67&gt;10,"No",IF(C67&lt;-10,"No","Yes")))</f>
        <v>N/A</v>
      </c>
      <c r="E67" s="1">
        <v>9371</v>
      </c>
      <c r="F67" s="11" t="str">
        <f>IF($B67="N/A","N/A",IF(E67&gt;10,"No",IF(E67&lt;-10,"No","Yes")))</f>
        <v>N/A</v>
      </c>
      <c r="G67" s="1">
        <v>10828</v>
      </c>
      <c r="H67" s="11" t="str">
        <f>IF($B67="N/A","N/A",IF(G67&gt;10,"No",IF(G67&lt;-10,"No","Yes")))</f>
        <v>N/A</v>
      </c>
      <c r="I67" s="12">
        <v>4.4589999999999996</v>
      </c>
      <c r="J67" s="12">
        <v>15.55</v>
      </c>
      <c r="K67" s="35" t="s">
        <v>213</v>
      </c>
      <c r="L67" s="9" t="str">
        <f t="shared" si="4"/>
        <v>N/A</v>
      </c>
    </row>
    <row r="68" spans="1:12" x14ac:dyDescent="0.2">
      <c r="A68" s="3" t="s">
        <v>201</v>
      </c>
      <c r="B68" s="48" t="s">
        <v>217</v>
      </c>
      <c r="C68" s="1">
        <v>48</v>
      </c>
      <c r="D68" s="44" t="str">
        <f t="shared" ref="D68:D69" si="27">IF($B68="N/A","N/A",IF(C68&gt;0,"No",IF(C68&lt;0,"No","Yes")))</f>
        <v>No</v>
      </c>
      <c r="E68" s="1">
        <v>30</v>
      </c>
      <c r="F68" s="44" t="str">
        <f t="shared" ref="F68:F69" si="28">IF($B68="N/A","N/A",IF(E68&gt;0,"No",IF(E68&lt;0,"No","Yes")))</f>
        <v>No</v>
      </c>
      <c r="G68" s="1">
        <v>26</v>
      </c>
      <c r="H68" s="44" t="str">
        <f t="shared" ref="H68:H69" si="29">IF($B68="N/A","N/A",IF(G68&gt;0,"No",IF(G68&lt;0,"No","Yes")))</f>
        <v>No</v>
      </c>
      <c r="I68" s="12">
        <v>-37.5</v>
      </c>
      <c r="J68" s="12">
        <v>-13.3</v>
      </c>
      <c r="K68" s="35" t="s">
        <v>213</v>
      </c>
      <c r="L68" s="9" t="str">
        <f t="shared" si="4"/>
        <v>N/A</v>
      </c>
    </row>
    <row r="69" spans="1:12" x14ac:dyDescent="0.2">
      <c r="A69" s="3" t="s">
        <v>202</v>
      </c>
      <c r="B69" s="48" t="s">
        <v>217</v>
      </c>
      <c r="C69" s="1">
        <v>137</v>
      </c>
      <c r="D69" s="44" t="str">
        <f t="shared" si="27"/>
        <v>No</v>
      </c>
      <c r="E69" s="1">
        <v>146</v>
      </c>
      <c r="F69" s="44" t="str">
        <f t="shared" si="28"/>
        <v>No</v>
      </c>
      <c r="G69" s="1">
        <v>102</v>
      </c>
      <c r="H69" s="44" t="str">
        <f t="shared" si="29"/>
        <v>No</v>
      </c>
      <c r="I69" s="12">
        <v>6.569</v>
      </c>
      <c r="J69" s="12">
        <v>-30.1</v>
      </c>
      <c r="K69" s="35" t="s">
        <v>213</v>
      </c>
      <c r="L69" s="9" t="str">
        <f t="shared" si="4"/>
        <v>N/A</v>
      </c>
    </row>
    <row r="70" spans="1:12" x14ac:dyDescent="0.2">
      <c r="A70" s="3" t="s">
        <v>203</v>
      </c>
      <c r="B70" s="71" t="s">
        <v>213</v>
      </c>
      <c r="C70" s="13">
        <v>64.233576642000003</v>
      </c>
      <c r="D70" s="11" t="str">
        <f>IF($B70="N/A","N/A",IF(C70&gt;10,"No",IF(C70&lt;-10,"No","Yes")))</f>
        <v>N/A</v>
      </c>
      <c r="E70" s="13">
        <v>80.821917807999995</v>
      </c>
      <c r="F70" s="11" t="str">
        <f>IF($B70="N/A","N/A",IF(E70&gt;10,"No",IF(E70&lt;-10,"No","Yes")))</f>
        <v>N/A</v>
      </c>
      <c r="G70" s="13">
        <v>74.509803922000003</v>
      </c>
      <c r="H70" s="11" t="str">
        <f>IF($B70="N/A","N/A",IF(G70&gt;10,"No",IF(G70&lt;-10,"No","Yes")))</f>
        <v>N/A</v>
      </c>
      <c r="I70" s="12">
        <v>25.83</v>
      </c>
      <c r="J70" s="12">
        <v>-7.81</v>
      </c>
      <c r="K70" s="71" t="s">
        <v>213</v>
      </c>
      <c r="L70" s="9" t="str">
        <f t="shared" si="4"/>
        <v>N/A</v>
      </c>
    </row>
    <row r="71" spans="1:12" x14ac:dyDescent="0.2">
      <c r="A71" s="2" t="s">
        <v>65</v>
      </c>
      <c r="B71" s="48" t="s">
        <v>213</v>
      </c>
      <c r="C71" s="1">
        <v>183049</v>
      </c>
      <c r="D71" s="11" t="str">
        <f>IF($B71="N/A","N/A",IF(C71&gt;10,"No",IF(C71&lt;-10,"No","Yes")))</f>
        <v>N/A</v>
      </c>
      <c r="E71" s="1">
        <v>190022</v>
      </c>
      <c r="F71" s="11" t="str">
        <f>IF($B71="N/A","N/A",IF(E71&gt;10,"No",IF(E71&lt;-10,"No","Yes")))</f>
        <v>N/A</v>
      </c>
      <c r="G71" s="1">
        <v>196637</v>
      </c>
      <c r="H71" s="11" t="str">
        <f>IF($B71="N/A","N/A",IF(G71&gt;10,"No",IF(G71&lt;-10,"No","Yes")))</f>
        <v>N/A</v>
      </c>
      <c r="I71" s="12">
        <v>3.8090000000000002</v>
      </c>
      <c r="J71" s="12">
        <v>3.4809999999999999</v>
      </c>
      <c r="K71" s="48" t="s">
        <v>737</v>
      </c>
      <c r="L71" s="9" t="str">
        <f t="shared" ref="L71:L103" si="30">IF(J71="Div by 0", "N/A", IF(K71="N/A","N/A", IF(J71&gt;VALUE(MID(K71,1,2)), "No", IF(J71&lt;-1*VALUE(MID(K71,1,2)), "No", "Yes"))))</f>
        <v>Yes</v>
      </c>
    </row>
    <row r="72" spans="1:12" x14ac:dyDescent="0.2">
      <c r="A72" s="4" t="s">
        <v>66</v>
      </c>
      <c r="B72" s="48" t="s">
        <v>213</v>
      </c>
      <c r="C72" s="1">
        <v>161831.67999999999</v>
      </c>
      <c r="D72" s="11" t="str">
        <f>IF($B72="N/A","N/A",IF(C72&gt;10,"No",IF(C72&lt;-10,"No","Yes")))</f>
        <v>N/A</v>
      </c>
      <c r="E72" s="1">
        <v>168213.13</v>
      </c>
      <c r="F72" s="11" t="str">
        <f>IF($B72="N/A","N/A",IF(E72&gt;10,"No",IF(E72&lt;-10,"No","Yes")))</f>
        <v>N/A</v>
      </c>
      <c r="G72" s="1">
        <v>174352.69</v>
      </c>
      <c r="H72" s="11" t="str">
        <f>IF($B72="N/A","N/A",IF(G72&gt;10,"No",IF(G72&lt;-10,"No","Yes")))</f>
        <v>N/A</v>
      </c>
      <c r="I72" s="12">
        <v>3.9430000000000001</v>
      </c>
      <c r="J72" s="12">
        <v>3.65</v>
      </c>
      <c r="K72" s="48" t="s">
        <v>738</v>
      </c>
      <c r="L72" s="9" t="str">
        <f t="shared" si="30"/>
        <v>Yes</v>
      </c>
    </row>
    <row r="73" spans="1:12" x14ac:dyDescent="0.2">
      <c r="A73" s="3" t="s">
        <v>67</v>
      </c>
      <c r="B73" s="35" t="s">
        <v>283</v>
      </c>
      <c r="C73" s="8">
        <v>97.185420656999995</v>
      </c>
      <c r="D73" s="44" t="str">
        <f>IF($B73="N/A","N/A",IF(C73&gt;=90,"Yes","No"))</f>
        <v>Yes</v>
      </c>
      <c r="E73" s="8">
        <v>97.397684501000001</v>
      </c>
      <c r="F73" s="44" t="str">
        <f>IF($B73="N/A","N/A",IF(E73&gt;=90,"Yes","No"))</f>
        <v>Yes</v>
      </c>
      <c r="G73" s="8">
        <v>97.417590485000005</v>
      </c>
      <c r="H73" s="44" t="str">
        <f>IF($B73="N/A","N/A",IF(G73&gt;=90,"Yes","No"))</f>
        <v>Yes</v>
      </c>
      <c r="I73" s="12">
        <v>0.21840000000000001</v>
      </c>
      <c r="J73" s="12">
        <v>2.0400000000000001E-2</v>
      </c>
      <c r="K73" s="45" t="s">
        <v>737</v>
      </c>
      <c r="L73" s="9" t="str">
        <f t="shared" si="30"/>
        <v>Yes</v>
      </c>
    </row>
    <row r="74" spans="1:12" x14ac:dyDescent="0.2">
      <c r="A74" s="2" t="s">
        <v>959</v>
      </c>
      <c r="B74" s="35" t="s">
        <v>283</v>
      </c>
      <c r="C74" s="8">
        <v>96.989646356999998</v>
      </c>
      <c r="D74" s="44" t="str">
        <f>IF($B74="N/A","N/A",IF(C74&gt;=90,"Yes","No"))</f>
        <v>Yes</v>
      </c>
      <c r="E74" s="8">
        <v>97.177930481999994</v>
      </c>
      <c r="F74" s="44" t="str">
        <f>IF($B74="N/A","N/A",IF(E74&gt;=90,"Yes","No"))</f>
        <v>Yes</v>
      </c>
      <c r="G74" s="8">
        <v>97.182840100999996</v>
      </c>
      <c r="H74" s="44" t="str">
        <f>IF($B74="N/A","N/A",IF(G74&gt;=90,"Yes","No"))</f>
        <v>Yes</v>
      </c>
      <c r="I74" s="12">
        <v>0.19409999999999999</v>
      </c>
      <c r="J74" s="12">
        <v>5.1000000000000004E-3</v>
      </c>
      <c r="K74" s="45" t="s">
        <v>737</v>
      </c>
      <c r="L74" s="9" t="str">
        <f t="shared" si="30"/>
        <v>Yes</v>
      </c>
    </row>
    <row r="75" spans="1:12" x14ac:dyDescent="0.2">
      <c r="A75" s="6" t="s">
        <v>960</v>
      </c>
      <c r="B75" s="48" t="s">
        <v>284</v>
      </c>
      <c r="C75" s="13">
        <v>38.483444591999998</v>
      </c>
      <c r="D75" s="44" t="str">
        <f>IF($B75="N/A","N/A",IF(C75&gt;55,"No",IF(C75&lt;30,"No","Yes")))</f>
        <v>Yes</v>
      </c>
      <c r="E75" s="13">
        <v>38.384302228000003</v>
      </c>
      <c r="F75" s="44" t="str">
        <f>IF($B75="N/A","N/A",IF(E75&gt;55,"No",IF(E75&lt;30,"No","Yes")))</f>
        <v>Yes</v>
      </c>
      <c r="G75" s="13">
        <v>38.254181346000003</v>
      </c>
      <c r="H75" s="44" t="str">
        <f>IF($B75="N/A","N/A",IF(G75&gt;55,"No",IF(G75&lt;30,"No","Yes")))</f>
        <v>Yes</v>
      </c>
      <c r="I75" s="12">
        <v>-0.25800000000000001</v>
      </c>
      <c r="J75" s="12">
        <v>-0.33900000000000002</v>
      </c>
      <c r="K75" s="48" t="s">
        <v>737</v>
      </c>
      <c r="L75" s="9" t="str">
        <f t="shared" si="30"/>
        <v>Yes</v>
      </c>
    </row>
    <row r="76" spans="1:12" ht="12.95" customHeight="1" x14ac:dyDescent="0.2">
      <c r="A76" s="2" t="s">
        <v>1735</v>
      </c>
      <c r="B76" s="48" t="s">
        <v>278</v>
      </c>
      <c r="C76" s="13">
        <v>0.78394309719999999</v>
      </c>
      <c r="D76" s="44" t="str">
        <f>IF($B76="N/A","N/A",IF(C76&gt;=5,"No",IF(C76&lt;0,"No","Yes")))</f>
        <v>Yes</v>
      </c>
      <c r="E76" s="13">
        <v>0.73623054170000002</v>
      </c>
      <c r="F76" s="44" t="str">
        <f>IF($B76="N/A","N/A",IF(E76&gt;=5,"No",IF(E76&lt;0,"No","Yes")))</f>
        <v>Yes</v>
      </c>
      <c r="G76" s="13">
        <v>0.82181888449999996</v>
      </c>
      <c r="H76" s="44" t="str">
        <f>IF($B76="N/A","N/A",IF(G76&gt;=5,"No",IF(G76&lt;0,"No","Yes")))</f>
        <v>Yes</v>
      </c>
      <c r="I76" s="12">
        <v>-6.09</v>
      </c>
      <c r="J76" s="12">
        <v>11.63</v>
      </c>
      <c r="K76" s="48" t="s">
        <v>213</v>
      </c>
      <c r="L76" s="9" t="str">
        <f t="shared" si="30"/>
        <v>N/A</v>
      </c>
    </row>
    <row r="77" spans="1:12" ht="12.95" customHeight="1" x14ac:dyDescent="0.2">
      <c r="A77" s="2" t="s">
        <v>1736</v>
      </c>
      <c r="B77" s="48" t="s">
        <v>213</v>
      </c>
      <c r="C77" s="13">
        <v>13.597452047999999</v>
      </c>
      <c r="D77" s="48" t="s">
        <v>213</v>
      </c>
      <c r="E77" s="13">
        <v>14.209407332</v>
      </c>
      <c r="F77" s="48" t="s">
        <v>213</v>
      </c>
      <c r="G77" s="13">
        <v>15.40706988</v>
      </c>
      <c r="H77" s="48" t="s">
        <v>213</v>
      </c>
      <c r="I77" s="12">
        <v>4.5010000000000003</v>
      </c>
      <c r="J77" s="12">
        <v>8.4290000000000003</v>
      </c>
      <c r="K77" s="48" t="s">
        <v>213</v>
      </c>
      <c r="L77" s="9" t="str">
        <f t="shared" si="30"/>
        <v>N/A</v>
      </c>
    </row>
    <row r="78" spans="1:12" ht="12.95" customHeight="1" x14ac:dyDescent="0.2">
      <c r="A78" s="2" t="s">
        <v>1737</v>
      </c>
      <c r="B78" s="48" t="s">
        <v>213</v>
      </c>
      <c r="C78" s="13">
        <v>65.480827538</v>
      </c>
      <c r="D78" s="48" t="s">
        <v>213</v>
      </c>
      <c r="E78" s="13">
        <v>64.778815085000005</v>
      </c>
      <c r="F78" s="48" t="s">
        <v>213</v>
      </c>
      <c r="G78" s="13">
        <v>64.357674293000002</v>
      </c>
      <c r="H78" s="48" t="s">
        <v>213</v>
      </c>
      <c r="I78" s="12">
        <v>-1.07</v>
      </c>
      <c r="J78" s="12">
        <v>-0.65</v>
      </c>
      <c r="K78" s="48" t="s">
        <v>213</v>
      </c>
      <c r="L78" s="9" t="str">
        <f t="shared" si="30"/>
        <v>N/A</v>
      </c>
    </row>
    <row r="79" spans="1:12" ht="12.95" customHeight="1" x14ac:dyDescent="0.2">
      <c r="A79" s="2" t="s">
        <v>1738</v>
      </c>
      <c r="B79" s="48" t="s">
        <v>213</v>
      </c>
      <c r="C79" s="13">
        <v>8.5004561620000008</v>
      </c>
      <c r="D79" s="48" t="s">
        <v>213</v>
      </c>
      <c r="E79" s="13">
        <v>9.1794634306000003</v>
      </c>
      <c r="F79" s="48" t="s">
        <v>213</v>
      </c>
      <c r="G79" s="13">
        <v>9.4666822622000009</v>
      </c>
      <c r="H79" s="48" t="s">
        <v>213</v>
      </c>
      <c r="I79" s="12">
        <v>7.9880000000000004</v>
      </c>
      <c r="J79" s="12">
        <v>3.129</v>
      </c>
      <c r="K79" s="48" t="s">
        <v>213</v>
      </c>
      <c r="L79" s="9" t="str">
        <f t="shared" si="30"/>
        <v>N/A</v>
      </c>
    </row>
    <row r="80" spans="1:12" ht="12.95" customHeight="1" x14ac:dyDescent="0.2">
      <c r="A80" s="2" t="s">
        <v>1739</v>
      </c>
      <c r="B80" s="48" t="s">
        <v>213</v>
      </c>
      <c r="C80" s="13">
        <v>0.94892624380000001</v>
      </c>
      <c r="D80" s="48" t="s">
        <v>213</v>
      </c>
      <c r="E80" s="13">
        <v>0.93147109279999996</v>
      </c>
      <c r="F80" s="48" t="s">
        <v>213</v>
      </c>
      <c r="G80" s="13">
        <v>0.79791697390000005</v>
      </c>
      <c r="H80" s="48" t="s">
        <v>213</v>
      </c>
      <c r="I80" s="12">
        <v>-1.84</v>
      </c>
      <c r="J80" s="12">
        <v>-14.3</v>
      </c>
      <c r="K80" s="48" t="s">
        <v>213</v>
      </c>
      <c r="L80" s="9" t="str">
        <f t="shared" si="30"/>
        <v>N/A</v>
      </c>
    </row>
    <row r="81" spans="1:12" ht="12.95" customHeight="1" x14ac:dyDescent="0.2">
      <c r="A81" s="2" t="s">
        <v>1740</v>
      </c>
      <c r="B81" s="48" t="s">
        <v>213</v>
      </c>
      <c r="C81" s="13">
        <v>4.9167163000000003E-3</v>
      </c>
      <c r="D81" s="48" t="s">
        <v>213</v>
      </c>
      <c r="E81" s="13">
        <v>6.3150582999999998E-3</v>
      </c>
      <c r="F81" s="48" t="s">
        <v>213</v>
      </c>
      <c r="G81" s="13">
        <v>6.6111668000000002E-3</v>
      </c>
      <c r="H81" s="48" t="s">
        <v>213</v>
      </c>
      <c r="I81" s="12">
        <v>28.44</v>
      </c>
      <c r="J81" s="12">
        <v>4.6890000000000001</v>
      </c>
      <c r="K81" s="48" t="s">
        <v>213</v>
      </c>
      <c r="L81" s="9" t="str">
        <f t="shared" si="30"/>
        <v>N/A</v>
      </c>
    </row>
    <row r="82" spans="1:12" ht="12.95" customHeight="1" x14ac:dyDescent="0.2">
      <c r="A82" s="2" t="s">
        <v>1741</v>
      </c>
      <c r="B82" s="48" t="s">
        <v>213</v>
      </c>
      <c r="C82" s="13">
        <v>4.7287884665000002</v>
      </c>
      <c r="D82" s="48" t="s">
        <v>213</v>
      </c>
      <c r="E82" s="13">
        <v>5.2046605130000003</v>
      </c>
      <c r="F82" s="48" t="s">
        <v>213</v>
      </c>
      <c r="G82" s="13">
        <v>4.9319304097999996</v>
      </c>
      <c r="H82" s="48" t="s">
        <v>213</v>
      </c>
      <c r="I82" s="12">
        <v>10.06</v>
      </c>
      <c r="J82" s="12">
        <v>-5.24</v>
      </c>
      <c r="K82" s="48" t="s">
        <v>213</v>
      </c>
      <c r="L82" s="9" t="str">
        <f t="shared" si="30"/>
        <v>N/A</v>
      </c>
    </row>
    <row r="83" spans="1:12" ht="12.95" customHeight="1" x14ac:dyDescent="0.2">
      <c r="A83" s="2" t="s">
        <v>1742</v>
      </c>
      <c r="B83" s="48" t="s">
        <v>213</v>
      </c>
      <c r="C83" s="13">
        <v>0</v>
      </c>
      <c r="D83" s="48" t="s">
        <v>213</v>
      </c>
      <c r="E83" s="13">
        <v>0</v>
      </c>
      <c r="F83" s="48" t="s">
        <v>213</v>
      </c>
      <c r="G83" s="13">
        <v>0</v>
      </c>
      <c r="H83" s="48" t="s">
        <v>213</v>
      </c>
      <c r="I83" s="12" t="s">
        <v>1747</v>
      </c>
      <c r="J83" s="12" t="s">
        <v>1747</v>
      </c>
      <c r="K83" s="48" t="s">
        <v>213</v>
      </c>
      <c r="L83" s="9" t="str">
        <f t="shared" si="30"/>
        <v>N/A</v>
      </c>
    </row>
    <row r="84" spans="1:12" ht="12.95" customHeight="1" x14ac:dyDescent="0.2">
      <c r="A84" s="2" t="s">
        <v>1743</v>
      </c>
      <c r="B84" s="48" t="s">
        <v>213</v>
      </c>
      <c r="C84" s="13">
        <v>5.9546897279</v>
      </c>
      <c r="D84" s="48" t="s">
        <v>213</v>
      </c>
      <c r="E84" s="13">
        <v>4.9536369472999997</v>
      </c>
      <c r="F84" s="48" t="s">
        <v>213</v>
      </c>
      <c r="G84" s="13">
        <v>4.2102961293999996</v>
      </c>
      <c r="H84" s="48" t="s">
        <v>213</v>
      </c>
      <c r="I84" s="12">
        <v>-16.8</v>
      </c>
      <c r="J84" s="12">
        <v>-15</v>
      </c>
      <c r="K84" s="48" t="s">
        <v>213</v>
      </c>
      <c r="L84" s="9" t="str">
        <f t="shared" si="30"/>
        <v>N/A</v>
      </c>
    </row>
    <row r="85" spans="1:12" ht="12.95" customHeight="1" x14ac:dyDescent="0.2">
      <c r="A85" s="2" t="s">
        <v>1744</v>
      </c>
      <c r="B85" s="48" t="s">
        <v>213</v>
      </c>
      <c r="C85" s="13">
        <v>0</v>
      </c>
      <c r="D85" s="48" t="s">
        <v>213</v>
      </c>
      <c r="E85" s="13">
        <v>0</v>
      </c>
      <c r="F85" s="48" t="s">
        <v>213</v>
      </c>
      <c r="G85" s="13">
        <v>0</v>
      </c>
      <c r="H85" s="48" t="s">
        <v>213</v>
      </c>
      <c r="I85" s="12" t="s">
        <v>1747</v>
      </c>
      <c r="J85" s="12" t="s">
        <v>1747</v>
      </c>
      <c r="K85" s="48" t="s">
        <v>213</v>
      </c>
      <c r="L85" s="9" t="str">
        <f t="shared" si="30"/>
        <v>N/A</v>
      </c>
    </row>
    <row r="86" spans="1:12" ht="12.95" customHeight="1" x14ac:dyDescent="0.2">
      <c r="A86" s="2" t="s">
        <v>1745</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961</v>
      </c>
      <c r="B87" s="48" t="s">
        <v>213</v>
      </c>
      <c r="C87" s="13">
        <v>73.168386607000002</v>
      </c>
      <c r="D87" s="48" t="s">
        <v>213</v>
      </c>
      <c r="E87" s="13">
        <v>71.400153665999994</v>
      </c>
      <c r="F87" s="48" t="s">
        <v>213</v>
      </c>
      <c r="G87" s="13">
        <v>70.187706281000004</v>
      </c>
      <c r="H87" s="48" t="s">
        <v>213</v>
      </c>
      <c r="I87" s="12">
        <v>-2.42</v>
      </c>
      <c r="J87" s="12">
        <v>-1.7</v>
      </c>
      <c r="K87" s="48" t="s">
        <v>213</v>
      </c>
      <c r="L87" s="9" t="str">
        <f t="shared" si="30"/>
        <v>N/A</v>
      </c>
    </row>
    <row r="88" spans="1:12" x14ac:dyDescent="0.2">
      <c r="A88" s="2" t="s">
        <v>962</v>
      </c>
      <c r="B88" s="48" t="s">
        <v>213</v>
      </c>
      <c r="C88" s="13">
        <v>26.831613393000001</v>
      </c>
      <c r="D88" s="48" t="s">
        <v>213</v>
      </c>
      <c r="E88" s="13">
        <v>28.599846333999999</v>
      </c>
      <c r="F88" s="48" t="s">
        <v>213</v>
      </c>
      <c r="G88" s="13">
        <v>29.812293718999999</v>
      </c>
      <c r="H88" s="48" t="s">
        <v>213</v>
      </c>
      <c r="I88" s="12">
        <v>6.59</v>
      </c>
      <c r="J88" s="12">
        <v>4.2389999999999999</v>
      </c>
      <c r="K88" s="48" t="s">
        <v>213</v>
      </c>
      <c r="L88" s="9" t="str">
        <f t="shared" si="30"/>
        <v>N/A</v>
      </c>
    </row>
    <row r="89" spans="1:12" x14ac:dyDescent="0.2">
      <c r="A89" s="6" t="s">
        <v>68</v>
      </c>
      <c r="B89" s="48" t="s">
        <v>213</v>
      </c>
      <c r="C89" s="1">
        <v>1217</v>
      </c>
      <c r="D89" s="11" t="str">
        <f>IF($B89="N/A","N/A",IF(C89&gt;10,"No",IF(C89&lt;-10,"No","Yes")))</f>
        <v>N/A</v>
      </c>
      <c r="E89" s="1">
        <v>1047</v>
      </c>
      <c r="F89" s="11" t="str">
        <f>IF($B89="N/A","N/A",IF(E89&gt;10,"No",IF(E89&lt;-10,"No","Yes")))</f>
        <v>N/A</v>
      </c>
      <c r="G89" s="1">
        <v>953</v>
      </c>
      <c r="H89" s="11" t="str">
        <f>IF($B89="N/A","N/A",IF(G89&gt;10,"No",IF(G89&lt;-10,"No","Yes")))</f>
        <v>N/A</v>
      </c>
      <c r="I89" s="12">
        <v>-14</v>
      </c>
      <c r="J89" s="12">
        <v>-8.98</v>
      </c>
      <c r="K89" s="48" t="s">
        <v>737</v>
      </c>
      <c r="L89" s="9" t="str">
        <f t="shared" si="30"/>
        <v>Yes</v>
      </c>
    </row>
    <row r="90" spans="1:12" x14ac:dyDescent="0.2">
      <c r="A90" s="2" t="s">
        <v>109</v>
      </c>
      <c r="B90" s="48" t="s">
        <v>213</v>
      </c>
      <c r="C90" s="13">
        <v>4.9301561215999996</v>
      </c>
      <c r="D90" s="44" t="str">
        <f>IF($B90="N/A","N/A",IF(C90&gt;10,"No",IF(C90&lt;-10,"No","Yes")))</f>
        <v>N/A</v>
      </c>
      <c r="E90" s="13">
        <v>7.0678127985000003</v>
      </c>
      <c r="F90" s="44" t="str">
        <f>IF($B90="N/A","N/A",IF(E90&gt;10,"No",IF(E90&lt;-10,"No","Yes")))</f>
        <v>N/A</v>
      </c>
      <c r="G90" s="13">
        <v>2.5183630639999999</v>
      </c>
      <c r="H90" s="44" t="str">
        <f>IF($B90="N/A","N/A",IF(G90&gt;10,"No",IF(G90&lt;-10,"No","Yes")))</f>
        <v>N/A</v>
      </c>
      <c r="I90" s="12">
        <v>43.36</v>
      </c>
      <c r="J90" s="12">
        <v>-64.400000000000006</v>
      </c>
      <c r="K90" s="48" t="s">
        <v>737</v>
      </c>
      <c r="L90" s="9" t="str">
        <f t="shared" si="30"/>
        <v>No</v>
      </c>
    </row>
    <row r="91" spans="1:12" x14ac:dyDescent="0.2">
      <c r="A91" s="2" t="s">
        <v>110</v>
      </c>
      <c r="B91" s="48" t="s">
        <v>213</v>
      </c>
      <c r="C91" s="13">
        <v>2.3007395233999999</v>
      </c>
      <c r="D91" s="44" t="str">
        <f>IF($B91="N/A","N/A",IF(C91&gt;10,"No",IF(C91&lt;-10,"No","Yes")))</f>
        <v>N/A</v>
      </c>
      <c r="E91" s="13">
        <v>2.0057306590000001</v>
      </c>
      <c r="F91" s="44" t="str">
        <f>IF($B91="N/A","N/A",IF(E91&gt;10,"No",IF(E91&lt;-10,"No","Yes")))</f>
        <v>N/A</v>
      </c>
      <c r="G91" s="13">
        <v>1.573976915</v>
      </c>
      <c r="H91" s="44" t="str">
        <f>IF($B91="N/A","N/A",IF(G91&gt;10,"No",IF(G91&lt;-10,"No","Yes")))</f>
        <v>N/A</v>
      </c>
      <c r="I91" s="12">
        <v>-12.8</v>
      </c>
      <c r="J91" s="12">
        <v>-21.5</v>
      </c>
      <c r="K91" s="48" t="s">
        <v>737</v>
      </c>
      <c r="L91" s="9" t="str">
        <f t="shared" si="30"/>
        <v>No</v>
      </c>
    </row>
    <row r="92" spans="1:12" x14ac:dyDescent="0.2">
      <c r="A92" s="4" t="s">
        <v>7</v>
      </c>
      <c r="B92" s="48" t="s">
        <v>213</v>
      </c>
      <c r="C92" s="13">
        <v>2.4206633197</v>
      </c>
      <c r="D92" s="11" t="str">
        <f>IF($B92="N/A","N/A",IF(C92&gt;10,"No",IF(C92&lt;-10,"No","Yes")))</f>
        <v>N/A</v>
      </c>
      <c r="E92" s="13">
        <v>2.4676090137000002</v>
      </c>
      <c r="F92" s="11" t="str">
        <f>IF($B92="N/A","N/A",IF(E92&gt;10,"No",IF(E92&lt;-10,"No","Yes")))</f>
        <v>N/A</v>
      </c>
      <c r="G92" s="13">
        <v>2.543265001</v>
      </c>
      <c r="H92" s="11" t="str">
        <f>IF($B92="N/A","N/A",IF(G92&gt;10,"No",IF(G92&lt;-10,"No","Yes")))</f>
        <v>N/A</v>
      </c>
      <c r="I92" s="12">
        <v>1.9390000000000001</v>
      </c>
      <c r="J92" s="12">
        <v>3.0659999999999998</v>
      </c>
      <c r="K92" s="48" t="s">
        <v>738</v>
      </c>
      <c r="L92" s="9" t="str">
        <f t="shared" si="30"/>
        <v>Yes</v>
      </c>
    </row>
    <row r="93" spans="1:12" x14ac:dyDescent="0.2">
      <c r="A93" s="4" t="s">
        <v>180</v>
      </c>
      <c r="B93" s="48" t="s">
        <v>213</v>
      </c>
      <c r="C93" s="13">
        <v>59.345311911000003</v>
      </c>
      <c r="D93" s="11" t="str">
        <f t="shared" ref="D93:D94" si="31">IF($B93="N/A","N/A",IF(C93&gt;10,"No",IF(C93&lt;-10,"No","Yes")))</f>
        <v>N/A</v>
      </c>
      <c r="E93" s="13">
        <v>59.245245287000003</v>
      </c>
      <c r="F93" s="11" t="str">
        <f t="shared" ref="F93:F94" si="32">IF($B93="N/A","N/A",IF(E93&gt;10,"No",IF(E93&lt;-10,"No","Yes")))</f>
        <v>N/A</v>
      </c>
      <c r="G93" s="13">
        <v>59.263007471000002</v>
      </c>
      <c r="H93" s="11" t="str">
        <f t="shared" ref="H93:H94" si="33">IF($B93="N/A","N/A",IF(G93&gt;10,"No",IF(G93&lt;-10,"No","Yes")))</f>
        <v>N/A</v>
      </c>
      <c r="I93" s="12">
        <v>-0.16900000000000001</v>
      </c>
      <c r="J93" s="12">
        <v>0.03</v>
      </c>
      <c r="K93" s="48" t="s">
        <v>737</v>
      </c>
      <c r="L93" s="9" t="str">
        <f>IF(J93="Div by 0", "N/A", IF(OR(J93="N/A",K93="N/A"),"N/A", IF(J93&gt;VALUE(MID(K93,1,2)), "No", IF(J93&lt;-1*VALUE(MID(K93,1,2)), "No", "Yes"))))</f>
        <v>Yes</v>
      </c>
    </row>
    <row r="94" spans="1:12" x14ac:dyDescent="0.2">
      <c r="A94" s="4" t="s">
        <v>181</v>
      </c>
      <c r="B94" s="48" t="s">
        <v>213</v>
      </c>
      <c r="C94" s="13">
        <v>40.654688088999997</v>
      </c>
      <c r="D94" s="11" t="str">
        <f t="shared" si="31"/>
        <v>N/A</v>
      </c>
      <c r="E94" s="13">
        <v>40.754754712999997</v>
      </c>
      <c r="F94" s="11" t="str">
        <f t="shared" si="32"/>
        <v>N/A</v>
      </c>
      <c r="G94" s="13">
        <v>40.736992528999998</v>
      </c>
      <c r="H94" s="11" t="str">
        <f t="shared" si="33"/>
        <v>N/A</v>
      </c>
      <c r="I94" s="12">
        <v>0.24610000000000001</v>
      </c>
      <c r="J94" s="12">
        <v>-4.3999999999999997E-2</v>
      </c>
      <c r="K94" s="48" t="s">
        <v>737</v>
      </c>
      <c r="L94" s="9" t="str">
        <f>IF(J94="Div by 0", "N/A", IF(OR(J94="N/A",K94="N/A"),"N/A", IF(J94&gt;VALUE(MID(K94,1,2)), "No", IF(J94&lt;-1*VALUE(MID(K94,1,2)), "No", "Yes"))))</f>
        <v>Yes</v>
      </c>
    </row>
    <row r="95" spans="1:12" x14ac:dyDescent="0.2">
      <c r="A95" s="2" t="s">
        <v>8</v>
      </c>
      <c r="B95" s="48" t="s">
        <v>285</v>
      </c>
      <c r="C95" s="13">
        <v>6.0109588143000003</v>
      </c>
      <c r="D95" s="44" t="str">
        <f>IF($B95="N/A","N/A",IF(C95&gt;10,"No",IF(C95&lt;5,"No","Yes")))</f>
        <v>Yes</v>
      </c>
      <c r="E95" s="13">
        <v>5.7198640156999998</v>
      </c>
      <c r="F95" s="44" t="str">
        <f>IF($B95="N/A","N/A",IF(E95&gt;10,"No",IF(E95&lt;5,"No","Yes")))</f>
        <v>Yes</v>
      </c>
      <c r="G95" s="13">
        <v>5.7023856140999998</v>
      </c>
      <c r="H95" s="44" t="str">
        <f t="shared" ref="H95:H98" si="34">IF($B95="N/A","N/A",IF(G95&gt;10,"No",IF(G95&lt;5,"No","Yes")))</f>
        <v>Yes</v>
      </c>
      <c r="I95" s="12">
        <v>-4.84</v>
      </c>
      <c r="J95" s="12">
        <v>-0.30599999999999999</v>
      </c>
      <c r="K95" s="48" t="s">
        <v>738</v>
      </c>
      <c r="L95" s="9" t="str">
        <f t="shared" si="30"/>
        <v>Yes</v>
      </c>
    </row>
    <row r="96" spans="1:12" x14ac:dyDescent="0.2">
      <c r="A96" s="2" t="s">
        <v>149</v>
      </c>
      <c r="B96" s="48" t="s">
        <v>285</v>
      </c>
      <c r="C96" s="13">
        <v>2.5282847762</v>
      </c>
      <c r="D96" s="44" t="str">
        <f>IF($B96="N/A","N/A",IF(C96&gt;10,"No",IF(C96&lt;5,"No","Yes")))</f>
        <v>No</v>
      </c>
      <c r="E96" s="13">
        <v>2.1750113144999998</v>
      </c>
      <c r="F96" s="44" t="str">
        <f t="shared" ref="F96:F98" si="35">IF($B96="N/A","N/A",IF(E96&gt;10,"No",IF(E96&lt;5,"No","Yes")))</f>
        <v>No</v>
      </c>
      <c r="G96" s="13">
        <v>1.4798842537000001</v>
      </c>
      <c r="H96" s="44" t="str">
        <f t="shared" si="34"/>
        <v>No</v>
      </c>
      <c r="I96" s="12">
        <v>-14</v>
      </c>
      <c r="J96" s="12">
        <v>-32</v>
      </c>
      <c r="K96" s="48" t="s">
        <v>738</v>
      </c>
      <c r="L96" s="9" t="str">
        <f t="shared" si="30"/>
        <v>No</v>
      </c>
    </row>
    <row r="97" spans="1:12" x14ac:dyDescent="0.2">
      <c r="A97" s="2" t="s">
        <v>150</v>
      </c>
      <c r="B97" s="48" t="s">
        <v>285</v>
      </c>
      <c r="C97" s="13">
        <v>5.8241235952999997</v>
      </c>
      <c r="D97" s="44" t="str">
        <f>IF($B97="N/A","N/A",IF(C97&gt;10,"No",IF(C97&lt;5,"No","Yes")))</f>
        <v>Yes</v>
      </c>
      <c r="E97" s="13">
        <v>5.5740914210000003</v>
      </c>
      <c r="F97" s="44" t="str">
        <f t="shared" si="35"/>
        <v>Yes</v>
      </c>
      <c r="G97" s="13">
        <v>5.4369218408000002</v>
      </c>
      <c r="H97" s="44" t="str">
        <f t="shared" si="34"/>
        <v>Yes</v>
      </c>
      <c r="I97" s="12">
        <v>-4.29</v>
      </c>
      <c r="J97" s="12">
        <v>-2.46</v>
      </c>
      <c r="K97" s="48" t="s">
        <v>738</v>
      </c>
      <c r="L97" s="9" t="str">
        <f t="shared" si="30"/>
        <v>Yes</v>
      </c>
    </row>
    <row r="98" spans="1:12" x14ac:dyDescent="0.2">
      <c r="A98" s="2" t="s">
        <v>151</v>
      </c>
      <c r="B98" s="48" t="s">
        <v>285</v>
      </c>
      <c r="C98" s="13">
        <v>6.0180607377999999</v>
      </c>
      <c r="D98" s="44" t="str">
        <f>IF($B98="N/A","N/A",IF(C98&gt;10,"No",IF(C98&lt;5,"No","Yes")))</f>
        <v>Yes</v>
      </c>
      <c r="E98" s="13">
        <v>5.7324941323000003</v>
      </c>
      <c r="F98" s="44" t="str">
        <f t="shared" si="35"/>
        <v>Yes</v>
      </c>
      <c r="G98" s="13">
        <v>5.7084882296000004</v>
      </c>
      <c r="H98" s="44" t="str">
        <f t="shared" si="34"/>
        <v>Yes</v>
      </c>
      <c r="I98" s="12">
        <v>-4.75</v>
      </c>
      <c r="J98" s="12">
        <v>-0.41899999999999998</v>
      </c>
      <c r="K98" s="48" t="s">
        <v>738</v>
      </c>
      <c r="L98" s="9" t="str">
        <f t="shared" si="30"/>
        <v>Yes</v>
      </c>
    </row>
    <row r="99" spans="1:12" x14ac:dyDescent="0.2">
      <c r="A99" s="2" t="s">
        <v>963</v>
      </c>
      <c r="B99" s="48" t="s">
        <v>213</v>
      </c>
      <c r="C99" s="1">
        <v>6701</v>
      </c>
      <c r="D99" s="11" t="str">
        <f t="shared" ref="D99:D110" si="36">IF($B99="N/A","N/A",IF(C99&gt;10,"No",IF(C99&lt;-10,"No","Yes")))</f>
        <v>N/A</v>
      </c>
      <c r="E99" s="1">
        <v>7006</v>
      </c>
      <c r="F99" s="11" t="str">
        <f t="shared" ref="F99:F110" si="37">IF($B99="N/A","N/A",IF(E99&gt;10,"No",IF(E99&lt;-10,"No","Yes")))</f>
        <v>N/A</v>
      </c>
      <c r="G99" s="1">
        <v>8470</v>
      </c>
      <c r="H99" s="11" t="str">
        <f t="shared" ref="H99:H110" si="38">IF($B99="N/A","N/A",IF(G99&gt;10,"No",IF(G99&lt;-10,"No","Yes")))</f>
        <v>N/A</v>
      </c>
      <c r="I99" s="12">
        <v>4.5519999999999996</v>
      </c>
      <c r="J99" s="12">
        <v>20.9</v>
      </c>
      <c r="K99" s="45" t="s">
        <v>737</v>
      </c>
      <c r="L99" s="9" t="str">
        <f t="shared" si="30"/>
        <v>No</v>
      </c>
    </row>
    <row r="100" spans="1:12" x14ac:dyDescent="0.2">
      <c r="A100" s="2" t="s">
        <v>964</v>
      </c>
      <c r="B100" s="48" t="s">
        <v>213</v>
      </c>
      <c r="C100" s="1">
        <v>510</v>
      </c>
      <c r="D100" s="11" t="str">
        <f t="shared" si="36"/>
        <v>N/A</v>
      </c>
      <c r="E100" s="1">
        <v>424</v>
      </c>
      <c r="F100" s="11" t="str">
        <f t="shared" si="37"/>
        <v>N/A</v>
      </c>
      <c r="G100" s="1">
        <v>620</v>
      </c>
      <c r="H100" s="11" t="str">
        <f t="shared" si="38"/>
        <v>N/A</v>
      </c>
      <c r="I100" s="12">
        <v>-16.899999999999999</v>
      </c>
      <c r="J100" s="12">
        <v>46.23</v>
      </c>
      <c r="K100" s="45" t="s">
        <v>737</v>
      </c>
      <c r="L100" s="9" t="str">
        <f t="shared" si="30"/>
        <v>No</v>
      </c>
    </row>
    <row r="101" spans="1:12" x14ac:dyDescent="0.2">
      <c r="A101" s="2" t="s">
        <v>1</v>
      </c>
      <c r="B101" s="48" t="s">
        <v>213</v>
      </c>
      <c r="C101" s="13">
        <v>99.109528049999994</v>
      </c>
      <c r="D101" s="11" t="str">
        <f t="shared" si="36"/>
        <v>N/A</v>
      </c>
      <c r="E101" s="13">
        <v>99.156413467999997</v>
      </c>
      <c r="F101" s="11" t="str">
        <f t="shared" si="37"/>
        <v>N/A</v>
      </c>
      <c r="G101" s="13">
        <v>98.938144906999995</v>
      </c>
      <c r="H101" s="11" t="str">
        <f t="shared" si="38"/>
        <v>N/A</v>
      </c>
      <c r="I101" s="12">
        <v>4.7300000000000002E-2</v>
      </c>
      <c r="J101" s="12">
        <v>-0.22</v>
      </c>
      <c r="K101" s="48" t="s">
        <v>738</v>
      </c>
      <c r="L101" s="9" t="str">
        <f t="shared" si="30"/>
        <v>Yes</v>
      </c>
    </row>
    <row r="102" spans="1:12" x14ac:dyDescent="0.2">
      <c r="A102" s="2" t="s">
        <v>69</v>
      </c>
      <c r="B102" s="48" t="s">
        <v>213</v>
      </c>
      <c r="C102" s="13">
        <v>0</v>
      </c>
      <c r="D102" s="11" t="str">
        <f t="shared" si="36"/>
        <v>N/A</v>
      </c>
      <c r="E102" s="13">
        <v>0</v>
      </c>
      <c r="F102" s="11" t="str">
        <f t="shared" si="37"/>
        <v>N/A</v>
      </c>
      <c r="G102" s="13">
        <v>0</v>
      </c>
      <c r="H102" s="11" t="str">
        <f t="shared" si="38"/>
        <v>N/A</v>
      </c>
      <c r="I102" s="12" t="s">
        <v>1747</v>
      </c>
      <c r="J102" s="12" t="s">
        <v>1747</v>
      </c>
      <c r="K102" s="48" t="s">
        <v>738</v>
      </c>
      <c r="L102" s="9" t="str">
        <f t="shared" si="30"/>
        <v>N/A</v>
      </c>
    </row>
    <row r="103" spans="1:12" x14ac:dyDescent="0.2">
      <c r="A103" s="4" t="s">
        <v>70</v>
      </c>
      <c r="B103" s="48" t="s">
        <v>213</v>
      </c>
      <c r="C103" s="1">
        <v>172291</v>
      </c>
      <c r="D103" s="11" t="str">
        <f t="shared" si="36"/>
        <v>N/A</v>
      </c>
      <c r="E103" s="1">
        <v>179770</v>
      </c>
      <c r="F103" s="11" t="str">
        <f t="shared" si="37"/>
        <v>N/A</v>
      </c>
      <c r="G103" s="1">
        <v>186079</v>
      </c>
      <c r="H103" s="11" t="str">
        <f t="shared" si="38"/>
        <v>N/A</v>
      </c>
      <c r="I103" s="12">
        <v>4.3410000000000002</v>
      </c>
      <c r="J103" s="12">
        <v>3.5089999999999999</v>
      </c>
      <c r="K103" s="48" t="s">
        <v>737</v>
      </c>
      <c r="L103" s="9" t="str">
        <f t="shared" si="30"/>
        <v>Yes</v>
      </c>
    </row>
    <row r="104" spans="1:12" x14ac:dyDescent="0.2">
      <c r="A104" s="2" t="s">
        <v>689</v>
      </c>
      <c r="B104" s="48" t="s">
        <v>213</v>
      </c>
      <c r="C104" s="13">
        <v>1.2949022294000001</v>
      </c>
      <c r="D104" s="11" t="str">
        <f t="shared" si="36"/>
        <v>N/A</v>
      </c>
      <c r="E104" s="13">
        <v>1.0424431218000001</v>
      </c>
      <c r="F104" s="11" t="str">
        <f t="shared" si="37"/>
        <v>N/A</v>
      </c>
      <c r="G104" s="13">
        <v>0.9598073936</v>
      </c>
      <c r="H104" s="11" t="str">
        <f t="shared" si="38"/>
        <v>N/A</v>
      </c>
      <c r="I104" s="12">
        <v>-19.5</v>
      </c>
      <c r="J104" s="12">
        <v>-7.93</v>
      </c>
      <c r="K104" s="48" t="s">
        <v>738</v>
      </c>
      <c r="L104" s="9" t="str">
        <f t="shared" ref="L104:L110" si="39">IF(J104="Div by 0", "N/A", IF(K104="N/A","N/A", IF(J104&gt;VALUE(MID(K104,1,2)), "No", IF(J104&lt;-1*VALUE(MID(K104,1,2)), "No", "Yes"))))</f>
        <v>Yes</v>
      </c>
    </row>
    <row r="105" spans="1:12" x14ac:dyDescent="0.2">
      <c r="A105" s="2" t="s">
        <v>688</v>
      </c>
      <c r="B105" s="48" t="s">
        <v>213</v>
      </c>
      <c r="C105" s="13">
        <v>0.42718424059999999</v>
      </c>
      <c r="D105" s="11" t="str">
        <f t="shared" si="36"/>
        <v>N/A</v>
      </c>
      <c r="E105" s="13">
        <v>0.20025588250000001</v>
      </c>
      <c r="F105" s="11" t="str">
        <f t="shared" si="37"/>
        <v>N/A</v>
      </c>
      <c r="G105" s="13">
        <v>0.193466216</v>
      </c>
      <c r="H105" s="11" t="str">
        <f t="shared" si="38"/>
        <v>N/A</v>
      </c>
      <c r="I105" s="12">
        <v>-53.1</v>
      </c>
      <c r="J105" s="12">
        <v>-3.39</v>
      </c>
      <c r="K105" s="48" t="s">
        <v>738</v>
      </c>
      <c r="L105" s="9" t="str">
        <f t="shared" si="39"/>
        <v>Yes</v>
      </c>
    </row>
    <row r="106" spans="1:12" x14ac:dyDescent="0.2">
      <c r="A106" s="2" t="s">
        <v>687</v>
      </c>
      <c r="B106" s="48" t="s">
        <v>213</v>
      </c>
      <c r="C106" s="13">
        <v>98.277913530000006</v>
      </c>
      <c r="D106" s="11" t="str">
        <f t="shared" si="36"/>
        <v>N/A</v>
      </c>
      <c r="E106" s="13">
        <v>98.757300995999998</v>
      </c>
      <c r="F106" s="11" t="str">
        <f t="shared" si="37"/>
        <v>N/A</v>
      </c>
      <c r="G106" s="13">
        <v>98.846726390000001</v>
      </c>
      <c r="H106" s="11" t="str">
        <f t="shared" si="38"/>
        <v>N/A</v>
      </c>
      <c r="I106" s="12">
        <v>0.48780000000000001</v>
      </c>
      <c r="J106" s="12">
        <v>9.06E-2</v>
      </c>
      <c r="K106" s="48" t="s">
        <v>738</v>
      </c>
      <c r="L106" s="9" t="str">
        <f t="shared" si="39"/>
        <v>Yes</v>
      </c>
    </row>
    <row r="107" spans="1:12" ht="25.5" x14ac:dyDescent="0.2">
      <c r="A107" s="4" t="s">
        <v>965</v>
      </c>
      <c r="B107" s="48" t="s">
        <v>213</v>
      </c>
      <c r="C107" s="13">
        <v>43.902452349000001</v>
      </c>
      <c r="D107" s="11" t="str">
        <f t="shared" si="36"/>
        <v>N/A</v>
      </c>
      <c r="E107" s="13">
        <v>43.590215870000002</v>
      </c>
      <c r="F107" s="11" t="str">
        <f t="shared" si="37"/>
        <v>N/A</v>
      </c>
      <c r="G107" s="13">
        <v>43.382984891</v>
      </c>
      <c r="H107" s="11" t="str">
        <f t="shared" si="38"/>
        <v>N/A</v>
      </c>
      <c r="I107" s="12">
        <v>-0.71099999999999997</v>
      </c>
      <c r="J107" s="12">
        <v>-0.47499999999999998</v>
      </c>
      <c r="K107" s="48" t="s">
        <v>738</v>
      </c>
      <c r="L107" s="9" t="str">
        <f t="shared" si="39"/>
        <v>Yes</v>
      </c>
    </row>
    <row r="108" spans="1:12" ht="25.5" x14ac:dyDescent="0.2">
      <c r="A108" s="4" t="s">
        <v>966</v>
      </c>
      <c r="B108" s="48" t="s">
        <v>213</v>
      </c>
      <c r="C108" s="13">
        <v>54.875470501999999</v>
      </c>
      <c r="D108" s="11" t="str">
        <f t="shared" si="36"/>
        <v>N/A</v>
      </c>
      <c r="E108" s="13">
        <v>55.171506457</v>
      </c>
      <c r="F108" s="11" t="str">
        <f t="shared" si="37"/>
        <v>N/A</v>
      </c>
      <c r="G108" s="13">
        <v>55.404120282999997</v>
      </c>
      <c r="H108" s="11" t="str">
        <f t="shared" si="38"/>
        <v>N/A</v>
      </c>
      <c r="I108" s="12">
        <v>0.53949999999999998</v>
      </c>
      <c r="J108" s="12">
        <v>0.42159999999999997</v>
      </c>
      <c r="K108" s="48" t="s">
        <v>738</v>
      </c>
      <c r="L108" s="9" t="str">
        <f t="shared" si="39"/>
        <v>Yes</v>
      </c>
    </row>
    <row r="109" spans="1:12" ht="25.5" x14ac:dyDescent="0.2">
      <c r="A109" s="4" t="s">
        <v>967</v>
      </c>
      <c r="B109" s="48" t="s">
        <v>213</v>
      </c>
      <c r="C109" s="13">
        <v>0.49221793069999997</v>
      </c>
      <c r="D109" s="11" t="str">
        <f t="shared" si="36"/>
        <v>N/A</v>
      </c>
      <c r="E109" s="13">
        <v>0.49994211199999999</v>
      </c>
      <c r="F109" s="11" t="str">
        <f t="shared" si="37"/>
        <v>N/A</v>
      </c>
      <c r="G109" s="13">
        <v>0.49024344349999999</v>
      </c>
      <c r="H109" s="11" t="str">
        <f t="shared" si="38"/>
        <v>N/A</v>
      </c>
      <c r="I109" s="12">
        <v>1.569</v>
      </c>
      <c r="J109" s="12">
        <v>-1.94</v>
      </c>
      <c r="K109" s="48" t="s">
        <v>738</v>
      </c>
      <c r="L109" s="9" t="str">
        <f t="shared" si="39"/>
        <v>Yes</v>
      </c>
    </row>
    <row r="110" spans="1:12" ht="25.5" x14ac:dyDescent="0.2">
      <c r="A110" s="4" t="s">
        <v>968</v>
      </c>
      <c r="B110" s="48" t="s">
        <v>213</v>
      </c>
      <c r="C110" s="13">
        <v>0.72985921799999998</v>
      </c>
      <c r="D110" s="11" t="str">
        <f t="shared" si="36"/>
        <v>N/A</v>
      </c>
      <c r="E110" s="13">
        <v>0.73833556109999998</v>
      </c>
      <c r="F110" s="11" t="str">
        <f t="shared" si="37"/>
        <v>N/A</v>
      </c>
      <c r="G110" s="13">
        <v>0.72265138299999998</v>
      </c>
      <c r="H110" s="11" t="str">
        <f t="shared" si="38"/>
        <v>N/A</v>
      </c>
      <c r="I110" s="12">
        <v>1.161</v>
      </c>
      <c r="J110" s="12">
        <v>-2.12</v>
      </c>
      <c r="K110" s="48" t="s">
        <v>738</v>
      </c>
      <c r="L110" s="9" t="str">
        <f t="shared" si="39"/>
        <v>Yes</v>
      </c>
    </row>
    <row r="111" spans="1:12" x14ac:dyDescent="0.2">
      <c r="A111" s="2" t="s">
        <v>969</v>
      </c>
      <c r="B111" s="48" t="s">
        <v>286</v>
      </c>
      <c r="C111" s="13">
        <v>99.441357323999995</v>
      </c>
      <c r="D111" s="44" t="str">
        <f>IF($B111="N/A","N/A",IF(C111&gt;=99,"Yes","No"))</f>
        <v>Yes</v>
      </c>
      <c r="E111" s="13">
        <v>99.437682871999996</v>
      </c>
      <c r="F111" s="44" t="str">
        <f>IF($B111="N/A","N/A",IF(E111&gt;=99,"Yes","No"))</f>
        <v>Yes</v>
      </c>
      <c r="G111" s="13">
        <v>99.415462262000005</v>
      </c>
      <c r="H111" s="44" t="str">
        <f>IF($B111="N/A","N/A",IF(G111&gt;=99,"Yes","No"))</f>
        <v>Yes</v>
      </c>
      <c r="I111" s="12">
        <v>-4.0000000000000001E-3</v>
      </c>
      <c r="J111" s="12">
        <v>-2.1999999999999999E-2</v>
      </c>
      <c r="K111" s="48" t="s">
        <v>737</v>
      </c>
      <c r="L111" s="9" t="str">
        <f t="shared" ref="L111:L145" si="40">IF(J111="Div by 0", "N/A", IF(K111="N/A","N/A", IF(J111&gt;VALUE(MID(K111,1,2)), "No", IF(J111&lt;-1*VALUE(MID(K111,1,2)), "No", "Yes"))))</f>
        <v>Yes</v>
      </c>
    </row>
    <row r="112" spans="1:12" x14ac:dyDescent="0.2">
      <c r="A112" s="2" t="s">
        <v>970</v>
      </c>
      <c r="B112" s="48" t="s">
        <v>213</v>
      </c>
      <c r="C112" s="13">
        <v>0.2309521947</v>
      </c>
      <c r="D112" s="44" t="str">
        <f>IF($B112="N/A","N/A",IF(C112&gt;10,"No",IF(C112&lt;-10,"No","Yes")))</f>
        <v>N/A</v>
      </c>
      <c r="E112" s="13">
        <v>0.244615371</v>
      </c>
      <c r="F112" s="44" t="str">
        <f>IF($B112="N/A","N/A",IF(E112&gt;10,"No",IF(E112&lt;-10,"No","Yes")))</f>
        <v>N/A</v>
      </c>
      <c r="G112" s="13">
        <v>0.23557478539999999</v>
      </c>
      <c r="H112" s="44" t="str">
        <f>IF($B112="N/A","N/A",IF(G112&gt;10,"No",IF(G112&lt;-10,"No","Yes")))</f>
        <v>N/A</v>
      </c>
      <c r="I112" s="12">
        <v>5.9160000000000004</v>
      </c>
      <c r="J112" s="12">
        <v>-3.7</v>
      </c>
      <c r="K112" s="48" t="s">
        <v>737</v>
      </c>
      <c r="L112" s="9" t="str">
        <f t="shared" si="40"/>
        <v>Yes</v>
      </c>
    </row>
    <row r="113" spans="1:12" x14ac:dyDescent="0.2">
      <c r="A113" s="3" t="s">
        <v>971</v>
      </c>
      <c r="B113" s="48" t="s">
        <v>280</v>
      </c>
      <c r="C113" s="8">
        <v>99.742350923999993</v>
      </c>
      <c r="D113" s="44" t="str">
        <f>IF($B113="N/A","N/A",IF(C113&gt;=98,"Yes","No"))</f>
        <v>Yes</v>
      </c>
      <c r="E113" s="8">
        <v>99.749078658000002</v>
      </c>
      <c r="F113" s="44" t="str">
        <f>IF($B113="N/A","N/A",IF(E113&gt;=98,"Yes","No"))</f>
        <v>Yes</v>
      </c>
      <c r="G113" s="8">
        <v>99.808774510999996</v>
      </c>
      <c r="H113" s="44" t="str">
        <f>IF($B113="N/A","N/A",IF(G113&gt;=98,"Yes","No"))</f>
        <v>Yes</v>
      </c>
      <c r="I113" s="12">
        <v>6.7000000000000002E-3</v>
      </c>
      <c r="J113" s="12">
        <v>5.9799999999999999E-2</v>
      </c>
      <c r="K113" s="45" t="s">
        <v>737</v>
      </c>
      <c r="L113" s="9" t="str">
        <f t="shared" si="40"/>
        <v>Yes</v>
      </c>
    </row>
    <row r="114" spans="1:12" x14ac:dyDescent="0.2">
      <c r="A114" s="3" t="s">
        <v>972</v>
      </c>
      <c r="B114" s="48" t="s">
        <v>287</v>
      </c>
      <c r="C114" s="8">
        <v>92.244957575000001</v>
      </c>
      <c r="D114" s="44" t="str">
        <f>IF($B114="N/A","N/A",IF(C114&gt;=80,"Yes","No"))</f>
        <v>Yes</v>
      </c>
      <c r="E114" s="8">
        <v>93.065580893000003</v>
      </c>
      <c r="F114" s="44" t="str">
        <f>IF($B114="N/A","N/A",IF(E114&gt;=80,"Yes","No"))</f>
        <v>Yes</v>
      </c>
      <c r="G114" s="8">
        <v>98.850683751999995</v>
      </c>
      <c r="H114" s="44" t="str">
        <f>IF($B114="N/A","N/A",IF(G114&gt;=80,"Yes","No"))</f>
        <v>Yes</v>
      </c>
      <c r="I114" s="12">
        <v>0.88959999999999995</v>
      </c>
      <c r="J114" s="12">
        <v>6.2160000000000002</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89.020416247</v>
      </c>
      <c r="D117" s="36" t="s">
        <v>739</v>
      </c>
      <c r="E117" s="13">
        <v>89.056236622</v>
      </c>
      <c r="F117" s="36" t="s">
        <v>739</v>
      </c>
      <c r="G117" s="13">
        <v>90.356445312999995</v>
      </c>
      <c r="H117" s="44" t="str">
        <f>IF($B117="N/A","N/A",IF(G117&lt;100,"No",IF(G117=100,"No","Yes")))</f>
        <v>N/A</v>
      </c>
      <c r="I117" s="12">
        <v>4.02E-2</v>
      </c>
      <c r="J117" s="12">
        <v>1.46</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101317</v>
      </c>
      <c r="D119" s="44" t="str">
        <f t="shared" ref="D119:D145" si="43">IF($B119="N/A","N/A",IF(C119&gt;10,"No",IF(C119&lt;-10,"No","Yes")))</f>
        <v>N/A</v>
      </c>
      <c r="E119" s="36">
        <v>104923</v>
      </c>
      <c r="F119" s="44" t="str">
        <f t="shared" ref="F119:F145" si="44">IF($B119="N/A","N/A",IF(E119&gt;10,"No",IF(E119&lt;-10,"No","Yes")))</f>
        <v>N/A</v>
      </c>
      <c r="G119" s="36">
        <v>108975</v>
      </c>
      <c r="H119" s="44" t="str">
        <f t="shared" ref="H119:H145" si="45">IF($B119="N/A","N/A",IF(G119&gt;10,"No",IF(G119&lt;-10,"No","Yes")))</f>
        <v>N/A</v>
      </c>
      <c r="I119" s="12">
        <v>3.5590000000000002</v>
      </c>
      <c r="J119" s="12">
        <v>3.8620000000000001</v>
      </c>
      <c r="K119" s="45" t="s">
        <v>737</v>
      </c>
      <c r="L119" s="9" t="str">
        <f t="shared" si="40"/>
        <v>Yes</v>
      </c>
    </row>
    <row r="120" spans="1:12" x14ac:dyDescent="0.2">
      <c r="A120" s="2" t="s">
        <v>977</v>
      </c>
      <c r="B120" s="35" t="s">
        <v>213</v>
      </c>
      <c r="C120" s="36">
        <v>38763</v>
      </c>
      <c r="D120" s="44" t="str">
        <f t="shared" si="43"/>
        <v>N/A</v>
      </c>
      <c r="E120" s="36">
        <v>40097</v>
      </c>
      <c r="F120" s="44" t="str">
        <f t="shared" si="44"/>
        <v>N/A</v>
      </c>
      <c r="G120" s="36">
        <v>41526</v>
      </c>
      <c r="H120" s="44" t="str">
        <f t="shared" si="45"/>
        <v>N/A</v>
      </c>
      <c r="I120" s="12">
        <v>3.4409999999999998</v>
      </c>
      <c r="J120" s="12">
        <v>3.5640000000000001</v>
      </c>
      <c r="K120" s="45" t="s">
        <v>737</v>
      </c>
      <c r="L120" s="9" t="str">
        <f t="shared" si="40"/>
        <v>Yes</v>
      </c>
    </row>
    <row r="121" spans="1:12" x14ac:dyDescent="0.2">
      <c r="A121" s="2" t="s">
        <v>978</v>
      </c>
      <c r="B121" s="35" t="s">
        <v>213</v>
      </c>
      <c r="C121" s="36">
        <v>6472</v>
      </c>
      <c r="D121" s="44" t="str">
        <f t="shared" si="43"/>
        <v>N/A</v>
      </c>
      <c r="E121" s="36">
        <v>5593</v>
      </c>
      <c r="F121" s="44" t="str">
        <f t="shared" si="44"/>
        <v>N/A</v>
      </c>
      <c r="G121" s="36">
        <v>5298</v>
      </c>
      <c r="H121" s="44" t="str">
        <f t="shared" si="45"/>
        <v>N/A</v>
      </c>
      <c r="I121" s="12">
        <v>-13.6</v>
      </c>
      <c r="J121" s="12">
        <v>-5.27</v>
      </c>
      <c r="K121" s="45" t="s">
        <v>737</v>
      </c>
      <c r="L121" s="9" t="str">
        <f t="shared" si="40"/>
        <v>Yes</v>
      </c>
    </row>
    <row r="122" spans="1:12" x14ac:dyDescent="0.2">
      <c r="A122" s="2" t="s">
        <v>979</v>
      </c>
      <c r="B122" s="35" t="s">
        <v>213</v>
      </c>
      <c r="C122" s="36">
        <v>22214</v>
      </c>
      <c r="D122" s="44" t="str">
        <f t="shared" si="43"/>
        <v>N/A</v>
      </c>
      <c r="E122" s="36">
        <v>24675</v>
      </c>
      <c r="F122" s="44" t="str">
        <f t="shared" si="44"/>
        <v>N/A</v>
      </c>
      <c r="G122" s="36">
        <v>26917</v>
      </c>
      <c r="H122" s="44" t="str">
        <f t="shared" si="45"/>
        <v>N/A</v>
      </c>
      <c r="I122" s="12">
        <v>11.08</v>
      </c>
      <c r="J122" s="12">
        <v>9.0860000000000003</v>
      </c>
      <c r="K122" s="45" t="s">
        <v>737</v>
      </c>
      <c r="L122" s="9" t="str">
        <f t="shared" si="40"/>
        <v>Yes</v>
      </c>
    </row>
    <row r="123" spans="1:12" x14ac:dyDescent="0.2">
      <c r="A123" s="2" t="s">
        <v>980</v>
      </c>
      <c r="B123" s="35" t="s">
        <v>213</v>
      </c>
      <c r="C123" s="36">
        <v>33868</v>
      </c>
      <c r="D123" s="44" t="str">
        <f t="shared" si="43"/>
        <v>N/A</v>
      </c>
      <c r="E123" s="36">
        <v>34558</v>
      </c>
      <c r="F123" s="44" t="str">
        <f t="shared" si="44"/>
        <v>N/A</v>
      </c>
      <c r="G123" s="36">
        <v>35234</v>
      </c>
      <c r="H123" s="44" t="str">
        <f t="shared" si="45"/>
        <v>N/A</v>
      </c>
      <c r="I123" s="12">
        <v>2.0369999999999999</v>
      </c>
      <c r="J123" s="12">
        <v>1.956</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1747</v>
      </c>
      <c r="J124" s="12" t="s">
        <v>1747</v>
      </c>
      <c r="K124" s="45" t="s">
        <v>737</v>
      </c>
      <c r="L124" s="9" t="str">
        <f t="shared" si="40"/>
        <v>N/A</v>
      </c>
    </row>
    <row r="125" spans="1:12" x14ac:dyDescent="0.2">
      <c r="A125" s="7" t="s">
        <v>101</v>
      </c>
      <c r="B125" s="35" t="s">
        <v>213</v>
      </c>
      <c r="C125" s="36">
        <v>217361</v>
      </c>
      <c r="D125" s="44" t="str">
        <f t="shared" si="43"/>
        <v>N/A</v>
      </c>
      <c r="E125" s="36">
        <v>226478</v>
      </c>
      <c r="F125" s="44" t="str">
        <f t="shared" si="44"/>
        <v>N/A</v>
      </c>
      <c r="G125" s="36">
        <v>233896</v>
      </c>
      <c r="H125" s="44" t="str">
        <f t="shared" si="45"/>
        <v>N/A</v>
      </c>
      <c r="I125" s="12">
        <v>4.194</v>
      </c>
      <c r="J125" s="12">
        <v>3.2749999999999999</v>
      </c>
      <c r="K125" s="45" t="s">
        <v>737</v>
      </c>
      <c r="L125" s="9" t="str">
        <f t="shared" si="40"/>
        <v>Yes</v>
      </c>
    </row>
    <row r="126" spans="1:12" x14ac:dyDescent="0.2">
      <c r="A126" s="2" t="s">
        <v>982</v>
      </c>
      <c r="B126" s="35" t="s">
        <v>213</v>
      </c>
      <c r="C126" s="36">
        <v>152080</v>
      </c>
      <c r="D126" s="44" t="str">
        <f t="shared" si="43"/>
        <v>N/A</v>
      </c>
      <c r="E126" s="36">
        <v>158838</v>
      </c>
      <c r="F126" s="44" t="str">
        <f t="shared" si="44"/>
        <v>N/A</v>
      </c>
      <c r="G126" s="36">
        <v>164441</v>
      </c>
      <c r="H126" s="44" t="str">
        <f t="shared" si="45"/>
        <v>N/A</v>
      </c>
      <c r="I126" s="12">
        <v>4.444</v>
      </c>
      <c r="J126" s="12">
        <v>3.5270000000000001</v>
      </c>
      <c r="K126" s="45" t="s">
        <v>737</v>
      </c>
      <c r="L126" s="9" t="str">
        <f t="shared" si="40"/>
        <v>Yes</v>
      </c>
    </row>
    <row r="127" spans="1:12" x14ac:dyDescent="0.2">
      <c r="A127" s="2" t="s">
        <v>983</v>
      </c>
      <c r="B127" s="35" t="s">
        <v>213</v>
      </c>
      <c r="C127" s="36">
        <v>11345</v>
      </c>
      <c r="D127" s="44" t="str">
        <f t="shared" si="43"/>
        <v>N/A</v>
      </c>
      <c r="E127" s="36">
        <v>11193</v>
      </c>
      <c r="F127" s="44" t="str">
        <f t="shared" si="44"/>
        <v>N/A</v>
      </c>
      <c r="G127" s="36">
        <v>10143</v>
      </c>
      <c r="H127" s="44" t="str">
        <f t="shared" si="45"/>
        <v>N/A</v>
      </c>
      <c r="I127" s="12">
        <v>-1.34</v>
      </c>
      <c r="J127" s="12">
        <v>-9.3800000000000008</v>
      </c>
      <c r="K127" s="45" t="s">
        <v>737</v>
      </c>
      <c r="L127" s="9" t="str">
        <f t="shared" si="40"/>
        <v>Yes</v>
      </c>
    </row>
    <row r="128" spans="1:12" x14ac:dyDescent="0.2">
      <c r="A128" s="2" t="s">
        <v>984</v>
      </c>
      <c r="B128" s="35" t="s">
        <v>213</v>
      </c>
      <c r="C128" s="36">
        <v>28370</v>
      </c>
      <c r="D128" s="44" t="str">
        <f t="shared" si="43"/>
        <v>N/A</v>
      </c>
      <c r="E128" s="36">
        <v>31130</v>
      </c>
      <c r="F128" s="44" t="str">
        <f t="shared" si="44"/>
        <v>N/A</v>
      </c>
      <c r="G128" s="36">
        <v>33202</v>
      </c>
      <c r="H128" s="44" t="str">
        <f t="shared" si="45"/>
        <v>N/A</v>
      </c>
      <c r="I128" s="12">
        <v>9.7289999999999992</v>
      </c>
      <c r="J128" s="12">
        <v>6.6559999999999997</v>
      </c>
      <c r="K128" s="45" t="s">
        <v>737</v>
      </c>
      <c r="L128" s="9" t="str">
        <f t="shared" si="40"/>
        <v>Yes</v>
      </c>
    </row>
    <row r="129" spans="1:12" x14ac:dyDescent="0.2">
      <c r="A129" s="2" t="s">
        <v>985</v>
      </c>
      <c r="B129" s="35" t="s">
        <v>213</v>
      </c>
      <c r="C129" s="36">
        <v>25566</v>
      </c>
      <c r="D129" s="44" t="str">
        <f t="shared" si="43"/>
        <v>N/A</v>
      </c>
      <c r="E129" s="36">
        <v>25317</v>
      </c>
      <c r="F129" s="44" t="str">
        <f t="shared" si="44"/>
        <v>N/A</v>
      </c>
      <c r="G129" s="36">
        <v>26110</v>
      </c>
      <c r="H129" s="44" t="str">
        <f t="shared" si="45"/>
        <v>N/A</v>
      </c>
      <c r="I129" s="12">
        <v>-0.97399999999999998</v>
      </c>
      <c r="J129" s="12">
        <v>3.1320000000000001</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1747</v>
      </c>
      <c r="J130" s="12" t="s">
        <v>1747</v>
      </c>
      <c r="K130" s="45" t="s">
        <v>737</v>
      </c>
      <c r="L130" s="9" t="str">
        <f t="shared" si="40"/>
        <v>N/A</v>
      </c>
    </row>
    <row r="131" spans="1:12" x14ac:dyDescent="0.2">
      <c r="A131" s="7" t="s">
        <v>104</v>
      </c>
      <c r="B131" s="35" t="s">
        <v>213</v>
      </c>
      <c r="C131" s="36">
        <v>789834</v>
      </c>
      <c r="D131" s="44" t="str">
        <f t="shared" si="43"/>
        <v>N/A</v>
      </c>
      <c r="E131" s="36">
        <v>796664</v>
      </c>
      <c r="F131" s="44" t="str">
        <f t="shared" si="44"/>
        <v>N/A</v>
      </c>
      <c r="G131" s="36">
        <v>814222</v>
      </c>
      <c r="H131" s="44" t="str">
        <f t="shared" si="45"/>
        <v>N/A</v>
      </c>
      <c r="I131" s="12">
        <v>0.86470000000000002</v>
      </c>
      <c r="J131" s="12">
        <v>2.2040000000000002</v>
      </c>
      <c r="K131" s="45" t="s">
        <v>737</v>
      </c>
      <c r="L131" s="9" t="str">
        <f t="shared" si="40"/>
        <v>Yes</v>
      </c>
    </row>
    <row r="132" spans="1:12" x14ac:dyDescent="0.2">
      <c r="A132" s="2" t="s">
        <v>987</v>
      </c>
      <c r="B132" s="35" t="s">
        <v>213</v>
      </c>
      <c r="C132" s="36">
        <v>92682</v>
      </c>
      <c r="D132" s="44" t="str">
        <f t="shared" si="43"/>
        <v>N/A</v>
      </c>
      <c r="E132" s="36">
        <v>85735</v>
      </c>
      <c r="F132" s="44" t="str">
        <f t="shared" si="44"/>
        <v>N/A</v>
      </c>
      <c r="G132" s="36">
        <v>6121</v>
      </c>
      <c r="H132" s="44" t="str">
        <f t="shared" si="45"/>
        <v>N/A</v>
      </c>
      <c r="I132" s="12">
        <v>-7.5</v>
      </c>
      <c r="J132" s="12">
        <v>-92.9</v>
      </c>
      <c r="K132" s="45" t="s">
        <v>737</v>
      </c>
      <c r="L132" s="9" t="str">
        <f t="shared" si="40"/>
        <v>No</v>
      </c>
    </row>
    <row r="133" spans="1:12" x14ac:dyDescent="0.2">
      <c r="A133" s="2" t="s">
        <v>988</v>
      </c>
      <c r="B133" s="35" t="s">
        <v>213</v>
      </c>
      <c r="C133" s="36">
        <v>0</v>
      </c>
      <c r="D133" s="44" t="str">
        <f t="shared" si="43"/>
        <v>N/A</v>
      </c>
      <c r="E133" s="36">
        <v>0</v>
      </c>
      <c r="F133" s="44" t="str">
        <f t="shared" si="44"/>
        <v>N/A</v>
      </c>
      <c r="G133" s="36">
        <v>0</v>
      </c>
      <c r="H133" s="44" t="str">
        <f t="shared" si="45"/>
        <v>N/A</v>
      </c>
      <c r="I133" s="12" t="s">
        <v>1747</v>
      </c>
      <c r="J133" s="12" t="s">
        <v>1747</v>
      </c>
      <c r="K133" s="45" t="s">
        <v>737</v>
      </c>
      <c r="L133" s="9" t="str">
        <f t="shared" si="40"/>
        <v>N/A</v>
      </c>
    </row>
    <row r="134" spans="1:12" x14ac:dyDescent="0.2">
      <c r="A134" s="2" t="s">
        <v>989</v>
      </c>
      <c r="B134" s="35" t="s">
        <v>213</v>
      </c>
      <c r="C134" s="36">
        <v>385</v>
      </c>
      <c r="D134" s="44" t="str">
        <f t="shared" si="43"/>
        <v>N/A</v>
      </c>
      <c r="E134" s="36">
        <v>483</v>
      </c>
      <c r="F134" s="44" t="str">
        <f t="shared" si="44"/>
        <v>N/A</v>
      </c>
      <c r="G134" s="36">
        <v>457</v>
      </c>
      <c r="H134" s="44" t="str">
        <f t="shared" si="45"/>
        <v>N/A</v>
      </c>
      <c r="I134" s="12">
        <v>25.45</v>
      </c>
      <c r="J134" s="12">
        <v>-5.38</v>
      </c>
      <c r="K134" s="45" t="s">
        <v>737</v>
      </c>
      <c r="L134" s="9" t="str">
        <f t="shared" si="40"/>
        <v>Yes</v>
      </c>
    </row>
    <row r="135" spans="1:12" x14ac:dyDescent="0.2">
      <c r="A135" s="2" t="s">
        <v>990</v>
      </c>
      <c r="B135" s="35" t="s">
        <v>213</v>
      </c>
      <c r="C135" s="36">
        <v>525020</v>
      </c>
      <c r="D135" s="44" t="str">
        <f t="shared" si="43"/>
        <v>N/A</v>
      </c>
      <c r="E135" s="36">
        <v>543469</v>
      </c>
      <c r="F135" s="44" t="str">
        <f t="shared" si="44"/>
        <v>N/A</v>
      </c>
      <c r="G135" s="36">
        <v>562567</v>
      </c>
      <c r="H135" s="44" t="str">
        <f t="shared" si="45"/>
        <v>N/A</v>
      </c>
      <c r="I135" s="12">
        <v>3.5139999999999998</v>
      </c>
      <c r="J135" s="12">
        <v>3.5139999999999998</v>
      </c>
      <c r="K135" s="45" t="s">
        <v>737</v>
      </c>
      <c r="L135" s="9" t="str">
        <f t="shared" si="40"/>
        <v>Yes</v>
      </c>
    </row>
    <row r="136" spans="1:12" x14ac:dyDescent="0.2">
      <c r="A136" s="2" t="s">
        <v>991</v>
      </c>
      <c r="B136" s="35" t="s">
        <v>213</v>
      </c>
      <c r="C136" s="36">
        <v>148183</v>
      </c>
      <c r="D136" s="44" t="str">
        <f t="shared" si="43"/>
        <v>N/A</v>
      </c>
      <c r="E136" s="36">
        <v>141942</v>
      </c>
      <c r="F136" s="44" t="str">
        <f t="shared" si="44"/>
        <v>N/A</v>
      </c>
      <c r="G136" s="36">
        <v>202173</v>
      </c>
      <c r="H136" s="44" t="str">
        <f t="shared" si="45"/>
        <v>N/A</v>
      </c>
      <c r="I136" s="12">
        <v>-4.21</v>
      </c>
      <c r="J136" s="12">
        <v>42.43</v>
      </c>
      <c r="K136" s="45" t="s">
        <v>737</v>
      </c>
      <c r="L136" s="9" t="str">
        <f t="shared" si="40"/>
        <v>No</v>
      </c>
    </row>
    <row r="137" spans="1:12" x14ac:dyDescent="0.2">
      <c r="A137" s="2" t="s">
        <v>992</v>
      </c>
      <c r="B137" s="35" t="s">
        <v>213</v>
      </c>
      <c r="C137" s="36">
        <v>23564</v>
      </c>
      <c r="D137" s="44" t="str">
        <f t="shared" si="43"/>
        <v>N/A</v>
      </c>
      <c r="E137" s="36">
        <v>25035</v>
      </c>
      <c r="F137" s="44" t="str">
        <f t="shared" si="44"/>
        <v>N/A</v>
      </c>
      <c r="G137" s="36">
        <v>26395</v>
      </c>
      <c r="H137" s="44" t="str">
        <f t="shared" si="45"/>
        <v>N/A</v>
      </c>
      <c r="I137" s="12">
        <v>6.2430000000000003</v>
      </c>
      <c r="J137" s="12">
        <v>5.4320000000000004</v>
      </c>
      <c r="K137" s="45" t="s">
        <v>737</v>
      </c>
      <c r="L137" s="9" t="str">
        <f t="shared" si="40"/>
        <v>Yes</v>
      </c>
    </row>
    <row r="138" spans="1:12" x14ac:dyDescent="0.2">
      <c r="A138" s="2" t="s">
        <v>993</v>
      </c>
      <c r="B138" s="35" t="s">
        <v>213</v>
      </c>
      <c r="C138" s="36">
        <v>0</v>
      </c>
      <c r="D138" s="44" t="str">
        <f t="shared" si="43"/>
        <v>N/A</v>
      </c>
      <c r="E138" s="36">
        <v>0</v>
      </c>
      <c r="F138" s="44" t="str">
        <f t="shared" si="44"/>
        <v>N/A</v>
      </c>
      <c r="G138" s="36">
        <v>16509</v>
      </c>
      <c r="H138" s="44" t="str">
        <f t="shared" si="45"/>
        <v>N/A</v>
      </c>
      <c r="I138" s="12" t="s">
        <v>1747</v>
      </c>
      <c r="J138" s="12" t="s">
        <v>1747</v>
      </c>
      <c r="K138" s="45" t="s">
        <v>737</v>
      </c>
      <c r="L138" s="9" t="str">
        <f t="shared" si="40"/>
        <v>N/A</v>
      </c>
    </row>
    <row r="139" spans="1:12" x14ac:dyDescent="0.2">
      <c r="A139" s="7" t="s">
        <v>105</v>
      </c>
      <c r="B139" s="35" t="s">
        <v>213</v>
      </c>
      <c r="C139" s="36">
        <v>294402</v>
      </c>
      <c r="D139" s="44" t="str">
        <f t="shared" si="43"/>
        <v>N/A</v>
      </c>
      <c r="E139" s="36">
        <v>285388</v>
      </c>
      <c r="F139" s="44" t="str">
        <f t="shared" si="44"/>
        <v>N/A</v>
      </c>
      <c r="G139" s="36">
        <v>274076</v>
      </c>
      <c r="H139" s="44" t="str">
        <f t="shared" si="45"/>
        <v>N/A</v>
      </c>
      <c r="I139" s="12">
        <v>-3.06</v>
      </c>
      <c r="J139" s="12">
        <v>-3.96</v>
      </c>
      <c r="K139" s="45" t="s">
        <v>737</v>
      </c>
      <c r="L139" s="9" t="str">
        <f t="shared" si="40"/>
        <v>Yes</v>
      </c>
    </row>
    <row r="140" spans="1:12" x14ac:dyDescent="0.2">
      <c r="A140" s="2" t="s">
        <v>994</v>
      </c>
      <c r="B140" s="35" t="s">
        <v>213</v>
      </c>
      <c r="C140" s="36">
        <v>40382</v>
      </c>
      <c r="D140" s="44" t="str">
        <f t="shared" si="43"/>
        <v>N/A</v>
      </c>
      <c r="E140" s="36">
        <v>38212</v>
      </c>
      <c r="F140" s="44" t="str">
        <f t="shared" si="44"/>
        <v>N/A</v>
      </c>
      <c r="G140" s="36">
        <v>24752</v>
      </c>
      <c r="H140" s="44" t="str">
        <f t="shared" si="45"/>
        <v>N/A</v>
      </c>
      <c r="I140" s="12">
        <v>-5.37</v>
      </c>
      <c r="J140" s="12">
        <v>-35.200000000000003</v>
      </c>
      <c r="K140" s="45" t="s">
        <v>737</v>
      </c>
      <c r="L140" s="9" t="str">
        <f t="shared" si="40"/>
        <v>No</v>
      </c>
    </row>
    <row r="141" spans="1:12" x14ac:dyDescent="0.2">
      <c r="A141" s="2" t="s">
        <v>995</v>
      </c>
      <c r="B141" s="35" t="s">
        <v>213</v>
      </c>
      <c r="C141" s="36">
        <v>0</v>
      </c>
      <c r="D141" s="44" t="str">
        <f t="shared" si="43"/>
        <v>N/A</v>
      </c>
      <c r="E141" s="36">
        <v>0</v>
      </c>
      <c r="F141" s="44" t="str">
        <f t="shared" si="44"/>
        <v>N/A</v>
      </c>
      <c r="G141" s="36">
        <v>0</v>
      </c>
      <c r="H141" s="44" t="str">
        <f t="shared" si="45"/>
        <v>N/A</v>
      </c>
      <c r="I141" s="12" t="s">
        <v>1747</v>
      </c>
      <c r="J141" s="12" t="s">
        <v>1747</v>
      </c>
      <c r="K141" s="45" t="s">
        <v>737</v>
      </c>
      <c r="L141" s="9" t="str">
        <f t="shared" si="40"/>
        <v>N/A</v>
      </c>
    </row>
    <row r="142" spans="1:12" x14ac:dyDescent="0.2">
      <c r="A142" s="2" t="s">
        <v>996</v>
      </c>
      <c r="B142" s="35" t="s">
        <v>213</v>
      </c>
      <c r="C142" s="36">
        <v>188</v>
      </c>
      <c r="D142" s="44" t="str">
        <f t="shared" si="43"/>
        <v>N/A</v>
      </c>
      <c r="E142" s="36">
        <v>202</v>
      </c>
      <c r="F142" s="44" t="str">
        <f t="shared" si="44"/>
        <v>N/A</v>
      </c>
      <c r="G142" s="36">
        <v>194</v>
      </c>
      <c r="H142" s="44" t="str">
        <f t="shared" si="45"/>
        <v>N/A</v>
      </c>
      <c r="I142" s="12">
        <v>7.4470000000000001</v>
      </c>
      <c r="J142" s="12">
        <v>-3.96</v>
      </c>
      <c r="K142" s="45" t="s">
        <v>737</v>
      </c>
      <c r="L142" s="9" t="str">
        <f t="shared" si="40"/>
        <v>Yes</v>
      </c>
    </row>
    <row r="143" spans="1:12" x14ac:dyDescent="0.2">
      <c r="A143" s="2" t="s">
        <v>997</v>
      </c>
      <c r="B143" s="35" t="s">
        <v>213</v>
      </c>
      <c r="C143" s="36">
        <v>24031</v>
      </c>
      <c r="D143" s="44" t="str">
        <f t="shared" si="43"/>
        <v>N/A</v>
      </c>
      <c r="E143" s="36">
        <v>24506</v>
      </c>
      <c r="F143" s="44" t="str">
        <f t="shared" si="44"/>
        <v>N/A</v>
      </c>
      <c r="G143" s="36">
        <v>24957</v>
      </c>
      <c r="H143" s="44" t="str">
        <f t="shared" si="45"/>
        <v>N/A</v>
      </c>
      <c r="I143" s="12">
        <v>1.9770000000000001</v>
      </c>
      <c r="J143" s="12">
        <v>1.84</v>
      </c>
      <c r="K143" s="45" t="s">
        <v>737</v>
      </c>
      <c r="L143" s="9" t="str">
        <f t="shared" si="40"/>
        <v>Yes</v>
      </c>
    </row>
    <row r="144" spans="1:12" x14ac:dyDescent="0.2">
      <c r="A144" s="2" t="s">
        <v>998</v>
      </c>
      <c r="B144" s="35" t="s">
        <v>213</v>
      </c>
      <c r="C144" s="36">
        <v>130910</v>
      </c>
      <c r="D144" s="44" t="str">
        <f t="shared" si="43"/>
        <v>N/A</v>
      </c>
      <c r="E144" s="36">
        <v>130936</v>
      </c>
      <c r="F144" s="44" t="str">
        <f t="shared" si="44"/>
        <v>N/A</v>
      </c>
      <c r="G144" s="36">
        <v>144456</v>
      </c>
      <c r="H144" s="44" t="str">
        <f t="shared" si="45"/>
        <v>N/A</v>
      </c>
      <c r="I144" s="12">
        <v>1.9900000000000001E-2</v>
      </c>
      <c r="J144" s="12">
        <v>10.33</v>
      </c>
      <c r="K144" s="45" t="s">
        <v>737</v>
      </c>
      <c r="L144" s="9" t="str">
        <f t="shared" si="40"/>
        <v>No</v>
      </c>
    </row>
    <row r="145" spans="1:12" x14ac:dyDescent="0.2">
      <c r="A145" s="2" t="s">
        <v>999</v>
      </c>
      <c r="B145" s="35" t="s">
        <v>213</v>
      </c>
      <c r="C145" s="36">
        <v>98891</v>
      </c>
      <c r="D145" s="44" t="str">
        <f t="shared" si="43"/>
        <v>N/A</v>
      </c>
      <c r="E145" s="36">
        <v>91532</v>
      </c>
      <c r="F145" s="44" t="str">
        <f t="shared" si="44"/>
        <v>N/A</v>
      </c>
      <c r="G145" s="36">
        <v>79717</v>
      </c>
      <c r="H145" s="44" t="str">
        <f t="shared" si="45"/>
        <v>N/A</v>
      </c>
      <c r="I145" s="12">
        <v>-7.44</v>
      </c>
      <c r="J145" s="12">
        <v>-12.9</v>
      </c>
      <c r="K145" s="45" t="s">
        <v>737</v>
      </c>
      <c r="L145" s="9" t="str">
        <f t="shared" si="40"/>
        <v>No</v>
      </c>
    </row>
    <row r="146" spans="1:12" ht="25.5" x14ac:dyDescent="0.2">
      <c r="A146" s="18" t="s">
        <v>1000</v>
      </c>
      <c r="B146" s="1" t="s">
        <v>213</v>
      </c>
      <c r="C146" s="1">
        <v>21896</v>
      </c>
      <c r="D146" s="11" t="str">
        <f t="shared" ref="D146:D151" si="46">IF($B146="N/A","N/A",IF(C146&gt;10,"No",IF(C146&lt;-10,"No","Yes")))</f>
        <v>N/A</v>
      </c>
      <c r="E146" s="1">
        <v>21748</v>
      </c>
      <c r="F146" s="11" t="str">
        <f t="shared" ref="F146:F151" si="47">IF($B146="N/A","N/A",IF(E146&gt;10,"No",IF(E146&lt;-10,"No","Yes")))</f>
        <v>N/A</v>
      </c>
      <c r="G146" s="1">
        <v>21252</v>
      </c>
      <c r="H146" s="11" t="str">
        <f t="shared" ref="H146:H151" si="48">IF($B146="N/A","N/A",IF(G146&gt;10,"No",IF(G146&lt;-10,"No","Yes")))</f>
        <v>N/A</v>
      </c>
      <c r="I146" s="57">
        <v>-0.67600000000000005</v>
      </c>
      <c r="J146" s="57">
        <v>-2.2799999999999998</v>
      </c>
      <c r="K146" s="45" t="s">
        <v>736</v>
      </c>
      <c r="L146" s="9" t="str">
        <f t="shared" ref="L146:L151" si="49">IF(J146="Div by 0", "N/A", IF(K146="N/A","N/A", IF(J146&gt;VALUE(MID(K146,1,2)), "No", IF(J146&lt;-1*VALUE(MID(K146,1,2)), "No", "Yes"))))</f>
        <v>Yes</v>
      </c>
    </row>
    <row r="147" spans="1:12" x14ac:dyDescent="0.2">
      <c r="A147" s="6" t="s">
        <v>326</v>
      </c>
      <c r="B147" s="48" t="s">
        <v>213</v>
      </c>
      <c r="C147" s="13">
        <v>1.5607514074</v>
      </c>
      <c r="D147" s="11" t="str">
        <f t="shared" si="46"/>
        <v>N/A</v>
      </c>
      <c r="E147" s="13">
        <v>1.5386433083</v>
      </c>
      <c r="F147" s="11" t="str">
        <f t="shared" si="47"/>
        <v>N/A</v>
      </c>
      <c r="G147" s="13">
        <v>1.4849399337</v>
      </c>
      <c r="H147" s="11" t="str">
        <f t="shared" si="48"/>
        <v>N/A</v>
      </c>
      <c r="I147" s="57">
        <v>-1.42</v>
      </c>
      <c r="J147" s="57">
        <v>-3.49</v>
      </c>
      <c r="K147" s="45" t="s">
        <v>736</v>
      </c>
      <c r="L147" s="9" t="str">
        <f t="shared" si="49"/>
        <v>Yes</v>
      </c>
    </row>
    <row r="148" spans="1:12" x14ac:dyDescent="0.2">
      <c r="A148" s="2" t="s">
        <v>327</v>
      </c>
      <c r="B148" s="48" t="s">
        <v>213</v>
      </c>
      <c r="C148" s="13">
        <v>13.964092897</v>
      </c>
      <c r="D148" s="11" t="str">
        <f t="shared" si="46"/>
        <v>N/A</v>
      </c>
      <c r="E148" s="13">
        <v>13.423176996</v>
      </c>
      <c r="F148" s="11" t="str">
        <f t="shared" si="47"/>
        <v>N/A</v>
      </c>
      <c r="G148" s="13">
        <v>12.911218169</v>
      </c>
      <c r="H148" s="11" t="str">
        <f t="shared" si="48"/>
        <v>N/A</v>
      </c>
      <c r="I148" s="57">
        <v>-3.87</v>
      </c>
      <c r="J148" s="57">
        <v>-3.81</v>
      </c>
      <c r="K148" s="45" t="s">
        <v>736</v>
      </c>
      <c r="L148" s="9" t="str">
        <f t="shared" si="49"/>
        <v>Yes</v>
      </c>
    </row>
    <row r="149" spans="1:12" x14ac:dyDescent="0.2">
      <c r="A149" s="2" t="s">
        <v>328</v>
      </c>
      <c r="B149" s="48" t="s">
        <v>213</v>
      </c>
      <c r="C149" s="13">
        <v>3.1647811705</v>
      </c>
      <c r="D149" s="11" t="str">
        <f t="shared" si="46"/>
        <v>N/A</v>
      </c>
      <c r="E149" s="13">
        <v>2.9813050273999999</v>
      </c>
      <c r="F149" s="11" t="str">
        <f t="shared" si="47"/>
        <v>N/A</v>
      </c>
      <c r="G149" s="13">
        <v>2.6862366180000001</v>
      </c>
      <c r="H149" s="11" t="str">
        <f t="shared" si="48"/>
        <v>N/A</v>
      </c>
      <c r="I149" s="57">
        <v>-5.8</v>
      </c>
      <c r="J149" s="57">
        <v>-9.9</v>
      </c>
      <c r="K149" s="45" t="s">
        <v>736</v>
      </c>
      <c r="L149" s="9" t="str">
        <f t="shared" si="49"/>
        <v>Yes</v>
      </c>
    </row>
    <row r="150" spans="1:12" x14ac:dyDescent="0.2">
      <c r="A150" s="2" t="s">
        <v>329</v>
      </c>
      <c r="B150" s="48" t="s">
        <v>213</v>
      </c>
      <c r="C150" s="13">
        <v>6.9888103100000001E-2</v>
      </c>
      <c r="D150" s="11" t="str">
        <f t="shared" si="46"/>
        <v>N/A</v>
      </c>
      <c r="E150" s="13">
        <v>7.2552544100000005E-2</v>
      </c>
      <c r="F150" s="11" t="str">
        <f t="shared" si="47"/>
        <v>N/A</v>
      </c>
      <c r="G150" s="13">
        <v>7.0742377400000001E-2</v>
      </c>
      <c r="H150" s="11" t="str">
        <f t="shared" si="48"/>
        <v>N/A</v>
      </c>
      <c r="I150" s="57">
        <v>3.8119999999999998</v>
      </c>
      <c r="J150" s="57">
        <v>-2.4900000000000002</v>
      </c>
      <c r="K150" s="45" t="s">
        <v>736</v>
      </c>
      <c r="L150" s="9" t="str">
        <f t="shared" si="49"/>
        <v>Yes</v>
      </c>
    </row>
    <row r="151" spans="1:12" x14ac:dyDescent="0.2">
      <c r="A151" s="2" t="s">
        <v>330</v>
      </c>
      <c r="B151" s="48" t="s">
        <v>213</v>
      </c>
      <c r="C151" s="13">
        <v>0.1076758989</v>
      </c>
      <c r="D151" s="11" t="str">
        <f t="shared" si="46"/>
        <v>N/A</v>
      </c>
      <c r="E151" s="13">
        <v>0.11703365239999999</v>
      </c>
      <c r="F151" s="11" t="str">
        <f t="shared" si="47"/>
        <v>N/A</v>
      </c>
      <c r="G151" s="13">
        <v>0.1178505232</v>
      </c>
      <c r="H151" s="11" t="str">
        <f t="shared" si="48"/>
        <v>N/A</v>
      </c>
      <c r="I151" s="57">
        <v>8.6910000000000007</v>
      </c>
      <c r="J151" s="57">
        <v>0.69799999999999995</v>
      </c>
      <c r="K151" s="45" t="s">
        <v>736</v>
      </c>
      <c r="L151" s="9" t="str">
        <f t="shared" si="49"/>
        <v>Yes</v>
      </c>
    </row>
    <row r="152" spans="1:12" x14ac:dyDescent="0.2">
      <c r="A152" s="18" t="s">
        <v>1001</v>
      </c>
      <c r="B152" s="35" t="s">
        <v>213</v>
      </c>
      <c r="C152" s="36">
        <v>72517</v>
      </c>
      <c r="D152" s="44" t="str">
        <f t="shared" ref="D152:D158" si="50">IF($B152="N/A","N/A",IF(C152&gt;10,"No",IF(C152&lt;-10,"No","Yes")))</f>
        <v>N/A</v>
      </c>
      <c r="E152" s="36">
        <v>72991</v>
      </c>
      <c r="F152" s="44" t="str">
        <f t="shared" ref="F152:F158" si="51">IF($B152="N/A","N/A",IF(E152&gt;10,"No",IF(E152&lt;-10,"No","Yes")))</f>
        <v>N/A</v>
      </c>
      <c r="G152" s="36">
        <v>72426</v>
      </c>
      <c r="H152" s="44" t="str">
        <f t="shared" ref="H152:H158" si="52">IF($B152="N/A","N/A",IF(G152&gt;10,"No",IF(G152&lt;-10,"No","Yes")))</f>
        <v>N/A</v>
      </c>
      <c r="I152" s="12">
        <v>0.65359999999999996</v>
      </c>
      <c r="J152" s="12">
        <v>-0.77400000000000002</v>
      </c>
      <c r="K152" s="45" t="s">
        <v>736</v>
      </c>
      <c r="L152" s="9" t="str">
        <f t="shared" ref="L152:L159" si="53">IF(J152="Div by 0", "N/A", IF(K152="N/A","N/A", IF(J152&gt;VALUE(MID(K152,1,2)), "No", IF(J152&lt;-1*VALUE(MID(K152,1,2)), "No", "Yes"))))</f>
        <v>Yes</v>
      </c>
    </row>
    <row r="153" spans="1:12" x14ac:dyDescent="0.2">
      <c r="A153" s="6" t="s">
        <v>1002</v>
      </c>
      <c r="B153" s="35" t="s">
        <v>213</v>
      </c>
      <c r="C153" s="8">
        <v>5.1690267542999999</v>
      </c>
      <c r="D153" s="44" t="str">
        <f t="shared" si="50"/>
        <v>N/A</v>
      </c>
      <c r="E153" s="8">
        <v>5.1640203104999998</v>
      </c>
      <c r="F153" s="44" t="str">
        <f t="shared" si="51"/>
        <v>N/A</v>
      </c>
      <c r="G153" s="8">
        <v>5.0606182777999997</v>
      </c>
      <c r="H153" s="44" t="str">
        <f t="shared" si="52"/>
        <v>N/A</v>
      </c>
      <c r="I153" s="12">
        <v>-9.7000000000000003E-2</v>
      </c>
      <c r="J153" s="12">
        <v>-2</v>
      </c>
      <c r="K153" s="45" t="s">
        <v>736</v>
      </c>
      <c r="L153" s="9" t="str">
        <f t="shared" si="53"/>
        <v>Yes</v>
      </c>
    </row>
    <row r="154" spans="1:12" x14ac:dyDescent="0.2">
      <c r="A154" s="18" t="s">
        <v>1003</v>
      </c>
      <c r="B154" s="35" t="s">
        <v>213</v>
      </c>
      <c r="C154" s="8">
        <v>33.263914249000003</v>
      </c>
      <c r="D154" s="44" t="str">
        <f t="shared" si="50"/>
        <v>N/A</v>
      </c>
      <c r="E154" s="8">
        <v>32.629642689999997</v>
      </c>
      <c r="F154" s="44" t="str">
        <f t="shared" si="51"/>
        <v>N/A</v>
      </c>
      <c r="G154" s="8">
        <v>31.442073870000002</v>
      </c>
      <c r="H154" s="44" t="str">
        <f t="shared" si="52"/>
        <v>N/A</v>
      </c>
      <c r="I154" s="12">
        <v>-1.91</v>
      </c>
      <c r="J154" s="12">
        <v>-3.64</v>
      </c>
      <c r="K154" s="45" t="s">
        <v>736</v>
      </c>
      <c r="L154" s="9" t="str">
        <f t="shared" si="53"/>
        <v>Yes</v>
      </c>
    </row>
    <row r="155" spans="1:12" x14ac:dyDescent="0.2">
      <c r="A155" s="18" t="s">
        <v>1004</v>
      </c>
      <c r="B155" s="35" t="s">
        <v>213</v>
      </c>
      <c r="C155" s="8">
        <v>17.265746844999999</v>
      </c>
      <c r="D155" s="44" t="str">
        <f t="shared" si="50"/>
        <v>N/A</v>
      </c>
      <c r="E155" s="8">
        <v>16.584392303000001</v>
      </c>
      <c r="F155" s="44" t="str">
        <f t="shared" si="51"/>
        <v>N/A</v>
      </c>
      <c r="G155" s="8">
        <v>15.845503985000001</v>
      </c>
      <c r="H155" s="44" t="str">
        <f t="shared" si="52"/>
        <v>N/A</v>
      </c>
      <c r="I155" s="12">
        <v>-3.95</v>
      </c>
      <c r="J155" s="12">
        <v>-4.46</v>
      </c>
      <c r="K155" s="45" t="s">
        <v>736</v>
      </c>
      <c r="L155" s="9" t="str">
        <f t="shared" si="53"/>
        <v>Yes</v>
      </c>
    </row>
    <row r="156" spans="1:12" x14ac:dyDescent="0.2">
      <c r="A156" s="18" t="s">
        <v>1005</v>
      </c>
      <c r="B156" s="35" t="s">
        <v>213</v>
      </c>
      <c r="C156" s="8">
        <v>0.1277483623</v>
      </c>
      <c r="D156" s="44" t="str">
        <f t="shared" si="50"/>
        <v>N/A</v>
      </c>
      <c r="E156" s="8">
        <v>0.11698783929999999</v>
      </c>
      <c r="F156" s="44" t="str">
        <f t="shared" si="51"/>
        <v>N/A</v>
      </c>
      <c r="G156" s="8">
        <v>0.1053766663</v>
      </c>
      <c r="H156" s="44" t="str">
        <f t="shared" si="52"/>
        <v>N/A</v>
      </c>
      <c r="I156" s="12">
        <v>-8.42</v>
      </c>
      <c r="J156" s="12">
        <v>-9.93</v>
      </c>
      <c r="K156" s="45" t="s">
        <v>736</v>
      </c>
      <c r="L156" s="9" t="str">
        <f t="shared" si="53"/>
        <v>Yes</v>
      </c>
    </row>
    <row r="157" spans="1:12" x14ac:dyDescent="0.2">
      <c r="A157" s="18" t="s">
        <v>1006</v>
      </c>
      <c r="B157" s="35" t="s">
        <v>213</v>
      </c>
      <c r="C157" s="8">
        <v>9.4089034700000004E-2</v>
      </c>
      <c r="D157" s="44" t="str">
        <f t="shared" si="50"/>
        <v>N/A</v>
      </c>
      <c r="E157" s="8">
        <v>9.2155241299999996E-2</v>
      </c>
      <c r="F157" s="44" t="str">
        <f t="shared" si="51"/>
        <v>N/A</v>
      </c>
      <c r="G157" s="8">
        <v>8.8296676800000001E-2</v>
      </c>
      <c r="H157" s="44" t="str">
        <f t="shared" si="52"/>
        <v>N/A</v>
      </c>
      <c r="I157" s="12">
        <v>-2.06</v>
      </c>
      <c r="J157" s="12">
        <v>-4.1900000000000004</v>
      </c>
      <c r="K157" s="45" t="s">
        <v>736</v>
      </c>
      <c r="L157" s="9" t="str">
        <f t="shared" si="53"/>
        <v>Yes</v>
      </c>
    </row>
    <row r="158" spans="1:12" x14ac:dyDescent="0.2">
      <c r="A158" s="2" t="s">
        <v>1007</v>
      </c>
      <c r="B158" s="35" t="s">
        <v>213</v>
      </c>
      <c r="C158" s="36">
        <v>4272</v>
      </c>
      <c r="D158" s="44" t="str">
        <f t="shared" si="50"/>
        <v>N/A</v>
      </c>
      <c r="E158" s="36">
        <v>4201</v>
      </c>
      <c r="F158" s="44" t="str">
        <f t="shared" si="51"/>
        <v>N/A</v>
      </c>
      <c r="G158" s="36">
        <v>3818</v>
      </c>
      <c r="H158" s="44" t="str">
        <f t="shared" si="52"/>
        <v>N/A</v>
      </c>
      <c r="I158" s="12">
        <v>-1.66</v>
      </c>
      <c r="J158" s="12">
        <v>-9.1199999999999992</v>
      </c>
      <c r="K158" s="45" t="s">
        <v>736</v>
      </c>
      <c r="L158" s="9" t="str">
        <f t="shared" si="53"/>
        <v>Yes</v>
      </c>
    </row>
    <row r="159" spans="1:12" ht="25.5" x14ac:dyDescent="0.2">
      <c r="A159" s="18" t="s">
        <v>1008</v>
      </c>
      <c r="B159" s="35" t="s">
        <v>213</v>
      </c>
      <c r="C159" s="36">
        <v>72517</v>
      </c>
      <c r="D159" s="44" t="str">
        <f>IF($B159="N/A","N/A",IF(C159&gt;10,"No",IF(C159&lt;-10,"No","Yes")))</f>
        <v>N/A</v>
      </c>
      <c r="E159" s="36">
        <v>72991</v>
      </c>
      <c r="F159" s="44" t="str">
        <f>IF($B159="N/A","N/A",IF(E159&gt;10,"No",IF(E159&lt;-10,"No","Yes")))</f>
        <v>N/A</v>
      </c>
      <c r="G159" s="36">
        <v>72426</v>
      </c>
      <c r="H159" s="44" t="str">
        <f>IF($B159="N/A","N/A",IF(G159&gt;10,"No",IF(G159&lt;-10,"No","Yes")))</f>
        <v>N/A</v>
      </c>
      <c r="I159" s="12">
        <v>0.65359999999999996</v>
      </c>
      <c r="J159" s="12">
        <v>-0.77400000000000002</v>
      </c>
      <c r="K159" s="45" t="s">
        <v>736</v>
      </c>
      <c r="L159" s="9" t="str">
        <f t="shared" si="53"/>
        <v>Yes</v>
      </c>
    </row>
    <row r="160" spans="1:12" x14ac:dyDescent="0.2">
      <c r="A160" s="4" t="s">
        <v>1009</v>
      </c>
      <c r="B160" s="35" t="s">
        <v>213</v>
      </c>
      <c r="C160" s="36">
        <v>0</v>
      </c>
      <c r="D160" s="44" t="str">
        <f t="shared" ref="D160:D234" si="54">IF($B160="N/A","N/A",IF(C160&gt;10,"No",IF(C160&lt;-10,"No","Yes")))</f>
        <v>N/A</v>
      </c>
      <c r="E160" s="36">
        <v>0</v>
      </c>
      <c r="F160" s="44" t="str">
        <f t="shared" ref="F160:F234" si="55">IF($B160="N/A","N/A",IF(E160&gt;10,"No",IF(E160&lt;-10,"No","Yes")))</f>
        <v>N/A</v>
      </c>
      <c r="G160" s="36">
        <v>0</v>
      </c>
      <c r="H160" s="44" t="str">
        <f t="shared" ref="H160:H223" si="56">IF($B160="N/A","N/A",IF(G160&gt;10,"No",IF(G160&lt;-10,"No","Yes")))</f>
        <v>N/A</v>
      </c>
      <c r="I160" s="12" t="s">
        <v>1747</v>
      </c>
      <c r="J160" s="12" t="s">
        <v>1747</v>
      </c>
      <c r="K160" s="45" t="s">
        <v>736</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v>
      </c>
      <c r="H161" s="44" t="str">
        <f t="shared" si="56"/>
        <v>N/A</v>
      </c>
      <c r="I161" s="12" t="s">
        <v>1747</v>
      </c>
      <c r="J161" s="12" t="s">
        <v>1747</v>
      </c>
      <c r="K161" s="45" t="s">
        <v>736</v>
      </c>
      <c r="L161" s="9" t="str">
        <f t="shared" si="57"/>
        <v>N/A</v>
      </c>
    </row>
    <row r="162" spans="1:12" x14ac:dyDescent="0.2">
      <c r="A162" s="4" t="s">
        <v>111</v>
      </c>
      <c r="B162" s="35" t="s">
        <v>213</v>
      </c>
      <c r="C162" s="8">
        <v>0</v>
      </c>
      <c r="D162" s="44" t="str">
        <f t="shared" si="54"/>
        <v>N/A</v>
      </c>
      <c r="E162" s="8">
        <v>0</v>
      </c>
      <c r="F162" s="44" t="str">
        <f t="shared" si="55"/>
        <v>N/A</v>
      </c>
      <c r="G162" s="8">
        <v>0</v>
      </c>
      <c r="H162" s="44" t="str">
        <f t="shared" si="56"/>
        <v>N/A</v>
      </c>
      <c r="I162" s="12" t="s">
        <v>1747</v>
      </c>
      <c r="J162" s="12" t="s">
        <v>1747</v>
      </c>
      <c r="K162" s="45" t="s">
        <v>736</v>
      </c>
      <c r="L162" s="9" t="str">
        <f t="shared" si="57"/>
        <v>N/A</v>
      </c>
    </row>
    <row r="163" spans="1:12" x14ac:dyDescent="0.2">
      <c r="A163" s="4" t="s">
        <v>112</v>
      </c>
      <c r="B163" s="35" t="s">
        <v>213</v>
      </c>
      <c r="C163" s="8">
        <v>0</v>
      </c>
      <c r="D163" s="44" t="str">
        <f t="shared" si="54"/>
        <v>N/A</v>
      </c>
      <c r="E163" s="8">
        <v>0</v>
      </c>
      <c r="F163" s="44" t="str">
        <f t="shared" si="55"/>
        <v>N/A</v>
      </c>
      <c r="G163" s="8">
        <v>0</v>
      </c>
      <c r="H163" s="44" t="str">
        <f t="shared" si="56"/>
        <v>N/A</v>
      </c>
      <c r="I163" s="12" t="s">
        <v>1747</v>
      </c>
      <c r="J163" s="12" t="s">
        <v>1747</v>
      </c>
      <c r="K163" s="45" t="s">
        <v>736</v>
      </c>
      <c r="L163" s="9" t="str">
        <f t="shared" si="57"/>
        <v>N/A</v>
      </c>
    </row>
    <row r="164" spans="1:12" x14ac:dyDescent="0.2">
      <c r="A164" s="4" t="s">
        <v>113</v>
      </c>
      <c r="B164" s="35" t="s">
        <v>213</v>
      </c>
      <c r="C164" s="8">
        <v>0</v>
      </c>
      <c r="D164" s="44" t="str">
        <f t="shared" si="54"/>
        <v>N/A</v>
      </c>
      <c r="E164" s="8">
        <v>0</v>
      </c>
      <c r="F164" s="44" t="str">
        <f t="shared" si="55"/>
        <v>N/A</v>
      </c>
      <c r="G164" s="8">
        <v>0</v>
      </c>
      <c r="H164" s="44" t="str">
        <f t="shared" si="56"/>
        <v>N/A</v>
      </c>
      <c r="I164" s="12" t="s">
        <v>1747</v>
      </c>
      <c r="J164" s="12" t="s">
        <v>1747</v>
      </c>
      <c r="K164" s="45" t="s">
        <v>736</v>
      </c>
      <c r="L164" s="9" t="str">
        <f t="shared" si="57"/>
        <v>N/A</v>
      </c>
    </row>
    <row r="165" spans="1:12" x14ac:dyDescent="0.2">
      <c r="A165" s="4" t="s">
        <v>114</v>
      </c>
      <c r="B165" s="35" t="s">
        <v>213</v>
      </c>
      <c r="C165" s="8">
        <v>0</v>
      </c>
      <c r="D165" s="44" t="str">
        <f t="shared" si="54"/>
        <v>N/A</v>
      </c>
      <c r="E165" s="8">
        <v>0</v>
      </c>
      <c r="F165" s="44" t="str">
        <f t="shared" si="55"/>
        <v>N/A</v>
      </c>
      <c r="G165" s="8">
        <v>0</v>
      </c>
      <c r="H165" s="44" t="str">
        <f t="shared" si="56"/>
        <v>N/A</v>
      </c>
      <c r="I165" s="12" t="s">
        <v>1747</v>
      </c>
      <c r="J165" s="12" t="s">
        <v>1747</v>
      </c>
      <c r="K165" s="45" t="s">
        <v>736</v>
      </c>
      <c r="L165" s="9" t="str">
        <f t="shared" si="57"/>
        <v>N/A</v>
      </c>
    </row>
    <row r="166" spans="1:12" x14ac:dyDescent="0.2">
      <c r="A166" s="4" t="s">
        <v>426</v>
      </c>
      <c r="B166" s="35" t="s">
        <v>213</v>
      </c>
      <c r="C166" s="36">
        <v>0</v>
      </c>
      <c r="D166" s="44" t="str">
        <f>IF($B166="N/A","N/A",IF(C166&gt;10,"No",IF(C166&lt;-10,"No","Yes")))</f>
        <v>N/A</v>
      </c>
      <c r="E166" s="36">
        <v>0</v>
      </c>
      <c r="F166" s="44" t="str">
        <f>IF($B166="N/A","N/A",IF(E166&gt;10,"No",IF(E166&lt;-10,"No","Yes")))</f>
        <v>N/A</v>
      </c>
      <c r="G166" s="36">
        <v>0</v>
      </c>
      <c r="H166" s="44" t="str">
        <f>IF($B166="N/A","N/A",IF(G166&gt;10,"No",IF(G166&lt;-10,"No","Yes")))</f>
        <v>N/A</v>
      </c>
      <c r="I166" s="12" t="s">
        <v>1747</v>
      </c>
      <c r="J166" s="12" t="s">
        <v>1747</v>
      </c>
      <c r="K166" s="45" t="s">
        <v>736</v>
      </c>
      <c r="L166" s="9" t="str">
        <f t="shared" si="57"/>
        <v>N/A</v>
      </c>
    </row>
    <row r="167" spans="1:12" x14ac:dyDescent="0.2">
      <c r="A167" s="4" t="s">
        <v>427</v>
      </c>
      <c r="B167" s="35" t="s">
        <v>213</v>
      </c>
      <c r="C167" s="36">
        <v>0</v>
      </c>
      <c r="D167" s="44" t="str">
        <f>IF($B167="N/A","N/A",IF(C167&gt;10,"No",IF(C167&lt;-10,"No","Yes")))</f>
        <v>N/A</v>
      </c>
      <c r="E167" s="36">
        <v>0</v>
      </c>
      <c r="F167" s="44" t="str">
        <f>IF($B167="N/A","N/A",IF(E167&gt;10,"No",IF(E167&lt;-10,"No","Yes")))</f>
        <v>N/A</v>
      </c>
      <c r="G167" s="36">
        <v>0</v>
      </c>
      <c r="H167" s="44" t="str">
        <f>IF($B167="N/A","N/A",IF(G167&gt;10,"No",IF(G167&lt;-10,"No","Yes")))</f>
        <v>N/A</v>
      </c>
      <c r="I167" s="12" t="s">
        <v>1747</v>
      </c>
      <c r="J167" s="12" t="s">
        <v>1747</v>
      </c>
      <c r="K167" s="45" t="s">
        <v>736</v>
      </c>
      <c r="L167" s="9" t="str">
        <f t="shared" si="57"/>
        <v>N/A</v>
      </c>
    </row>
    <row r="168" spans="1:12" x14ac:dyDescent="0.2">
      <c r="A168" s="4" t="s">
        <v>428</v>
      </c>
      <c r="B168" s="35" t="s">
        <v>213</v>
      </c>
      <c r="C168" s="36">
        <v>0</v>
      </c>
      <c r="D168" s="44" t="str">
        <f>IF($B168="N/A","N/A",IF(C168&gt;10,"No",IF(C168&lt;-10,"No","Yes")))</f>
        <v>N/A</v>
      </c>
      <c r="E168" s="36">
        <v>0</v>
      </c>
      <c r="F168" s="44" t="str">
        <f>IF($B168="N/A","N/A",IF(E168&gt;10,"No",IF(E168&lt;-10,"No","Yes")))</f>
        <v>N/A</v>
      </c>
      <c r="G168" s="36">
        <v>0</v>
      </c>
      <c r="H168" s="44" t="str">
        <f>IF($B168="N/A","N/A",IF(G168&gt;10,"No",IF(G168&lt;-10,"No","Yes")))</f>
        <v>N/A</v>
      </c>
      <c r="I168" s="12" t="s">
        <v>1747</v>
      </c>
      <c r="J168" s="12" t="s">
        <v>1747</v>
      </c>
      <c r="K168" s="45" t="s">
        <v>736</v>
      </c>
      <c r="L168" s="9" t="str">
        <f t="shared" si="57"/>
        <v>N/A</v>
      </c>
    </row>
    <row r="169" spans="1:12" x14ac:dyDescent="0.2">
      <c r="A169" s="4" t="s">
        <v>429</v>
      </c>
      <c r="B169" s="35" t="s">
        <v>213</v>
      </c>
      <c r="C169" s="36">
        <v>0</v>
      </c>
      <c r="D169" s="44" t="str">
        <f>IF($B169="N/A","N/A",IF(C169&gt;10,"No",IF(C169&lt;-10,"No","Yes")))</f>
        <v>N/A</v>
      </c>
      <c r="E169" s="36">
        <v>0</v>
      </c>
      <c r="F169" s="44" t="str">
        <f>IF($B169="N/A","N/A",IF(E169&gt;10,"No",IF(E169&lt;-10,"No","Yes")))</f>
        <v>N/A</v>
      </c>
      <c r="G169" s="36">
        <v>0</v>
      </c>
      <c r="H169" s="44" t="str">
        <f>IF($B169="N/A","N/A",IF(G169&gt;10,"No",IF(G169&lt;-10,"No","Yes")))</f>
        <v>N/A</v>
      </c>
      <c r="I169" s="12" t="s">
        <v>1747</v>
      </c>
      <c r="J169" s="12" t="s">
        <v>1747</v>
      </c>
      <c r="K169" s="45" t="s">
        <v>736</v>
      </c>
      <c r="L169" s="9" t="str">
        <f t="shared" si="57"/>
        <v>N/A</v>
      </c>
    </row>
    <row r="170" spans="1:12" x14ac:dyDescent="0.2">
      <c r="A170" s="4" t="s">
        <v>430</v>
      </c>
      <c r="B170" s="35" t="s">
        <v>213</v>
      </c>
      <c r="C170" s="36">
        <v>0</v>
      </c>
      <c r="D170" s="44" t="str">
        <f>IF($B170="N/A","N/A",IF(C170&gt;10,"No",IF(C170&lt;-10,"No","Yes")))</f>
        <v>N/A</v>
      </c>
      <c r="E170" s="36">
        <v>0</v>
      </c>
      <c r="F170" s="44" t="str">
        <f>IF($B170="N/A","N/A",IF(E170&gt;10,"No",IF(E170&lt;-10,"No","Yes")))</f>
        <v>N/A</v>
      </c>
      <c r="G170" s="36">
        <v>0</v>
      </c>
      <c r="H170" s="44" t="str">
        <f>IF($B170="N/A","N/A",IF(G170&gt;10,"No",IF(G170&lt;-10,"No","Yes")))</f>
        <v>N/A</v>
      </c>
      <c r="I170" s="12" t="s">
        <v>1747</v>
      </c>
      <c r="J170" s="12" t="s">
        <v>1747</v>
      </c>
      <c r="K170" s="45" t="s">
        <v>736</v>
      </c>
      <c r="L170" s="9" t="str">
        <f t="shared" si="57"/>
        <v>N/A</v>
      </c>
    </row>
    <row r="171" spans="1:12" x14ac:dyDescent="0.2">
      <c r="A171" s="6" t="s">
        <v>1010</v>
      </c>
      <c r="B171" s="35" t="s">
        <v>213</v>
      </c>
      <c r="C171" s="36">
        <v>0</v>
      </c>
      <c r="D171" s="44" t="str">
        <f t="shared" si="54"/>
        <v>N/A</v>
      </c>
      <c r="E171" s="36">
        <v>0</v>
      </c>
      <c r="F171" s="44" t="str">
        <f t="shared" si="55"/>
        <v>N/A</v>
      </c>
      <c r="G171" s="36">
        <v>0</v>
      </c>
      <c r="H171" s="44" t="str">
        <f t="shared" si="56"/>
        <v>N/A</v>
      </c>
      <c r="I171" s="12" t="s">
        <v>1747</v>
      </c>
      <c r="J171" s="12" t="s">
        <v>1747</v>
      </c>
      <c r="K171" s="45" t="s">
        <v>736</v>
      </c>
      <c r="L171" s="9" t="str">
        <f t="shared" si="57"/>
        <v>N/A</v>
      </c>
    </row>
    <row r="172" spans="1:12" x14ac:dyDescent="0.2">
      <c r="A172" s="4" t="s">
        <v>1011</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736</v>
      </c>
      <c r="L172" s="9" t="str">
        <f t="shared" si="57"/>
        <v>N/A</v>
      </c>
    </row>
    <row r="173" spans="1:12" x14ac:dyDescent="0.2">
      <c r="A173" s="4" t="s">
        <v>1012</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736</v>
      </c>
      <c r="L173" s="9" t="str">
        <f t="shared" si="57"/>
        <v>N/A</v>
      </c>
    </row>
    <row r="174" spans="1:12" ht="25.5" x14ac:dyDescent="0.2">
      <c r="A174" s="4" t="s">
        <v>1013</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736</v>
      </c>
      <c r="L174" s="9" t="str">
        <f t="shared" si="57"/>
        <v>N/A</v>
      </c>
    </row>
    <row r="175" spans="1:12" ht="25.5" x14ac:dyDescent="0.2">
      <c r="A175" s="4" t="s">
        <v>1014</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736</v>
      </c>
      <c r="L175" s="9" t="str">
        <f t="shared" si="57"/>
        <v>N/A</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736</v>
      </c>
      <c r="L176" s="9" t="str">
        <f t="shared" si="57"/>
        <v>N/A</v>
      </c>
    </row>
    <row r="177" spans="1:12" x14ac:dyDescent="0.2">
      <c r="A177" s="6" t="s">
        <v>1016</v>
      </c>
      <c r="B177" s="35" t="s">
        <v>213</v>
      </c>
      <c r="C177" s="36">
        <v>0</v>
      </c>
      <c r="D177" s="44" t="str">
        <f t="shared" si="54"/>
        <v>N/A</v>
      </c>
      <c r="E177" s="36">
        <v>0</v>
      </c>
      <c r="F177" s="44" t="str">
        <f t="shared" si="55"/>
        <v>N/A</v>
      </c>
      <c r="G177" s="36">
        <v>0</v>
      </c>
      <c r="H177" s="44" t="str">
        <f t="shared" si="56"/>
        <v>N/A</v>
      </c>
      <c r="I177" s="12" t="s">
        <v>1747</v>
      </c>
      <c r="J177" s="12" t="s">
        <v>1747</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1747</v>
      </c>
      <c r="J178" s="12" t="s">
        <v>1747</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1747</v>
      </c>
      <c r="J179" s="12" t="s">
        <v>1747</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1747</v>
      </c>
      <c r="J180" s="12" t="s">
        <v>1747</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1747</v>
      </c>
      <c r="J181" s="12" t="s">
        <v>1747</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1747</v>
      </c>
      <c r="J182" s="12" t="s">
        <v>1747</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1747</v>
      </c>
      <c r="J183" s="57" t="s">
        <v>1747</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1747</v>
      </c>
      <c r="J184" s="12" t="s">
        <v>1747</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1747</v>
      </c>
      <c r="J185" s="12" t="s">
        <v>1747</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1747</v>
      </c>
      <c r="J186" s="12" t="s">
        <v>1747</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1747</v>
      </c>
      <c r="J187" s="12" t="s">
        <v>1747</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1747</v>
      </c>
      <c r="J188" s="12" t="s">
        <v>1747</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1747</v>
      </c>
      <c r="J189" s="57" t="s">
        <v>1747</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1747</v>
      </c>
      <c r="J190" s="12" t="s">
        <v>1747</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1747</v>
      </c>
      <c r="J191" s="12" t="s">
        <v>1747</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1747</v>
      </c>
      <c r="J192" s="12" t="s">
        <v>1747</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1747</v>
      </c>
      <c r="J193" s="12" t="s">
        <v>1747</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1747</v>
      </c>
      <c r="J194" s="12" t="s">
        <v>1747</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1747</v>
      </c>
      <c r="J195" s="57" t="s">
        <v>1747</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1747</v>
      </c>
      <c r="J196" s="12" t="s">
        <v>1747</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1747</v>
      </c>
      <c r="J197" s="12" t="s">
        <v>1747</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1747</v>
      </c>
      <c r="J198" s="12" t="s">
        <v>1747</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1747</v>
      </c>
      <c r="J199" s="12" t="s">
        <v>1747</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1747</v>
      </c>
      <c r="J200" s="12" t="s">
        <v>1747</v>
      </c>
      <c r="K200" s="45" t="s">
        <v>736</v>
      </c>
      <c r="L200" s="9" t="str">
        <f t="shared" si="57"/>
        <v>N/A</v>
      </c>
    </row>
    <row r="201" spans="1:12" x14ac:dyDescent="0.2">
      <c r="A201" s="6" t="s">
        <v>1040</v>
      </c>
      <c r="B201" s="48" t="s">
        <v>213</v>
      </c>
      <c r="C201" s="1">
        <v>0</v>
      </c>
      <c r="D201" s="11" t="str">
        <f t="shared" si="54"/>
        <v>N/A</v>
      </c>
      <c r="E201" s="1">
        <v>0</v>
      </c>
      <c r="F201" s="11" t="str">
        <f t="shared" si="55"/>
        <v>N/A</v>
      </c>
      <c r="G201" s="1">
        <v>0</v>
      </c>
      <c r="H201" s="11" t="str">
        <f t="shared" si="56"/>
        <v>N/A</v>
      </c>
      <c r="I201" s="57" t="s">
        <v>1747</v>
      </c>
      <c r="J201" s="57" t="s">
        <v>1747</v>
      </c>
      <c r="K201" s="48" t="s">
        <v>736</v>
      </c>
      <c r="L201" s="11" t="str">
        <f t="shared" si="57"/>
        <v>N/A</v>
      </c>
    </row>
    <row r="202" spans="1:12" x14ac:dyDescent="0.2">
      <c r="A202" s="4" t="s">
        <v>1041</v>
      </c>
      <c r="B202" s="35" t="s">
        <v>213</v>
      </c>
      <c r="C202" s="36">
        <v>0</v>
      </c>
      <c r="D202" s="44" t="str">
        <f t="shared" si="54"/>
        <v>N/A</v>
      </c>
      <c r="E202" s="36">
        <v>0</v>
      </c>
      <c r="F202" s="44" t="str">
        <f t="shared" si="55"/>
        <v>N/A</v>
      </c>
      <c r="G202" s="36">
        <v>0</v>
      </c>
      <c r="H202" s="44" t="str">
        <f t="shared" si="56"/>
        <v>N/A</v>
      </c>
      <c r="I202" s="12" t="s">
        <v>1747</v>
      </c>
      <c r="J202" s="12" t="s">
        <v>1747</v>
      </c>
      <c r="K202" s="45" t="s">
        <v>736</v>
      </c>
      <c r="L202" s="9" t="str">
        <f t="shared" si="57"/>
        <v>N/A</v>
      </c>
    </row>
    <row r="203" spans="1:12" x14ac:dyDescent="0.2">
      <c r="A203" s="4" t="s">
        <v>1042</v>
      </c>
      <c r="B203" s="35" t="s">
        <v>213</v>
      </c>
      <c r="C203" s="36">
        <v>0</v>
      </c>
      <c r="D203" s="44" t="str">
        <f t="shared" si="54"/>
        <v>N/A</v>
      </c>
      <c r="E203" s="36">
        <v>0</v>
      </c>
      <c r="F203" s="44" t="str">
        <f t="shared" si="55"/>
        <v>N/A</v>
      </c>
      <c r="G203" s="36">
        <v>0</v>
      </c>
      <c r="H203" s="44" t="str">
        <f t="shared" si="56"/>
        <v>N/A</v>
      </c>
      <c r="I203" s="12" t="s">
        <v>1747</v>
      </c>
      <c r="J203" s="12" t="s">
        <v>1747</v>
      </c>
      <c r="K203" s="45" t="s">
        <v>736</v>
      </c>
      <c r="L203" s="9" t="str">
        <f t="shared" si="57"/>
        <v>N/A</v>
      </c>
    </row>
    <row r="204" spans="1:12" ht="25.5" x14ac:dyDescent="0.2">
      <c r="A204" s="4" t="s">
        <v>1043</v>
      </c>
      <c r="B204" s="35" t="s">
        <v>213</v>
      </c>
      <c r="C204" s="36">
        <v>0</v>
      </c>
      <c r="D204" s="44" t="str">
        <f t="shared" si="54"/>
        <v>N/A</v>
      </c>
      <c r="E204" s="36">
        <v>0</v>
      </c>
      <c r="F204" s="44" t="str">
        <f t="shared" si="55"/>
        <v>N/A</v>
      </c>
      <c r="G204" s="36">
        <v>0</v>
      </c>
      <c r="H204" s="44" t="str">
        <f t="shared" si="56"/>
        <v>N/A</v>
      </c>
      <c r="I204" s="12" t="s">
        <v>1747</v>
      </c>
      <c r="J204" s="12" t="s">
        <v>1747</v>
      </c>
      <c r="K204" s="45" t="s">
        <v>736</v>
      </c>
      <c r="L204" s="9" t="str">
        <f t="shared" si="57"/>
        <v>N/A</v>
      </c>
    </row>
    <row r="205" spans="1:12" ht="25.5" x14ac:dyDescent="0.2">
      <c r="A205" s="4" t="s">
        <v>1044</v>
      </c>
      <c r="B205" s="35" t="s">
        <v>213</v>
      </c>
      <c r="C205" s="36">
        <v>0</v>
      </c>
      <c r="D205" s="44" t="str">
        <f t="shared" si="54"/>
        <v>N/A</v>
      </c>
      <c r="E205" s="36">
        <v>0</v>
      </c>
      <c r="F205" s="44" t="str">
        <f t="shared" si="55"/>
        <v>N/A</v>
      </c>
      <c r="G205" s="36">
        <v>0</v>
      </c>
      <c r="H205" s="44" t="str">
        <f t="shared" si="56"/>
        <v>N/A</v>
      </c>
      <c r="I205" s="12" t="s">
        <v>1747</v>
      </c>
      <c r="J205" s="12" t="s">
        <v>1747</v>
      </c>
      <c r="K205" s="45" t="s">
        <v>736</v>
      </c>
      <c r="L205" s="9" t="str">
        <f t="shared" si="57"/>
        <v>N/A</v>
      </c>
    </row>
    <row r="206" spans="1:12" ht="25.5" x14ac:dyDescent="0.2">
      <c r="A206" s="4" t="s">
        <v>1045</v>
      </c>
      <c r="B206" s="35" t="s">
        <v>213</v>
      </c>
      <c r="C206" s="36">
        <v>0</v>
      </c>
      <c r="D206" s="44" t="str">
        <f t="shared" si="54"/>
        <v>N/A</v>
      </c>
      <c r="E206" s="36">
        <v>0</v>
      </c>
      <c r="F206" s="44" t="str">
        <f t="shared" si="55"/>
        <v>N/A</v>
      </c>
      <c r="G206" s="36">
        <v>0</v>
      </c>
      <c r="H206" s="44" t="str">
        <f t="shared" si="56"/>
        <v>N/A</v>
      </c>
      <c r="I206" s="12" t="s">
        <v>1747</v>
      </c>
      <c r="J206" s="12" t="s">
        <v>1747</v>
      </c>
      <c r="K206" s="45" t="s">
        <v>736</v>
      </c>
      <c r="L206" s="9" t="str">
        <f t="shared" si="57"/>
        <v>N/A</v>
      </c>
    </row>
    <row r="207" spans="1:12" x14ac:dyDescent="0.2">
      <c r="A207" s="6" t="s">
        <v>1046</v>
      </c>
      <c r="B207" s="35" t="s">
        <v>213</v>
      </c>
      <c r="C207" s="36">
        <v>0</v>
      </c>
      <c r="D207" s="44" t="str">
        <f t="shared" si="54"/>
        <v>N/A</v>
      </c>
      <c r="E207" s="36">
        <v>0</v>
      </c>
      <c r="F207" s="44" t="str">
        <f t="shared" si="55"/>
        <v>N/A</v>
      </c>
      <c r="G207" s="36">
        <v>0</v>
      </c>
      <c r="H207" s="44" t="str">
        <f t="shared" si="56"/>
        <v>N/A</v>
      </c>
      <c r="I207" s="12" t="s">
        <v>1747</v>
      </c>
      <c r="J207" s="12" t="s">
        <v>1747</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1747</v>
      </c>
      <c r="J208" s="12" t="s">
        <v>1747</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1747</v>
      </c>
      <c r="J209" s="12" t="s">
        <v>1747</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1747</v>
      </c>
      <c r="J210" s="12" t="s">
        <v>1747</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1747</v>
      </c>
      <c r="J211" s="12" t="s">
        <v>1747</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1747</v>
      </c>
      <c r="J212" s="12" t="s">
        <v>1747</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1747</v>
      </c>
      <c r="J213" s="12" t="s">
        <v>1747</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1747</v>
      </c>
      <c r="J214" s="12" t="s">
        <v>1747</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1747</v>
      </c>
      <c r="J215" s="12" t="s">
        <v>1747</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1747</v>
      </c>
      <c r="J216" s="12" t="s">
        <v>1747</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1747</v>
      </c>
      <c r="J217" s="12" t="s">
        <v>1747</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1747</v>
      </c>
      <c r="J218" s="12" t="s">
        <v>1747</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1747</v>
      </c>
      <c r="J219" s="12" t="s">
        <v>1747</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1747</v>
      </c>
      <c r="J220" s="12" t="s">
        <v>1747</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1747</v>
      </c>
      <c r="J221" s="12" t="s">
        <v>1747</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1747</v>
      </c>
      <c r="J222" s="12" t="s">
        <v>1747</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1747</v>
      </c>
      <c r="J223" s="12" t="s">
        <v>1747</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1747</v>
      </c>
      <c r="J225" s="12" t="s">
        <v>1747</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1747</v>
      </c>
      <c r="J226" s="12" t="s">
        <v>1747</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1747</v>
      </c>
      <c r="J227" s="12" t="s">
        <v>1747</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1747</v>
      </c>
      <c r="J228" s="12" t="s">
        <v>1747</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1747</v>
      </c>
      <c r="J229" s="12" t="s">
        <v>1747</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1747</v>
      </c>
      <c r="J230" s="12" t="s">
        <v>1747</v>
      </c>
      <c r="K230" s="45" t="s">
        <v>736</v>
      </c>
      <c r="L230" s="9" t="str">
        <f t="shared" si="59"/>
        <v>N/A</v>
      </c>
    </row>
    <row r="231" spans="1:12" x14ac:dyDescent="0.2">
      <c r="A231" s="18" t="s">
        <v>1070</v>
      </c>
      <c r="B231" s="35" t="s">
        <v>289</v>
      </c>
      <c r="C231" s="8" t="s">
        <v>1747</v>
      </c>
      <c r="D231" s="44" t="str">
        <f>IF($B231="N/A","N/A",IF(C231&lt;15,"Yes","No"))</f>
        <v>No</v>
      </c>
      <c r="E231" s="8" t="s">
        <v>1747</v>
      </c>
      <c r="F231" s="44" t="str">
        <f>IF($B231="N/A","N/A",IF(E231&lt;15,"Yes","No"))</f>
        <v>No</v>
      </c>
      <c r="G231" s="8" t="s">
        <v>1747</v>
      </c>
      <c r="H231" s="44" t="str">
        <f>IF($B231="N/A","N/A",IF(G231&lt;15,"Yes","No"))</f>
        <v>No</v>
      </c>
      <c r="I231" s="12" t="s">
        <v>1747</v>
      </c>
      <c r="J231" s="12" t="s">
        <v>1747</v>
      </c>
      <c r="K231" s="45" t="s">
        <v>736</v>
      </c>
      <c r="L231" s="9" t="str">
        <f t="shared" si="59"/>
        <v>N/A</v>
      </c>
    </row>
    <row r="232" spans="1:12" x14ac:dyDescent="0.2">
      <c r="A232" s="18" t="s">
        <v>1071</v>
      </c>
      <c r="B232" s="35" t="s">
        <v>213</v>
      </c>
      <c r="C232" s="36">
        <v>50886</v>
      </c>
      <c r="D232" s="44" t="str">
        <f t="shared" ref="D232" si="60">IF($B232="N/A","N/A",IF(C232&gt;10,"No",IF(C232&lt;-10,"No","Yes")))</f>
        <v>N/A</v>
      </c>
      <c r="E232" s="36">
        <v>52301</v>
      </c>
      <c r="F232" s="44" t="str">
        <f t="shared" ref="F232" si="61">IF($B232="N/A","N/A",IF(E232&gt;10,"No",IF(E232&lt;-10,"No","Yes")))</f>
        <v>N/A</v>
      </c>
      <c r="G232" s="36">
        <v>53572</v>
      </c>
      <c r="H232" s="44" t="str">
        <f t="shared" ref="H232" si="62">IF($B232="N/A","N/A",IF(G232&gt;10,"No",IF(G232&lt;-10,"No","Yes")))</f>
        <v>N/A</v>
      </c>
      <c r="I232" s="12">
        <v>2.7810000000000001</v>
      </c>
      <c r="J232" s="12">
        <v>2.4300000000000002</v>
      </c>
      <c r="K232" s="45" t="s">
        <v>736</v>
      </c>
      <c r="L232" s="9" t="str">
        <f t="shared" si="59"/>
        <v>Yes</v>
      </c>
    </row>
    <row r="233" spans="1:12" ht="25.5" x14ac:dyDescent="0.2">
      <c r="A233" s="18" t="s">
        <v>1072</v>
      </c>
      <c r="B233" s="35" t="s">
        <v>279</v>
      </c>
      <c r="C233" s="8">
        <v>100</v>
      </c>
      <c r="D233" s="44" t="str">
        <f>IF($B233="N/A","N/A",IF(C233&lt;10,"Yes","No"))</f>
        <v>No</v>
      </c>
      <c r="E233" s="8">
        <v>100</v>
      </c>
      <c r="F233" s="44" t="str">
        <f>IF($B233="N/A","N/A",IF(E233&lt;10,"Yes","No"))</f>
        <v>No</v>
      </c>
      <c r="G233" s="8">
        <v>100</v>
      </c>
      <c r="H233" s="44" t="str">
        <f>IF($B233="N/A","N/A",IF(G233&lt;10,"Yes","No"))</f>
        <v>No</v>
      </c>
      <c r="I233" s="12">
        <v>0</v>
      </c>
      <c r="J233" s="12">
        <v>0</v>
      </c>
      <c r="K233" s="45" t="s">
        <v>736</v>
      </c>
      <c r="L233" s="9" t="str">
        <f t="shared" si="59"/>
        <v>Yes</v>
      </c>
    </row>
    <row r="234" spans="1:12" x14ac:dyDescent="0.2">
      <c r="A234" s="2" t="s">
        <v>72</v>
      </c>
      <c r="B234" s="35" t="s">
        <v>213</v>
      </c>
      <c r="C234" s="8" t="s">
        <v>1747</v>
      </c>
      <c r="D234" s="44" t="str">
        <f t="shared" si="54"/>
        <v>N/A</v>
      </c>
      <c r="E234" s="8" t="s">
        <v>1747</v>
      </c>
      <c r="F234" s="44" t="str">
        <f t="shared" si="55"/>
        <v>N/A</v>
      </c>
      <c r="G234" s="8" t="s">
        <v>1747</v>
      </c>
      <c r="H234" s="44" t="str">
        <f>IF($B234="N/A","N/A",IF(G234&gt;10,"No",IF(G234&lt;-10,"No","Yes")))</f>
        <v>N/A</v>
      </c>
      <c r="I234" s="12" t="s">
        <v>1747</v>
      </c>
      <c r="J234" s="12" t="s">
        <v>1747</v>
      </c>
      <c r="K234" s="45" t="s">
        <v>736</v>
      </c>
      <c r="L234" s="9" t="str">
        <f t="shared" si="59"/>
        <v>N/A</v>
      </c>
    </row>
    <row r="235" spans="1:12" ht="25.5" x14ac:dyDescent="0.2">
      <c r="A235" s="18" t="s">
        <v>1073</v>
      </c>
      <c r="B235" s="35" t="s">
        <v>289</v>
      </c>
      <c r="C235" s="9" t="s">
        <v>1747</v>
      </c>
      <c r="D235" s="44" t="str">
        <f>IF($B235="N/A","N/A",IF(C235&lt;15,"Yes","No"))</f>
        <v>No</v>
      </c>
      <c r="E235" s="9" t="s">
        <v>1747</v>
      </c>
      <c r="F235" s="44" t="str">
        <f>IF($B235="N/A","N/A",IF(E235&lt;15,"Yes","No"))</f>
        <v>No</v>
      </c>
      <c r="G235" s="9" t="s">
        <v>1747</v>
      </c>
      <c r="H235" s="44" t="str">
        <f>IF($B235="N/A","N/A",IF(G235&lt;15,"Yes","No"))</f>
        <v>No</v>
      </c>
      <c r="I235" s="12" t="s">
        <v>1747</v>
      </c>
      <c r="J235" s="12" t="s">
        <v>1747</v>
      </c>
      <c r="K235" s="45" t="s">
        <v>736</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1747</v>
      </c>
      <c r="J236" s="12" t="s">
        <v>1747</v>
      </c>
      <c r="K236" s="45" t="s">
        <v>736</v>
      </c>
      <c r="L236" s="9" t="str">
        <f>IF(J236="Div by 0", "N/A", IF(K236="N/A","N/A", IF(J236&gt;VALUE(MID(K236,1,2)), "No", IF(J236&lt;-1*VALUE(MID(K236,1,2)), "No", "Yes"))))</f>
        <v>N/A</v>
      </c>
    </row>
    <row r="237" spans="1:12" x14ac:dyDescent="0.2">
      <c r="A237" s="18" t="s">
        <v>1074</v>
      </c>
      <c r="B237" s="35" t="s">
        <v>213</v>
      </c>
      <c r="C237" s="36">
        <v>50886</v>
      </c>
      <c r="D237" s="44" t="str">
        <f t="shared" ref="D237:D242" si="63">IF($B237="N/A","N/A",IF(C237&gt;10,"No",IF(C237&lt;-10,"No","Yes")))</f>
        <v>N/A</v>
      </c>
      <c r="E237" s="36">
        <v>52301</v>
      </c>
      <c r="F237" s="44" t="str">
        <f t="shared" ref="F237:F242" si="64">IF($B237="N/A","N/A",IF(E237&gt;10,"No",IF(E237&lt;-10,"No","Yes")))</f>
        <v>N/A</v>
      </c>
      <c r="G237" s="36">
        <v>53572</v>
      </c>
      <c r="H237" s="44" t="str">
        <f>IF($B237="N/A","N/A",IF(G237&gt;10,"No",IF(G237&lt;-10,"No","Yes")))</f>
        <v>N/A</v>
      </c>
      <c r="I237" s="12">
        <v>2.7810000000000001</v>
      </c>
      <c r="J237" s="12">
        <v>2.4300000000000002</v>
      </c>
      <c r="K237" s="45" t="s">
        <v>736</v>
      </c>
      <c r="L237" s="9" t="str">
        <f>IF(J237="Div by 0", "N/A", IF(OR(J237="N/A",K237="N/A"),"N/A", IF(J237&gt;VALUE(MID(K237,1,2)), "No", IF(J237&lt;-1*VALUE(MID(K237,1,2)), "No", "Yes"))))</f>
        <v>Yes</v>
      </c>
    </row>
    <row r="238" spans="1:12" ht="25.5" x14ac:dyDescent="0.2">
      <c r="A238" s="18" t="s">
        <v>1075</v>
      </c>
      <c r="B238" s="35" t="s">
        <v>213</v>
      </c>
      <c r="C238" s="8" t="s">
        <v>1747</v>
      </c>
      <c r="D238" s="44" t="str">
        <f t="shared" si="63"/>
        <v>N/A</v>
      </c>
      <c r="E238" s="8" t="s">
        <v>1747</v>
      </c>
      <c r="F238" s="44" t="str">
        <f t="shared" si="64"/>
        <v>N/A</v>
      </c>
      <c r="G238" s="8" t="s">
        <v>1747</v>
      </c>
      <c r="H238" s="44" t="str">
        <f t="shared" ref="H238:H242" si="65">IF($B238="N/A","N/A",IF(G238&gt;10,"No",IF(G238&lt;-10,"No","Yes")))</f>
        <v>N/A</v>
      </c>
      <c r="I238" s="12" t="s">
        <v>1747</v>
      </c>
      <c r="J238" s="12" t="s">
        <v>1747</v>
      </c>
      <c r="K238" s="45" t="s">
        <v>213</v>
      </c>
      <c r="L238" s="9" t="str">
        <f t="shared" ref="L238:L242" si="66">IF(J238="Div by 0", "N/A", IF(OR(J238="N/A",K238="N/A"),"N/A", IF(J238&gt;VALUE(MID(K238,1,2)), "No", IF(J238&lt;-1*VALUE(MID(K238,1,2)), "No", "Yes"))))</f>
        <v>N/A</v>
      </c>
    </row>
    <row r="239" spans="1:12" ht="25.5" x14ac:dyDescent="0.2">
      <c r="A239" s="19" t="s">
        <v>1076</v>
      </c>
      <c r="B239" s="35" t="s">
        <v>213</v>
      </c>
      <c r="C239" s="36">
        <v>93</v>
      </c>
      <c r="D239" s="44" t="str">
        <f t="shared" si="63"/>
        <v>N/A</v>
      </c>
      <c r="E239" s="36">
        <v>97</v>
      </c>
      <c r="F239" s="44" t="str">
        <f t="shared" si="64"/>
        <v>N/A</v>
      </c>
      <c r="G239" s="36">
        <v>1153</v>
      </c>
      <c r="H239" s="44" t="str">
        <f t="shared" si="65"/>
        <v>N/A</v>
      </c>
      <c r="I239" s="12">
        <v>4.3010000000000002</v>
      </c>
      <c r="J239" s="12">
        <v>1089</v>
      </c>
      <c r="K239" s="45" t="s">
        <v>213</v>
      </c>
      <c r="L239" s="9" t="str">
        <f t="shared" si="66"/>
        <v>N/A</v>
      </c>
    </row>
    <row r="240" spans="1:12" ht="25.5" x14ac:dyDescent="0.2">
      <c r="A240" s="18" t="s">
        <v>1077</v>
      </c>
      <c r="B240" s="35" t="s">
        <v>213</v>
      </c>
      <c r="C240" s="8">
        <v>100</v>
      </c>
      <c r="D240" s="44" t="str">
        <f t="shared" si="63"/>
        <v>N/A</v>
      </c>
      <c r="E240" s="8">
        <v>100</v>
      </c>
      <c r="F240" s="44" t="str">
        <f t="shared" si="64"/>
        <v>N/A</v>
      </c>
      <c r="G240" s="8">
        <v>100</v>
      </c>
      <c r="H240" s="44" t="str">
        <f t="shared" si="65"/>
        <v>N/A</v>
      </c>
      <c r="I240" s="12">
        <v>0</v>
      </c>
      <c r="J240" s="12">
        <v>0</v>
      </c>
      <c r="K240" s="45" t="s">
        <v>213</v>
      </c>
      <c r="L240" s="9" t="str">
        <f t="shared" si="66"/>
        <v>N/A</v>
      </c>
    </row>
    <row r="241" spans="1:12" x14ac:dyDescent="0.2">
      <c r="A241" s="18" t="s">
        <v>1078</v>
      </c>
      <c r="B241" s="35" t="s">
        <v>213</v>
      </c>
      <c r="C241" s="36">
        <v>93</v>
      </c>
      <c r="D241" s="44" t="str">
        <f t="shared" si="63"/>
        <v>N/A</v>
      </c>
      <c r="E241" s="36">
        <v>97</v>
      </c>
      <c r="F241" s="44" t="str">
        <f t="shared" si="64"/>
        <v>N/A</v>
      </c>
      <c r="G241" s="36">
        <v>1153</v>
      </c>
      <c r="H241" s="44" t="str">
        <f t="shared" si="65"/>
        <v>N/A</v>
      </c>
      <c r="I241" s="12">
        <v>4.3010000000000002</v>
      </c>
      <c r="J241" s="12">
        <v>1089</v>
      </c>
      <c r="K241" s="45" t="s">
        <v>213</v>
      </c>
      <c r="L241" s="9" t="str">
        <f t="shared" si="66"/>
        <v>N/A</v>
      </c>
    </row>
    <row r="242" spans="1:12" ht="25.5" x14ac:dyDescent="0.2">
      <c r="A242" s="18" t="s">
        <v>1079</v>
      </c>
      <c r="B242" s="35" t="s">
        <v>213</v>
      </c>
      <c r="C242" s="8" t="s">
        <v>1747</v>
      </c>
      <c r="D242" s="44" t="str">
        <f t="shared" si="63"/>
        <v>N/A</v>
      </c>
      <c r="E242" s="8" t="s">
        <v>1747</v>
      </c>
      <c r="F242" s="44" t="str">
        <f t="shared" si="64"/>
        <v>N/A</v>
      </c>
      <c r="G242" s="8" t="s">
        <v>1747</v>
      </c>
      <c r="H242" s="44" t="str">
        <f t="shared" si="65"/>
        <v>N/A</v>
      </c>
      <c r="I242" s="12" t="s">
        <v>1747</v>
      </c>
      <c r="J242" s="12" t="s">
        <v>1747</v>
      </c>
      <c r="K242" s="45" t="s">
        <v>213</v>
      </c>
      <c r="L242" s="9" t="str">
        <f t="shared" si="66"/>
        <v>N/A</v>
      </c>
    </row>
    <row r="243" spans="1:12" x14ac:dyDescent="0.2">
      <c r="A243" s="6" t="s">
        <v>1080</v>
      </c>
      <c r="B243" s="35" t="s">
        <v>213</v>
      </c>
      <c r="C243" s="36">
        <v>111088</v>
      </c>
      <c r="D243" s="44" t="str">
        <f>IF($B243="N/A","N/A",IF(C243&gt;10,"No",IF(C243&lt;-10,"No","Yes")))</f>
        <v>N/A</v>
      </c>
      <c r="E243" s="36">
        <v>102780</v>
      </c>
      <c r="F243" s="44" t="str">
        <f>IF($B243="N/A","N/A",IF(E243&gt;10,"No",IF(E243&lt;-10,"No","Yes")))</f>
        <v>N/A</v>
      </c>
      <c r="G243" s="36">
        <v>106496</v>
      </c>
      <c r="H243" s="44" t="str">
        <f>IF($B243="N/A","N/A",IF(G243&gt;10,"No",IF(G243&lt;-10,"No","Yes")))</f>
        <v>N/A</v>
      </c>
      <c r="I243" s="12">
        <v>-7.48</v>
      </c>
      <c r="J243" s="12">
        <v>3.6150000000000002</v>
      </c>
      <c r="K243" s="45" t="s">
        <v>736</v>
      </c>
      <c r="L243" s="9" t="str">
        <f t="shared" ref="L243:L276" si="67">IF(J243="Div by 0", "N/A", IF(K243="N/A","N/A", IF(J243&gt;VALUE(MID(K243,1,2)), "No", IF(J243&lt;-1*VALUE(MID(K243,1,2)), "No", "Yes"))))</f>
        <v>Yes</v>
      </c>
    </row>
    <row r="244" spans="1:12" x14ac:dyDescent="0.2">
      <c r="A244" s="2" t="s">
        <v>1081</v>
      </c>
      <c r="B244" s="35" t="s">
        <v>213</v>
      </c>
      <c r="C244" s="8">
        <v>9.8700120000000001E-4</v>
      </c>
      <c r="D244" s="44" t="str">
        <f>IF($B244="N/A","N/A",IF(C244&gt;10,"No",IF(C244&lt;-10,"No","Yes")))</f>
        <v>N/A</v>
      </c>
      <c r="E244" s="8">
        <v>9.530799E-4</v>
      </c>
      <c r="F244" s="44" t="str">
        <f>IF($B244="N/A","N/A",IF(E244&gt;10,"No",IF(E244&lt;-10,"No","Yes")))</f>
        <v>N/A</v>
      </c>
      <c r="G244" s="8">
        <v>0</v>
      </c>
      <c r="H244" s="44" t="str">
        <f>IF($B244="N/A","N/A",IF(G244&gt;10,"No",IF(G244&lt;-10,"No","Yes")))</f>
        <v>N/A</v>
      </c>
      <c r="I244" s="12">
        <v>-3.44</v>
      </c>
      <c r="J244" s="12">
        <v>-100</v>
      </c>
      <c r="K244" s="45" t="s">
        <v>736</v>
      </c>
      <c r="L244" s="9" t="str">
        <f t="shared" si="67"/>
        <v>No</v>
      </c>
    </row>
    <row r="245" spans="1:12" x14ac:dyDescent="0.2">
      <c r="A245" s="2" t="s">
        <v>1082</v>
      </c>
      <c r="B245" s="35" t="s">
        <v>213</v>
      </c>
      <c r="C245" s="8">
        <v>0.16056238240000001</v>
      </c>
      <c r="D245" s="44" t="str">
        <f>IF($B245="N/A","N/A",IF(C245&gt;10,"No",IF(C245&lt;-10,"No","Yes")))</f>
        <v>N/A</v>
      </c>
      <c r="E245" s="8">
        <v>0.1589558368</v>
      </c>
      <c r="F245" s="44" t="str">
        <f>IF($B245="N/A","N/A",IF(E245&gt;10,"No",IF(E245&lt;-10,"No","Yes")))</f>
        <v>N/A</v>
      </c>
      <c r="G245" s="8">
        <v>0.16332045009999999</v>
      </c>
      <c r="H245" s="44" t="str">
        <f>IF($B245="N/A","N/A",IF(G245&gt;10,"No",IF(G245&lt;-10,"No","Yes")))</f>
        <v>N/A</v>
      </c>
      <c r="I245" s="12">
        <v>-1</v>
      </c>
      <c r="J245" s="12">
        <v>2.746</v>
      </c>
      <c r="K245" s="45" t="s">
        <v>736</v>
      </c>
      <c r="L245" s="9" t="str">
        <f t="shared" si="67"/>
        <v>Yes</v>
      </c>
    </row>
    <row r="246" spans="1:12" x14ac:dyDescent="0.2">
      <c r="A246" s="2" t="s">
        <v>1083</v>
      </c>
      <c r="B246" s="35" t="s">
        <v>213</v>
      </c>
      <c r="C246" s="8">
        <v>0.1580078852</v>
      </c>
      <c r="D246" s="44" t="str">
        <f t="shared" ref="D246:D274" si="68">IF($B246="N/A","N/A",IF(C246&gt;10,"No",IF(C246&lt;-10,"No","Yes")))</f>
        <v>N/A</v>
      </c>
      <c r="E246" s="8">
        <v>0.1135987066</v>
      </c>
      <c r="F246" s="44" t="str">
        <f t="shared" ref="F246:F274" si="69">IF($B246="N/A","N/A",IF(E246&gt;10,"No",IF(E246&lt;-10,"No","Yes")))</f>
        <v>N/A</v>
      </c>
      <c r="G246" s="8">
        <v>2.1194465392000001</v>
      </c>
      <c r="H246" s="44" t="str">
        <f t="shared" ref="H246:H274" si="70">IF($B246="N/A","N/A",IF(G246&gt;10,"No",IF(G246&lt;-10,"No","Yes")))</f>
        <v>N/A</v>
      </c>
      <c r="I246" s="12">
        <v>-28.1</v>
      </c>
      <c r="J246" s="12">
        <v>1766</v>
      </c>
      <c r="K246" s="45" t="s">
        <v>736</v>
      </c>
      <c r="L246" s="9" t="str">
        <f t="shared" si="67"/>
        <v>No</v>
      </c>
    </row>
    <row r="247" spans="1:12" x14ac:dyDescent="0.2">
      <c r="A247" s="2" t="s">
        <v>1084</v>
      </c>
      <c r="B247" s="35" t="s">
        <v>213</v>
      </c>
      <c r="C247" s="8">
        <v>37.190644085000002</v>
      </c>
      <c r="D247" s="44" t="str">
        <f t="shared" si="68"/>
        <v>N/A</v>
      </c>
      <c r="E247" s="8">
        <v>35.570521536000001</v>
      </c>
      <c r="F247" s="44" t="str">
        <f t="shared" si="69"/>
        <v>N/A</v>
      </c>
      <c r="G247" s="8">
        <v>32.420569477000001</v>
      </c>
      <c r="H247" s="44" t="str">
        <f t="shared" si="70"/>
        <v>N/A</v>
      </c>
      <c r="I247" s="12">
        <v>-4.3600000000000003</v>
      </c>
      <c r="J247" s="12">
        <v>-8.86</v>
      </c>
      <c r="K247" s="45" t="s">
        <v>736</v>
      </c>
      <c r="L247" s="9" t="str">
        <f t="shared" si="67"/>
        <v>Yes</v>
      </c>
    </row>
    <row r="248" spans="1:12" x14ac:dyDescent="0.2">
      <c r="A248" s="2" t="s">
        <v>1085</v>
      </c>
      <c r="B248" s="35" t="s">
        <v>213</v>
      </c>
      <c r="C248" s="8">
        <v>24.755149071000002</v>
      </c>
      <c r="D248" s="44" t="str">
        <f t="shared" si="68"/>
        <v>N/A</v>
      </c>
      <c r="E248" s="8">
        <v>25.941817474</v>
      </c>
      <c r="F248" s="44" t="str">
        <f t="shared" si="69"/>
        <v>N/A</v>
      </c>
      <c r="G248" s="8">
        <v>25.212214543000002</v>
      </c>
      <c r="H248" s="44" t="str">
        <f t="shared" si="70"/>
        <v>N/A</v>
      </c>
      <c r="I248" s="12">
        <v>4.7939999999999996</v>
      </c>
      <c r="J248" s="12">
        <v>-2.81</v>
      </c>
      <c r="K248" s="45" t="s">
        <v>736</v>
      </c>
      <c r="L248" s="9" t="str">
        <f t="shared" si="67"/>
        <v>Yes</v>
      </c>
    </row>
    <row r="249" spans="1:12" x14ac:dyDescent="0.2">
      <c r="A249" s="6" t="s">
        <v>1086</v>
      </c>
      <c r="B249" s="35" t="s">
        <v>213</v>
      </c>
      <c r="C249" s="36">
        <v>1268144</v>
      </c>
      <c r="D249" s="44" t="str">
        <f t="shared" si="68"/>
        <v>N/A</v>
      </c>
      <c r="E249" s="36">
        <v>1282208</v>
      </c>
      <c r="F249" s="44" t="str">
        <f t="shared" si="69"/>
        <v>N/A</v>
      </c>
      <c r="G249" s="36">
        <v>1293145</v>
      </c>
      <c r="H249" s="44" t="str">
        <f t="shared" si="70"/>
        <v>N/A</v>
      </c>
      <c r="I249" s="12">
        <v>1.109</v>
      </c>
      <c r="J249" s="12">
        <v>0.85299999999999998</v>
      </c>
      <c r="K249" s="45" t="s">
        <v>736</v>
      </c>
      <c r="L249" s="9" t="str">
        <f t="shared" si="67"/>
        <v>Yes</v>
      </c>
    </row>
    <row r="250" spans="1:12" x14ac:dyDescent="0.2">
      <c r="A250" s="2" t="s">
        <v>1087</v>
      </c>
      <c r="B250" s="35" t="s">
        <v>213</v>
      </c>
      <c r="C250" s="8">
        <v>79.872084645000001</v>
      </c>
      <c r="D250" s="44" t="str">
        <f t="shared" si="68"/>
        <v>N/A</v>
      </c>
      <c r="E250" s="8">
        <v>78.336494381999998</v>
      </c>
      <c r="F250" s="44" t="str">
        <f t="shared" si="69"/>
        <v>N/A</v>
      </c>
      <c r="G250" s="8">
        <v>77.185593026000006</v>
      </c>
      <c r="H250" s="44" t="str">
        <f t="shared" si="70"/>
        <v>N/A</v>
      </c>
      <c r="I250" s="12">
        <v>-1.92</v>
      </c>
      <c r="J250" s="12">
        <v>-1.47</v>
      </c>
      <c r="K250" s="45" t="s">
        <v>736</v>
      </c>
      <c r="L250" s="9" t="str">
        <f t="shared" si="67"/>
        <v>Yes</v>
      </c>
    </row>
    <row r="251" spans="1:12" x14ac:dyDescent="0.2">
      <c r="A251" s="2" t="s">
        <v>1088</v>
      </c>
      <c r="B251" s="35" t="s">
        <v>213</v>
      </c>
      <c r="C251" s="8">
        <v>89.273144676000001</v>
      </c>
      <c r="D251" s="44" t="str">
        <f t="shared" si="68"/>
        <v>N/A</v>
      </c>
      <c r="E251" s="8">
        <v>88.657617958000003</v>
      </c>
      <c r="F251" s="44" t="str">
        <f t="shared" si="69"/>
        <v>N/A</v>
      </c>
      <c r="G251" s="8">
        <v>88.110955296</v>
      </c>
      <c r="H251" s="44" t="str">
        <f t="shared" si="70"/>
        <v>N/A</v>
      </c>
      <c r="I251" s="12">
        <v>-0.68899999999999995</v>
      </c>
      <c r="J251" s="12">
        <v>-0.61699999999999999</v>
      </c>
      <c r="K251" s="45" t="s">
        <v>736</v>
      </c>
      <c r="L251" s="9" t="str">
        <f t="shared" si="67"/>
        <v>Yes</v>
      </c>
    </row>
    <row r="252" spans="1:12" x14ac:dyDescent="0.2">
      <c r="A252" s="2" t="s">
        <v>1089</v>
      </c>
      <c r="B252" s="35" t="s">
        <v>213</v>
      </c>
      <c r="C252" s="8">
        <v>99.870732330999999</v>
      </c>
      <c r="D252" s="44" t="str">
        <f t="shared" si="68"/>
        <v>N/A</v>
      </c>
      <c r="E252" s="8">
        <v>99.921547855</v>
      </c>
      <c r="F252" s="44" t="str">
        <f t="shared" si="69"/>
        <v>N/A</v>
      </c>
      <c r="G252" s="8">
        <v>98.236844497000007</v>
      </c>
      <c r="H252" s="44" t="str">
        <f t="shared" si="70"/>
        <v>N/A</v>
      </c>
      <c r="I252" s="12">
        <v>5.0900000000000001E-2</v>
      </c>
      <c r="J252" s="12">
        <v>-1.69</v>
      </c>
      <c r="K252" s="45" t="s">
        <v>736</v>
      </c>
      <c r="L252" s="9" t="str">
        <f t="shared" si="67"/>
        <v>Yes</v>
      </c>
    </row>
    <row r="253" spans="1:12" x14ac:dyDescent="0.2">
      <c r="A253" s="2" t="s">
        <v>1090</v>
      </c>
      <c r="B253" s="35" t="s">
        <v>213</v>
      </c>
      <c r="C253" s="8">
        <v>69.415968641999996</v>
      </c>
      <c r="D253" s="44" t="str">
        <f t="shared" si="68"/>
        <v>N/A</v>
      </c>
      <c r="E253" s="8">
        <v>71.196406296000006</v>
      </c>
      <c r="F253" s="44" t="str">
        <f t="shared" si="69"/>
        <v>N/A</v>
      </c>
      <c r="G253" s="8">
        <v>74.095506356000001</v>
      </c>
      <c r="H253" s="44" t="str">
        <f t="shared" si="70"/>
        <v>N/A</v>
      </c>
      <c r="I253" s="12">
        <v>2.5649999999999999</v>
      </c>
      <c r="J253" s="12">
        <v>4.0720000000000001</v>
      </c>
      <c r="K253" s="45" t="s">
        <v>736</v>
      </c>
      <c r="L253" s="9" t="str">
        <f t="shared" si="67"/>
        <v>Yes</v>
      </c>
    </row>
    <row r="254" spans="1:12" x14ac:dyDescent="0.2">
      <c r="A254" s="2" t="s">
        <v>1091</v>
      </c>
      <c r="B254" s="35" t="s">
        <v>213</v>
      </c>
      <c r="C254" s="8">
        <v>69.416249258999997</v>
      </c>
      <c r="D254" s="44" t="str">
        <f t="shared" si="68"/>
        <v>N/A</v>
      </c>
      <c r="E254" s="8">
        <v>76.031813870999997</v>
      </c>
      <c r="F254" s="44" t="str">
        <f t="shared" si="69"/>
        <v>N/A</v>
      </c>
      <c r="G254" s="8">
        <v>76.768498506</v>
      </c>
      <c r="H254" s="44" t="str">
        <f t="shared" si="70"/>
        <v>N/A</v>
      </c>
      <c r="I254" s="12">
        <v>9.5299999999999994</v>
      </c>
      <c r="J254" s="12">
        <v>0.96889999999999998</v>
      </c>
      <c r="K254" s="45" t="s">
        <v>736</v>
      </c>
      <c r="L254" s="9" t="str">
        <f t="shared" si="67"/>
        <v>Yes</v>
      </c>
    </row>
    <row r="255" spans="1:12" x14ac:dyDescent="0.2">
      <c r="A255" s="2" t="s">
        <v>1092</v>
      </c>
      <c r="B255" s="35" t="s">
        <v>213</v>
      </c>
      <c r="C255" s="8">
        <v>100</v>
      </c>
      <c r="D255" s="44" t="str">
        <f t="shared" si="68"/>
        <v>N/A</v>
      </c>
      <c r="E255" s="8">
        <v>100</v>
      </c>
      <c r="F255" s="44" t="str">
        <f t="shared" si="69"/>
        <v>N/A</v>
      </c>
      <c r="G255" s="8">
        <v>100</v>
      </c>
      <c r="H255" s="44" t="str">
        <f t="shared" si="70"/>
        <v>N/A</v>
      </c>
      <c r="I255" s="12">
        <v>0</v>
      </c>
      <c r="J255" s="12">
        <v>0</v>
      </c>
      <c r="K255" s="45" t="s">
        <v>736</v>
      </c>
      <c r="L255" s="9" t="str">
        <f>IF(J255="Div by 0", "N/A", IF(OR(J255="N/A",K255="N/A"),"N/A", IF(J255&gt;VALUE(MID(K255,1,2)), "No", IF(J255&lt;-1*VALUE(MID(K255,1,2)), "No", "Yes"))))</f>
        <v>Yes</v>
      </c>
    </row>
    <row r="256" spans="1:12" x14ac:dyDescent="0.2">
      <c r="A256" s="6" t="s">
        <v>1093</v>
      </c>
      <c r="B256" s="35" t="s">
        <v>213</v>
      </c>
      <c r="C256" s="36">
        <v>0</v>
      </c>
      <c r="D256" s="44" t="str">
        <f t="shared" si="68"/>
        <v>N/A</v>
      </c>
      <c r="E256" s="36">
        <v>0</v>
      </c>
      <c r="F256" s="44" t="str">
        <f t="shared" si="69"/>
        <v>N/A</v>
      </c>
      <c r="G256" s="36">
        <v>0</v>
      </c>
      <c r="H256" s="44" t="str">
        <f t="shared" si="70"/>
        <v>N/A</v>
      </c>
      <c r="I256" s="12" t="s">
        <v>1747</v>
      </c>
      <c r="J256" s="12" t="s">
        <v>1747</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1747</v>
      </c>
      <c r="J257" s="12" t="s">
        <v>1747</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1747</v>
      </c>
      <c r="J258" s="12" t="s">
        <v>1747</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1747</v>
      </c>
      <c r="J259" s="12" t="s">
        <v>1747</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1747</v>
      </c>
      <c r="J260" s="12" t="s">
        <v>1747</v>
      </c>
      <c r="K260" s="45" t="s">
        <v>736</v>
      </c>
      <c r="L260" s="9" t="str">
        <f t="shared" si="67"/>
        <v>N/A</v>
      </c>
    </row>
    <row r="261" spans="1:12" x14ac:dyDescent="0.2">
      <c r="A261" s="2" t="s">
        <v>1098</v>
      </c>
      <c r="B261" s="35" t="s">
        <v>213</v>
      </c>
      <c r="C261" s="8" t="s">
        <v>1747</v>
      </c>
      <c r="D261" s="44" t="str">
        <f t="shared" si="68"/>
        <v>N/A</v>
      </c>
      <c r="E261" s="8" t="s">
        <v>1747</v>
      </c>
      <c r="F261" s="44" t="str">
        <f t="shared" si="69"/>
        <v>N/A</v>
      </c>
      <c r="G261" s="8" t="s">
        <v>1747</v>
      </c>
      <c r="H261" s="44" t="str">
        <f t="shared" si="70"/>
        <v>N/A</v>
      </c>
      <c r="I261" s="12" t="s">
        <v>1747</v>
      </c>
      <c r="J261" s="12" t="s">
        <v>1747</v>
      </c>
      <c r="K261" s="45" t="s">
        <v>736</v>
      </c>
      <c r="L261" s="9" t="str">
        <f t="shared" si="67"/>
        <v>N/A</v>
      </c>
    </row>
    <row r="262" spans="1:12" x14ac:dyDescent="0.2">
      <c r="A262" s="2" t="s">
        <v>1099</v>
      </c>
      <c r="B262" s="35" t="s">
        <v>213</v>
      </c>
      <c r="C262" s="8" t="s">
        <v>1747</v>
      </c>
      <c r="D262" s="44" t="str">
        <f t="shared" si="68"/>
        <v>N/A</v>
      </c>
      <c r="E262" s="8" t="s">
        <v>1747</v>
      </c>
      <c r="F262" s="44" t="str">
        <f t="shared" si="69"/>
        <v>N/A</v>
      </c>
      <c r="G262" s="8" t="s">
        <v>1747</v>
      </c>
      <c r="H262" s="44" t="str">
        <f t="shared" si="70"/>
        <v>N/A</v>
      </c>
      <c r="I262" s="12" t="s">
        <v>1747</v>
      </c>
      <c r="J262" s="12" t="s">
        <v>1747</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1747</v>
      </c>
      <c r="J263" s="12" t="s">
        <v>1747</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1747</v>
      </c>
      <c r="J264" s="12" t="s">
        <v>1747</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1747</v>
      </c>
      <c r="J265" s="12" t="s">
        <v>1747</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1747</v>
      </c>
      <c r="J266" s="12" t="s">
        <v>1747</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1747</v>
      </c>
      <c r="J267" s="12" t="s">
        <v>1747</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1747</v>
      </c>
      <c r="J268" s="12" t="s">
        <v>1747</v>
      </c>
      <c r="K268" s="45" t="s">
        <v>736</v>
      </c>
      <c r="L268" s="9" t="str">
        <f t="shared" si="67"/>
        <v>N/A</v>
      </c>
    </row>
    <row r="269" spans="1:12" x14ac:dyDescent="0.2">
      <c r="A269" s="2" t="s">
        <v>1106</v>
      </c>
      <c r="B269" s="35" t="s">
        <v>213</v>
      </c>
      <c r="C269" s="8" t="s">
        <v>1747</v>
      </c>
      <c r="D269" s="44" t="str">
        <f t="shared" si="68"/>
        <v>N/A</v>
      </c>
      <c r="E269" s="8" t="s">
        <v>1747</v>
      </c>
      <c r="F269" s="44" t="str">
        <f t="shared" si="69"/>
        <v>N/A</v>
      </c>
      <c r="G269" s="8" t="s">
        <v>1747</v>
      </c>
      <c r="H269" s="44" t="str">
        <f t="shared" si="70"/>
        <v>N/A</v>
      </c>
      <c r="I269" s="12" t="s">
        <v>1747</v>
      </c>
      <c r="J269" s="12" t="s">
        <v>1747</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1747</v>
      </c>
      <c r="J270" s="12" t="s">
        <v>1747</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1747</v>
      </c>
      <c r="J271" s="12" t="s">
        <v>1747</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1747</v>
      </c>
      <c r="J272" s="12" t="s">
        <v>1747</v>
      </c>
      <c r="K272" s="45" t="s">
        <v>736</v>
      </c>
      <c r="L272" s="9" t="str">
        <f t="shared" si="67"/>
        <v>N/A</v>
      </c>
    </row>
    <row r="273" spans="1:12" x14ac:dyDescent="0.2">
      <c r="A273" s="2" t="s">
        <v>1110</v>
      </c>
      <c r="B273" s="35" t="s">
        <v>213</v>
      </c>
      <c r="C273" s="36">
        <v>111088</v>
      </c>
      <c r="D273" s="44" t="str">
        <f t="shared" si="68"/>
        <v>N/A</v>
      </c>
      <c r="E273" s="36">
        <v>102780</v>
      </c>
      <c r="F273" s="44" t="str">
        <f t="shared" si="69"/>
        <v>N/A</v>
      </c>
      <c r="G273" s="36">
        <v>106496</v>
      </c>
      <c r="H273" s="44" t="str">
        <f t="shared" si="70"/>
        <v>N/A</v>
      </c>
      <c r="I273" s="12">
        <v>-7.48</v>
      </c>
      <c r="J273" s="12">
        <v>3.6150000000000002</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736</v>
      </c>
      <c r="L276" s="9" t="str">
        <f t="shared" si="67"/>
        <v>N/A</v>
      </c>
    </row>
    <row r="277" spans="1:12" x14ac:dyDescent="0.2">
      <c r="A277" s="18" t="s">
        <v>690</v>
      </c>
      <c r="B277" s="1" t="s">
        <v>213</v>
      </c>
      <c r="C277" s="1">
        <v>1251348</v>
      </c>
      <c r="D277" s="11" t="str">
        <f t="shared" ref="D277:D284" si="74">IF($B277="N/A","N/A",IF(C277&gt;10,"No",IF(C277&lt;-10,"No","Yes")))</f>
        <v>N/A</v>
      </c>
      <c r="E277" s="1">
        <v>1264684</v>
      </c>
      <c r="F277" s="11" t="str">
        <f t="shared" ref="F277:F278" si="75">IF($B277="N/A","N/A",IF(E277&gt;10,"No",IF(E277&lt;-10,"No","Yes")))</f>
        <v>N/A</v>
      </c>
      <c r="G277" s="1">
        <v>1276702</v>
      </c>
      <c r="H277" s="11" t="str">
        <f t="shared" ref="H277:H278" si="76">IF($B277="N/A","N/A",IF(G277&gt;10,"No",IF(G277&lt;-10,"No","Yes")))</f>
        <v>N/A</v>
      </c>
      <c r="I277" s="12">
        <v>1.0660000000000001</v>
      </c>
      <c r="J277" s="12">
        <v>0.95030000000000003</v>
      </c>
      <c r="K277" s="1" t="s">
        <v>213</v>
      </c>
      <c r="L277" s="9" t="str">
        <f t="shared" ref="L277:L278" si="77">IF(J277="Div by 0", "N/A", IF(K277="N/A","N/A", IF(J277&gt;VALUE(MID(K277,1,2)), "No", IF(J277&lt;-1*VALUE(MID(K277,1,2)), "No", "Yes"))))</f>
        <v>N/A</v>
      </c>
    </row>
    <row r="278" spans="1:12" x14ac:dyDescent="0.2">
      <c r="A278" s="18" t="s">
        <v>691</v>
      </c>
      <c r="B278" s="1" t="s">
        <v>213</v>
      </c>
      <c r="C278" s="1">
        <v>1024707.25</v>
      </c>
      <c r="D278" s="11" t="str">
        <f t="shared" si="74"/>
        <v>N/A</v>
      </c>
      <c r="E278" s="1">
        <v>1036473.4166999999</v>
      </c>
      <c r="F278" s="11" t="str">
        <f t="shared" si="75"/>
        <v>N/A</v>
      </c>
      <c r="G278" s="1">
        <v>1045056.3333000001</v>
      </c>
      <c r="H278" s="11" t="str">
        <f t="shared" si="76"/>
        <v>N/A</v>
      </c>
      <c r="I278" s="12">
        <v>1.1479999999999999</v>
      </c>
      <c r="J278" s="12">
        <v>0.82809999999999995</v>
      </c>
      <c r="K278" s="1" t="s">
        <v>213</v>
      </c>
      <c r="L278" s="9" t="str">
        <f t="shared" si="77"/>
        <v>N/A</v>
      </c>
    </row>
    <row r="279" spans="1:12" x14ac:dyDescent="0.2">
      <c r="A279" s="18" t="s">
        <v>692</v>
      </c>
      <c r="B279" s="1" t="s">
        <v>213</v>
      </c>
      <c r="C279" s="1">
        <v>1504</v>
      </c>
      <c r="D279" s="11" t="str">
        <f t="shared" si="74"/>
        <v>N/A</v>
      </c>
      <c r="E279" s="1">
        <v>1387</v>
      </c>
      <c r="F279" s="11" t="str">
        <f t="shared" ref="F279:F284" si="78">IF($B279="N/A","N/A",IF(E279&gt;10,"No",IF(E279&lt;-10,"No","Yes")))</f>
        <v>N/A</v>
      </c>
      <c r="G279" s="1">
        <v>1416</v>
      </c>
      <c r="H279" s="11" t="str">
        <f t="shared" ref="H279:H284" si="79">IF($B279="N/A","N/A",IF(G279&gt;10,"No",IF(G279&lt;-10,"No","Yes")))</f>
        <v>N/A</v>
      </c>
      <c r="I279" s="12">
        <v>-7.78</v>
      </c>
      <c r="J279" s="12">
        <v>2.0910000000000002</v>
      </c>
      <c r="K279" s="1" t="s">
        <v>213</v>
      </c>
      <c r="L279" s="9" t="str">
        <f t="shared" ref="L279:L285" si="80">IF(J279="Div by 0", "N/A", IF(K279="N/A","N/A", IF(J279&gt;VALUE(MID(K279,1,2)), "No", IF(J279&lt;-1*VALUE(MID(K279,1,2)), "No", "Yes"))))</f>
        <v>N/A</v>
      </c>
    </row>
    <row r="280" spans="1:12" x14ac:dyDescent="0.2">
      <c r="A280" s="18" t="s">
        <v>693</v>
      </c>
      <c r="B280" s="1" t="s">
        <v>213</v>
      </c>
      <c r="C280" s="1">
        <v>1590</v>
      </c>
      <c r="D280" s="11" t="str">
        <f t="shared" si="74"/>
        <v>N/A</v>
      </c>
      <c r="E280" s="1">
        <v>1469</v>
      </c>
      <c r="F280" s="11" t="str">
        <f t="shared" si="78"/>
        <v>N/A</v>
      </c>
      <c r="G280" s="1">
        <v>1484</v>
      </c>
      <c r="H280" s="11" t="str">
        <f t="shared" si="79"/>
        <v>N/A</v>
      </c>
      <c r="I280" s="12">
        <v>-7.61</v>
      </c>
      <c r="J280" s="12">
        <v>1.0209999999999999</v>
      </c>
      <c r="K280" s="1" t="s">
        <v>213</v>
      </c>
      <c r="L280" s="9" t="str">
        <f t="shared" si="80"/>
        <v>N/A</v>
      </c>
    </row>
    <row r="281" spans="1:12" x14ac:dyDescent="0.2">
      <c r="A281" s="18" t="s">
        <v>694</v>
      </c>
      <c r="B281" s="1" t="s">
        <v>213</v>
      </c>
      <c r="C281" s="1">
        <v>620.83333332999996</v>
      </c>
      <c r="D281" s="11" t="str">
        <f t="shared" si="74"/>
        <v>N/A</v>
      </c>
      <c r="E281" s="1">
        <v>624.91666667000004</v>
      </c>
      <c r="F281" s="11" t="str">
        <f t="shared" si="78"/>
        <v>N/A</v>
      </c>
      <c r="G281" s="1">
        <v>629.16666667000004</v>
      </c>
      <c r="H281" s="11" t="str">
        <f t="shared" si="79"/>
        <v>N/A</v>
      </c>
      <c r="I281" s="12">
        <v>0.65769999999999995</v>
      </c>
      <c r="J281" s="12">
        <v>0.68010000000000004</v>
      </c>
      <c r="K281" s="1" t="s">
        <v>213</v>
      </c>
      <c r="L281" s="9" t="str">
        <f t="shared" si="80"/>
        <v>N/A</v>
      </c>
    </row>
    <row r="282" spans="1:12" x14ac:dyDescent="0.2">
      <c r="A282" s="18" t="s">
        <v>695</v>
      </c>
      <c r="B282" s="1" t="s">
        <v>213</v>
      </c>
      <c r="C282" s="1">
        <v>41135</v>
      </c>
      <c r="D282" s="11" t="str">
        <f t="shared" si="74"/>
        <v>N/A</v>
      </c>
      <c r="E282" s="1">
        <v>46407</v>
      </c>
      <c r="F282" s="11" t="str">
        <f t="shared" si="78"/>
        <v>N/A</v>
      </c>
      <c r="G282" s="1">
        <v>50648</v>
      </c>
      <c r="H282" s="11" t="str">
        <f t="shared" si="79"/>
        <v>N/A</v>
      </c>
      <c r="I282" s="12">
        <v>12.82</v>
      </c>
      <c r="J282" s="12">
        <v>9.1389999999999993</v>
      </c>
      <c r="K282" s="1" t="s">
        <v>213</v>
      </c>
      <c r="L282" s="9" t="str">
        <f t="shared" si="80"/>
        <v>N/A</v>
      </c>
    </row>
    <row r="283" spans="1:12" x14ac:dyDescent="0.2">
      <c r="A283" s="18" t="s">
        <v>696</v>
      </c>
      <c r="B283" s="1" t="s">
        <v>213</v>
      </c>
      <c r="C283" s="1">
        <v>54329</v>
      </c>
      <c r="D283" s="11" t="str">
        <f t="shared" si="74"/>
        <v>N/A</v>
      </c>
      <c r="E283" s="1">
        <v>59786</v>
      </c>
      <c r="F283" s="11" t="str">
        <f t="shared" si="78"/>
        <v>N/A</v>
      </c>
      <c r="G283" s="1">
        <v>64334</v>
      </c>
      <c r="H283" s="11" t="str">
        <f t="shared" si="79"/>
        <v>N/A</v>
      </c>
      <c r="I283" s="12">
        <v>10.039999999999999</v>
      </c>
      <c r="J283" s="12">
        <v>7.6070000000000002</v>
      </c>
      <c r="K283" s="1" t="s">
        <v>213</v>
      </c>
      <c r="L283" s="9" t="str">
        <f t="shared" si="80"/>
        <v>N/A</v>
      </c>
    </row>
    <row r="284" spans="1:12" ht="25.5" x14ac:dyDescent="0.2">
      <c r="A284" s="18" t="s">
        <v>697</v>
      </c>
      <c r="B284" s="1" t="s">
        <v>213</v>
      </c>
      <c r="C284" s="1">
        <v>40654</v>
      </c>
      <c r="D284" s="11" t="str">
        <f t="shared" si="74"/>
        <v>N/A</v>
      </c>
      <c r="E284" s="1">
        <v>45326.333333000002</v>
      </c>
      <c r="F284" s="11" t="str">
        <f t="shared" si="78"/>
        <v>N/A</v>
      </c>
      <c r="G284" s="1">
        <v>49215.916666999998</v>
      </c>
      <c r="H284" s="11" t="str">
        <f t="shared" si="79"/>
        <v>N/A</v>
      </c>
      <c r="I284" s="12">
        <v>11.49</v>
      </c>
      <c r="J284" s="12">
        <v>8.5809999999999995</v>
      </c>
      <c r="K284" s="1" t="s">
        <v>213</v>
      </c>
      <c r="L284" s="9" t="str">
        <f t="shared" si="80"/>
        <v>N/A</v>
      </c>
    </row>
    <row r="285" spans="1:12" x14ac:dyDescent="0.2">
      <c r="A285" s="18" t="s">
        <v>402</v>
      </c>
      <c r="B285" s="35" t="s">
        <v>290</v>
      </c>
      <c r="C285" s="8">
        <v>22.472124950000001</v>
      </c>
      <c r="D285" s="44" t="str">
        <f>IF($B285="N/A","N/A",IF(C285&lt;=40,"Yes","No"))</f>
        <v>Yes</v>
      </c>
      <c r="E285" s="8">
        <v>24.421909041999999</v>
      </c>
      <c r="F285" s="44" t="str">
        <f>IF($B285="N/A","N/A",IF(E285&lt;=40,"Yes","No"))</f>
        <v>Yes</v>
      </c>
      <c r="G285" s="8">
        <v>25.757105733</v>
      </c>
      <c r="H285" s="44" t="str">
        <f>IF($B285="N/A","N/A",IF(G285&lt;=40,"Yes","No"))</f>
        <v>Yes</v>
      </c>
      <c r="I285" s="12">
        <v>8.6760000000000002</v>
      </c>
      <c r="J285" s="12">
        <v>5.4669999999999996</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700</v>
      </c>
      <c r="B288" s="1" t="s">
        <v>213</v>
      </c>
      <c r="C288" s="1">
        <v>25562</v>
      </c>
      <c r="D288" s="11" t="str">
        <f t="shared" si="81"/>
        <v>N/A</v>
      </c>
      <c r="E288" s="1">
        <v>24858</v>
      </c>
      <c r="F288" s="11" t="str">
        <f t="shared" ref="F288:F289" si="85">IF($B288="N/A","N/A",IF(E288&gt;10,"No",IF(E288&lt;-10,"No","Yes")))</f>
        <v>N/A</v>
      </c>
      <c r="G288" s="1">
        <v>22961</v>
      </c>
      <c r="H288" s="11" t="str">
        <f t="shared" ref="H288:H289" si="86">IF($B288="N/A","N/A",IF(G288&gt;10,"No",IF(G288&lt;-10,"No","Yes")))</f>
        <v>N/A</v>
      </c>
      <c r="I288" s="12">
        <v>-2.75</v>
      </c>
      <c r="J288" s="12">
        <v>-7.63</v>
      </c>
      <c r="K288" s="1" t="s">
        <v>213</v>
      </c>
      <c r="L288" s="9" t="str">
        <f t="shared" ref="L288:L289" si="87">IF(J288="Div by 0", "N/A", IF(K288="N/A","N/A", IF(J288&gt;VALUE(MID(K288,1,2)), "No", IF(J288&lt;-1*VALUE(MID(K288,1,2)), "No", "Yes"))))</f>
        <v>N/A</v>
      </c>
    </row>
    <row r="289" spans="1:12" x14ac:dyDescent="0.2">
      <c r="A289" s="18" t="s">
        <v>712</v>
      </c>
      <c r="B289" s="1" t="s">
        <v>213</v>
      </c>
      <c r="C289" s="1">
        <v>12971.75</v>
      </c>
      <c r="D289" s="11" t="str">
        <f t="shared" si="81"/>
        <v>N/A</v>
      </c>
      <c r="E289" s="1">
        <v>12729.083333</v>
      </c>
      <c r="F289" s="11" t="str">
        <f t="shared" si="85"/>
        <v>N/A</v>
      </c>
      <c r="G289" s="1">
        <v>11701.5</v>
      </c>
      <c r="H289" s="11" t="str">
        <f t="shared" si="86"/>
        <v>N/A</v>
      </c>
      <c r="I289" s="12">
        <v>-1.87</v>
      </c>
      <c r="J289" s="12">
        <v>-8.07</v>
      </c>
      <c r="K289" s="1" t="s">
        <v>213</v>
      </c>
      <c r="L289" s="9" t="str">
        <f t="shared" si="87"/>
        <v>N/A</v>
      </c>
    </row>
    <row r="290" spans="1:12" x14ac:dyDescent="0.2">
      <c r="A290" s="18" t="s">
        <v>701</v>
      </c>
      <c r="B290" s="1" t="s">
        <v>213</v>
      </c>
      <c r="C290" s="1">
        <v>89874</v>
      </c>
      <c r="D290" s="11" t="str">
        <f t="shared" si="81"/>
        <v>N/A</v>
      </c>
      <c r="E290" s="1">
        <v>82095</v>
      </c>
      <c r="F290" s="11" t="str">
        <f t="shared" ref="F290:F304" si="88">IF($B290="N/A","N/A",IF(E290&gt;10,"No",IF(E290&lt;-10,"No","Yes")))</f>
        <v>N/A</v>
      </c>
      <c r="G290" s="1">
        <v>84621</v>
      </c>
      <c r="H290" s="11" t="str">
        <f t="shared" ref="H290:H304" si="89">IF($B290="N/A","N/A",IF(G290&gt;10,"No",IF(G290&lt;-10,"No","Yes")))</f>
        <v>N/A</v>
      </c>
      <c r="I290" s="12">
        <v>-8.66</v>
      </c>
      <c r="J290" s="12">
        <v>3.077</v>
      </c>
      <c r="K290" s="1" t="s">
        <v>213</v>
      </c>
      <c r="L290" s="9" t="str">
        <f t="shared" ref="L290:L301" si="90">IF(J290="Div by 0", "N/A", IF(K290="N/A","N/A", IF(J290&gt;VALUE(MID(K290,1,2)), "No", IF(J290&lt;-1*VALUE(MID(K290,1,2)), "No", "Yes"))))</f>
        <v>N/A</v>
      </c>
    </row>
    <row r="291" spans="1:12" x14ac:dyDescent="0.2">
      <c r="A291" s="18" t="s">
        <v>702</v>
      </c>
      <c r="B291" s="1" t="s">
        <v>213</v>
      </c>
      <c r="C291" s="1">
        <v>127915</v>
      </c>
      <c r="D291" s="11" t="str">
        <f t="shared" si="81"/>
        <v>N/A</v>
      </c>
      <c r="E291" s="1">
        <v>118679</v>
      </c>
      <c r="F291" s="11" t="str">
        <f t="shared" si="88"/>
        <v>N/A</v>
      </c>
      <c r="G291" s="1">
        <v>121099</v>
      </c>
      <c r="H291" s="11" t="str">
        <f t="shared" si="89"/>
        <v>N/A</v>
      </c>
      <c r="I291" s="12">
        <v>-7.22</v>
      </c>
      <c r="J291" s="12">
        <v>2.0390000000000001</v>
      </c>
      <c r="K291" s="1" t="s">
        <v>213</v>
      </c>
      <c r="L291" s="9" t="str">
        <f t="shared" si="90"/>
        <v>N/A</v>
      </c>
    </row>
    <row r="292" spans="1:12" x14ac:dyDescent="0.2">
      <c r="A292" s="18" t="s">
        <v>720</v>
      </c>
      <c r="B292" s="35" t="s">
        <v>213</v>
      </c>
      <c r="C292" s="13">
        <v>0.84274713680000002</v>
      </c>
      <c r="D292" s="11" t="str">
        <f t="shared" si="81"/>
        <v>N/A</v>
      </c>
      <c r="E292" s="13">
        <v>0.7819412027</v>
      </c>
      <c r="F292" s="11" t="str">
        <f t="shared" si="88"/>
        <v>N/A</v>
      </c>
      <c r="G292" s="13">
        <v>0.7861336592</v>
      </c>
      <c r="H292" s="11" t="str">
        <f t="shared" si="89"/>
        <v>N/A</v>
      </c>
      <c r="I292" s="12">
        <v>-7.22</v>
      </c>
      <c r="J292" s="12">
        <v>0.53620000000000001</v>
      </c>
      <c r="K292" s="35" t="s">
        <v>213</v>
      </c>
      <c r="L292" s="9" t="str">
        <f t="shared" si="90"/>
        <v>N/A</v>
      </c>
    </row>
    <row r="293" spans="1:12" x14ac:dyDescent="0.2">
      <c r="A293" s="18" t="s">
        <v>713</v>
      </c>
      <c r="B293" s="1" t="s">
        <v>213</v>
      </c>
      <c r="C293" s="1">
        <v>68066</v>
      </c>
      <c r="D293" s="11" t="str">
        <f t="shared" si="81"/>
        <v>N/A</v>
      </c>
      <c r="E293" s="1">
        <v>61156.583333000002</v>
      </c>
      <c r="F293" s="11" t="str">
        <f t="shared" si="88"/>
        <v>N/A</v>
      </c>
      <c r="G293" s="1">
        <v>65283.75</v>
      </c>
      <c r="H293" s="11" t="str">
        <f t="shared" si="89"/>
        <v>N/A</v>
      </c>
      <c r="I293" s="12">
        <v>-10.199999999999999</v>
      </c>
      <c r="J293" s="12">
        <v>6.7489999999999997</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704</v>
      </c>
      <c r="B296" s="1" t="s">
        <v>213</v>
      </c>
      <c r="C296" s="1">
        <v>1012</v>
      </c>
      <c r="D296" s="11" t="str">
        <f t="shared" si="81"/>
        <v>N/A</v>
      </c>
      <c r="E296" s="1">
        <v>1411</v>
      </c>
      <c r="F296" s="11" t="str">
        <f t="shared" si="88"/>
        <v>N/A</v>
      </c>
      <c r="G296" s="1">
        <v>1420</v>
      </c>
      <c r="H296" s="11" t="str">
        <f t="shared" si="89"/>
        <v>N/A</v>
      </c>
      <c r="I296" s="12">
        <v>39.43</v>
      </c>
      <c r="J296" s="12">
        <v>0.63780000000000003</v>
      </c>
      <c r="K296" s="1" t="s">
        <v>213</v>
      </c>
      <c r="L296" s="9" t="str">
        <f t="shared" si="90"/>
        <v>N/A</v>
      </c>
    </row>
    <row r="297" spans="1:12" x14ac:dyDescent="0.2">
      <c r="A297" s="18" t="s">
        <v>715</v>
      </c>
      <c r="B297" s="1" t="s">
        <v>213</v>
      </c>
      <c r="C297" s="1">
        <v>491.16666666999998</v>
      </c>
      <c r="D297" s="11" t="str">
        <f t="shared" si="81"/>
        <v>N/A</v>
      </c>
      <c r="E297" s="1">
        <v>687.41666667000004</v>
      </c>
      <c r="F297" s="11" t="str">
        <f t="shared" si="88"/>
        <v>N/A</v>
      </c>
      <c r="G297" s="1">
        <v>666.25</v>
      </c>
      <c r="H297" s="11" t="str">
        <f t="shared" si="89"/>
        <v>N/A</v>
      </c>
      <c r="I297" s="12">
        <v>39.96</v>
      </c>
      <c r="J297" s="12">
        <v>-3.08</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711</v>
      </c>
      <c r="B309" s="1" t="s">
        <v>213</v>
      </c>
      <c r="C309" s="1">
        <v>132898</v>
      </c>
      <c r="D309" s="1" t="s">
        <v>213</v>
      </c>
      <c r="E309" s="1">
        <v>130222</v>
      </c>
      <c r="F309" s="1" t="s">
        <v>213</v>
      </c>
      <c r="G309" s="1">
        <v>137039</v>
      </c>
      <c r="H309" s="1" t="s">
        <v>213</v>
      </c>
      <c r="I309" s="12">
        <v>-2.0099999999999998</v>
      </c>
      <c r="J309" s="12">
        <v>5.2350000000000003</v>
      </c>
      <c r="K309" s="1" t="s">
        <v>213</v>
      </c>
      <c r="L309" s="9" t="str">
        <f>IF(J309="Div by 0", "N/A", IF(K309="N/A","N/A", IF(J309&gt;VALUE(MID(K309,1,2)), "No", IF(J309&lt;-1*VALUE(MID(K309,1,2)), "No", "Yes"))))</f>
        <v>N/A</v>
      </c>
    </row>
    <row r="310" spans="1:12" x14ac:dyDescent="0.2">
      <c r="A310" s="80" t="s">
        <v>73</v>
      </c>
      <c r="B310" s="35" t="s">
        <v>213</v>
      </c>
      <c r="C310" s="36">
        <v>1146112</v>
      </c>
      <c r="D310" s="44" t="str">
        <f>IF($B310="N/A","N/A",IF(C310&gt;10,"No",IF(C310&lt;-10,"No","Yes")))</f>
        <v>N/A</v>
      </c>
      <c r="E310" s="36">
        <v>1153726</v>
      </c>
      <c r="F310" s="44" t="str">
        <f>IF($B310="N/A","N/A",IF(E310&gt;10,"No",IF(E310&lt;-10,"No","Yes")))</f>
        <v>N/A</v>
      </c>
      <c r="G310" s="36">
        <v>1169381</v>
      </c>
      <c r="H310" s="44" t="str">
        <f>IF($B310="N/A","N/A",IF(G310&gt;10,"No",IF(G310&lt;-10,"No","Yes")))</f>
        <v>N/A</v>
      </c>
      <c r="I310" s="12">
        <v>0.6643</v>
      </c>
      <c r="J310" s="12">
        <v>1.357</v>
      </c>
      <c r="K310" s="45" t="s">
        <v>738</v>
      </c>
      <c r="L310" s="9" t="str">
        <f t="shared" ref="L310:L339" si="92">IF(J310="Div by 0", "N/A", IF(K310="N/A","N/A", IF(J310&gt;VALUE(MID(K310,1,2)), "No", IF(J310&lt;-1*VALUE(MID(K310,1,2)), "No", "Yes"))))</f>
        <v>Yes</v>
      </c>
    </row>
    <row r="311" spans="1:12" x14ac:dyDescent="0.2">
      <c r="A311" s="58" t="s">
        <v>182</v>
      </c>
      <c r="B311" s="35" t="s">
        <v>213</v>
      </c>
      <c r="C311" s="36">
        <v>85468</v>
      </c>
      <c r="D311" s="11" t="str">
        <f t="shared" ref="D311:D314" si="93">IF($B311="N/A","N/A",IF(C311&gt;10,"No",IF(C311&lt;-10,"No","Yes")))</f>
        <v>N/A</v>
      </c>
      <c r="E311" s="36">
        <v>88410</v>
      </c>
      <c r="F311" s="11" t="str">
        <f t="shared" ref="F311:F314" si="94">IF($B311="N/A","N/A",IF(E311&gt;10,"No",IF(E311&lt;-10,"No","Yes")))</f>
        <v>N/A</v>
      </c>
      <c r="G311" s="36">
        <v>91878</v>
      </c>
      <c r="H311" s="11" t="str">
        <f t="shared" ref="H311:H314" si="95">IF($B311="N/A","N/A",IF(G311&gt;10,"No",IF(G311&lt;-10,"No","Yes")))</f>
        <v>N/A</v>
      </c>
      <c r="I311" s="12">
        <v>3.4420000000000002</v>
      </c>
      <c r="J311" s="12">
        <v>3.923</v>
      </c>
      <c r="K311" s="45" t="s">
        <v>738</v>
      </c>
      <c r="L311" s="9" t="str">
        <f>IF(J311="Div by 0", "N/A", IF(OR(J311="N/A",K311="N/A"),"N/A", IF(J311&gt;VALUE(MID(K311,1,2)), "No", IF(J311&lt;-1*VALUE(MID(K311,1,2)), "No", "Yes"))))</f>
        <v>Yes</v>
      </c>
    </row>
    <row r="312" spans="1:12" x14ac:dyDescent="0.2">
      <c r="A312" s="58" t="s">
        <v>183</v>
      </c>
      <c r="B312" s="35" t="s">
        <v>213</v>
      </c>
      <c r="C312" s="36">
        <v>188193</v>
      </c>
      <c r="D312" s="11" t="str">
        <f t="shared" si="93"/>
        <v>N/A</v>
      </c>
      <c r="E312" s="36">
        <v>195986</v>
      </c>
      <c r="F312" s="11" t="str">
        <f t="shared" si="94"/>
        <v>N/A</v>
      </c>
      <c r="G312" s="36">
        <v>204070</v>
      </c>
      <c r="H312" s="11" t="str">
        <f t="shared" si="95"/>
        <v>N/A</v>
      </c>
      <c r="I312" s="12">
        <v>4.141</v>
      </c>
      <c r="J312" s="12">
        <v>4.125</v>
      </c>
      <c r="K312" s="45" t="s">
        <v>738</v>
      </c>
      <c r="L312" s="9" t="str">
        <f t="shared" ref="L312:L314" si="96">IF(J312="Div by 0", "N/A", IF(OR(J312="N/A",K312="N/A"),"N/A", IF(J312&gt;VALUE(MID(K312,1,2)), "No", IF(J312&lt;-1*VALUE(MID(K312,1,2)), "No", "Yes"))))</f>
        <v>Yes</v>
      </c>
    </row>
    <row r="313" spans="1:12" x14ac:dyDescent="0.2">
      <c r="A313" s="58" t="s">
        <v>184</v>
      </c>
      <c r="B313" s="35" t="s">
        <v>213</v>
      </c>
      <c r="C313" s="36">
        <v>673973</v>
      </c>
      <c r="D313" s="11" t="str">
        <f t="shared" si="93"/>
        <v>N/A</v>
      </c>
      <c r="E313" s="36">
        <v>677767</v>
      </c>
      <c r="F313" s="11" t="str">
        <f t="shared" si="94"/>
        <v>N/A</v>
      </c>
      <c r="G313" s="36">
        <v>688784</v>
      </c>
      <c r="H313" s="11" t="str">
        <f t="shared" si="95"/>
        <v>N/A</v>
      </c>
      <c r="I313" s="12">
        <v>0.56289999999999996</v>
      </c>
      <c r="J313" s="12">
        <v>1.625</v>
      </c>
      <c r="K313" s="45" t="s">
        <v>738</v>
      </c>
      <c r="L313" s="9" t="str">
        <f t="shared" si="96"/>
        <v>Yes</v>
      </c>
    </row>
    <row r="314" spans="1:12" x14ac:dyDescent="0.2">
      <c r="A314" s="7" t="s">
        <v>185</v>
      </c>
      <c r="B314" s="35" t="s">
        <v>213</v>
      </c>
      <c r="C314" s="36">
        <v>198478</v>
      </c>
      <c r="D314" s="11" t="str">
        <f t="shared" si="93"/>
        <v>N/A</v>
      </c>
      <c r="E314" s="36">
        <v>191563</v>
      </c>
      <c r="F314" s="11" t="str">
        <f t="shared" si="94"/>
        <v>N/A</v>
      </c>
      <c r="G314" s="36">
        <v>184649</v>
      </c>
      <c r="H314" s="11" t="str">
        <f t="shared" si="95"/>
        <v>N/A</v>
      </c>
      <c r="I314" s="12">
        <v>-3.48</v>
      </c>
      <c r="J314" s="12">
        <v>-3.61</v>
      </c>
      <c r="K314" s="45" t="s">
        <v>738</v>
      </c>
      <c r="L314" s="9" t="str">
        <f t="shared" si="96"/>
        <v>Yes</v>
      </c>
    </row>
    <row r="315" spans="1:12" x14ac:dyDescent="0.2">
      <c r="A315" s="58" t="s">
        <v>1111</v>
      </c>
      <c r="B315" s="13" t="s">
        <v>213</v>
      </c>
      <c r="C315" s="36">
        <v>675002</v>
      </c>
      <c r="D315" s="9" t="str">
        <f t="shared" ref="D315:F318" si="97">IF($B315="N/A","N/A",IF(C315&lt;0,"No","Yes"))</f>
        <v>N/A</v>
      </c>
      <c r="E315" s="36">
        <v>679123</v>
      </c>
      <c r="F315" s="9" t="str">
        <f t="shared" si="97"/>
        <v>N/A</v>
      </c>
      <c r="G315" s="36">
        <v>682463</v>
      </c>
      <c r="H315" s="9" t="str">
        <f t="shared" ref="H315:H318" si="98">IF($B315="N/A","N/A",IF(G315&lt;0,"No","Yes"))</f>
        <v>N/A</v>
      </c>
      <c r="I315" s="12">
        <v>0.61050000000000004</v>
      </c>
      <c r="J315" s="12">
        <v>0.49180000000000001</v>
      </c>
      <c r="K315" s="1" t="s">
        <v>737</v>
      </c>
      <c r="L315" s="9" t="str">
        <f>IF(J315="Div by 0", "N/A", IF(OR(J315="N/A",K315="N/A"),"N/A", IF(J315&gt;VALUE(MID(K315,1,2)), "No", IF(J315&lt;-1*VALUE(MID(K315,1,2)), "No", "Yes"))))</f>
        <v>Yes</v>
      </c>
    </row>
    <row r="316" spans="1:12" x14ac:dyDescent="0.2">
      <c r="A316" s="58" t="s">
        <v>431</v>
      </c>
      <c r="B316" s="13" t="s">
        <v>213</v>
      </c>
      <c r="C316" s="36">
        <v>33153</v>
      </c>
      <c r="D316" s="9" t="str">
        <f t="shared" si="97"/>
        <v>N/A</v>
      </c>
      <c r="E316" s="36">
        <v>30916</v>
      </c>
      <c r="F316" s="9" t="str">
        <f t="shared" si="97"/>
        <v>N/A</v>
      </c>
      <c r="G316" s="36">
        <v>29871</v>
      </c>
      <c r="H316" s="9" t="str">
        <f t="shared" si="98"/>
        <v>N/A</v>
      </c>
      <c r="I316" s="12">
        <v>-6.75</v>
      </c>
      <c r="J316" s="12">
        <v>-3.38</v>
      </c>
      <c r="K316" s="1" t="s">
        <v>737</v>
      </c>
      <c r="L316" s="9" t="str">
        <f t="shared" ref="L316:L318" si="99">IF(J316="Div by 0", "N/A", IF(OR(J316="N/A",K316="N/A"),"N/A", IF(J316&gt;VALUE(MID(K316,1,2)), "No", IF(J316&lt;-1*VALUE(MID(K316,1,2)), "No", "Yes"))))</f>
        <v>Yes</v>
      </c>
    </row>
    <row r="317" spans="1:12" x14ac:dyDescent="0.2">
      <c r="A317" s="58" t="s">
        <v>432</v>
      </c>
      <c r="B317" s="13" t="s">
        <v>213</v>
      </c>
      <c r="C317" s="36">
        <v>343787</v>
      </c>
      <c r="D317" s="9" t="str">
        <f t="shared" si="97"/>
        <v>N/A</v>
      </c>
      <c r="E317" s="36">
        <v>346821</v>
      </c>
      <c r="F317" s="9" t="str">
        <f t="shared" si="97"/>
        <v>N/A</v>
      </c>
      <c r="G317" s="36">
        <v>356487</v>
      </c>
      <c r="H317" s="9" t="str">
        <f t="shared" si="98"/>
        <v>N/A</v>
      </c>
      <c r="I317" s="12">
        <v>0.88249999999999995</v>
      </c>
      <c r="J317" s="12">
        <v>2.7869999999999999</v>
      </c>
      <c r="K317" s="1" t="s">
        <v>737</v>
      </c>
      <c r="L317" s="9" t="str">
        <f t="shared" si="99"/>
        <v>Yes</v>
      </c>
    </row>
    <row r="318" spans="1:12" x14ac:dyDescent="0.2">
      <c r="A318" s="58" t="s">
        <v>1112</v>
      </c>
      <c r="B318" s="13" t="s">
        <v>213</v>
      </c>
      <c r="C318" s="36">
        <v>75747</v>
      </c>
      <c r="D318" s="9" t="str">
        <f t="shared" si="97"/>
        <v>N/A</v>
      </c>
      <c r="E318" s="36">
        <v>78772</v>
      </c>
      <c r="F318" s="9" t="str">
        <f t="shared" si="97"/>
        <v>N/A</v>
      </c>
      <c r="G318" s="36">
        <v>82398</v>
      </c>
      <c r="H318" s="9" t="str">
        <f t="shared" si="98"/>
        <v>N/A</v>
      </c>
      <c r="I318" s="12">
        <v>3.9940000000000002</v>
      </c>
      <c r="J318" s="12">
        <v>4.6029999999999998</v>
      </c>
      <c r="K318" s="1" t="s">
        <v>737</v>
      </c>
      <c r="L318" s="9" t="str">
        <f t="shared" si="99"/>
        <v>Yes</v>
      </c>
    </row>
    <row r="319" spans="1:12" x14ac:dyDescent="0.2">
      <c r="A319" s="58" t="s">
        <v>98</v>
      </c>
      <c r="B319" s="35" t="s">
        <v>291</v>
      </c>
      <c r="C319" s="8">
        <v>89.219814467999996</v>
      </c>
      <c r="D319" s="44" t="str">
        <f>IF($B319="N/A","N/A",IF(C319&gt;80,"Yes","No"))</f>
        <v>Yes</v>
      </c>
      <c r="E319" s="8">
        <v>89.571527381999999</v>
      </c>
      <c r="F319" s="44" t="str">
        <f>IF($B319="N/A","N/A",IF(E319&gt;80,"Yes","No"))</f>
        <v>Yes</v>
      </c>
      <c r="G319" s="8">
        <v>89.118088971999995</v>
      </c>
      <c r="H319" s="44" t="str">
        <f>IF($B319="N/A","N/A",IF(G319&gt;80,"Yes","No"))</f>
        <v>Yes</v>
      </c>
      <c r="I319" s="12">
        <v>0.39419999999999999</v>
      </c>
      <c r="J319" s="12">
        <v>-0.50600000000000001</v>
      </c>
      <c r="K319" s="45" t="s">
        <v>738</v>
      </c>
      <c r="L319" s="9" t="str">
        <f t="shared" si="92"/>
        <v>Yes</v>
      </c>
    </row>
    <row r="320" spans="1:12" x14ac:dyDescent="0.2">
      <c r="A320" s="58" t="s">
        <v>332</v>
      </c>
      <c r="B320" s="35" t="s">
        <v>278</v>
      </c>
      <c r="C320" s="8">
        <v>5.4968449900000001E-2</v>
      </c>
      <c r="D320" s="44" t="str">
        <f>IF($B320="N/A","N/A",IF(C320&gt;=5,"No",IF(C320&lt;0,"No","Yes")))</f>
        <v>Yes</v>
      </c>
      <c r="E320" s="8">
        <v>5.4258983500000003E-2</v>
      </c>
      <c r="F320" s="44" t="str">
        <f>IF($B320="N/A","N/A",IF(E320&gt;=5,"No",IF(E320&lt;0,"No","Yes")))</f>
        <v>Yes</v>
      </c>
      <c r="G320" s="8">
        <v>5.2762957499999999E-2</v>
      </c>
      <c r="H320" s="44" t="str">
        <f>IF($B320="N/A","N/A",IF(G320&gt;=5,"No",IF(G320&lt;0,"No","Yes")))</f>
        <v>Yes</v>
      </c>
      <c r="I320" s="12">
        <v>-1.29</v>
      </c>
      <c r="J320" s="12">
        <v>-2.76</v>
      </c>
      <c r="K320" s="45" t="s">
        <v>738</v>
      </c>
      <c r="L320" s="9" t="str">
        <f t="shared" si="92"/>
        <v>Yes</v>
      </c>
    </row>
    <row r="321" spans="1:12" x14ac:dyDescent="0.2">
      <c r="A321" s="58" t="s">
        <v>340</v>
      </c>
      <c r="B321" s="48" t="s">
        <v>278</v>
      </c>
      <c r="C321" s="8">
        <v>3.5337733135999998</v>
      </c>
      <c r="D321" s="44" t="str">
        <f>IF($B321="N/A","N/A",IF(C321&gt;=5,"No",IF(C321&lt;0,"No","Yes")))</f>
        <v>Yes</v>
      </c>
      <c r="E321" s="8">
        <v>3.9297025464000002</v>
      </c>
      <c r="F321" s="44" t="str">
        <f>IF($B321="N/A","N/A",IF(E321&gt;=5,"No",IF(E321&lt;0,"No","Yes")))</f>
        <v>Yes</v>
      </c>
      <c r="G321" s="8">
        <v>4.2083803310999999</v>
      </c>
      <c r="H321" s="44" t="str">
        <f>IF($B321="N/A","N/A",IF(G321&gt;=5,"No",IF(G321&lt;0,"No","Yes")))</f>
        <v>Yes</v>
      </c>
      <c r="I321" s="12">
        <v>11.2</v>
      </c>
      <c r="J321" s="12">
        <v>7.0919999999999996</v>
      </c>
      <c r="K321" s="45" t="s">
        <v>738</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738</v>
      </c>
      <c r="L322" s="9" t="str">
        <f t="shared" si="92"/>
        <v>N/A</v>
      </c>
    </row>
    <row r="323" spans="1:12" x14ac:dyDescent="0.2">
      <c r="A323" s="58" t="s">
        <v>334</v>
      </c>
      <c r="B323" s="48" t="s">
        <v>292</v>
      </c>
      <c r="C323" s="8">
        <v>1.1472700748</v>
      </c>
      <c r="D323" s="44" t="str">
        <f>IF($B323="N/A","N/A",IF(C323&gt;0,"No",IF(C323&lt;0,"No","Yes")))</f>
        <v>No</v>
      </c>
      <c r="E323" s="8">
        <v>1.0681045586</v>
      </c>
      <c r="F323" s="44" t="str">
        <f>IF($B323="N/A","N/A",IF(E323&gt;0,"No",IF(E323&lt;0,"No","Yes")))</f>
        <v>No</v>
      </c>
      <c r="G323" s="8">
        <v>0.97384855749999999</v>
      </c>
      <c r="H323" s="44" t="str">
        <f>IF($B323="N/A","N/A",IF(G323&gt;0,"No",IF(G323&lt;0,"No","Yes")))</f>
        <v>No</v>
      </c>
      <c r="I323" s="12">
        <v>-6.9</v>
      </c>
      <c r="J323" s="12">
        <v>-8.82</v>
      </c>
      <c r="K323" s="45" t="s">
        <v>738</v>
      </c>
      <c r="L323" s="9" t="str">
        <f t="shared" si="92"/>
        <v>Yes</v>
      </c>
    </row>
    <row r="324" spans="1:12" x14ac:dyDescent="0.2">
      <c r="A324" s="58" t="s">
        <v>335</v>
      </c>
      <c r="B324" s="48" t="s">
        <v>278</v>
      </c>
      <c r="C324" s="8">
        <v>6.0040379998000004</v>
      </c>
      <c r="D324" s="44" t="str">
        <f>IF($B324="N/A","N/A",IF(C324&gt;=5,"No",IF(C324&lt;0,"No","Yes")))</f>
        <v>No</v>
      </c>
      <c r="E324" s="8">
        <v>5.3189405457000003</v>
      </c>
      <c r="F324" s="44" t="str">
        <f>IF($B324="N/A","N/A",IF(E324&gt;=5,"No",IF(E324&lt;0,"No","Yes")))</f>
        <v>No</v>
      </c>
      <c r="G324" s="8">
        <v>5.5903080347999996</v>
      </c>
      <c r="H324" s="44" t="str">
        <f>IF($B324="N/A","N/A",IF(G324&gt;=5,"No",IF(G324&lt;0,"No","Yes")))</f>
        <v>No</v>
      </c>
      <c r="I324" s="12">
        <v>-11.4</v>
      </c>
      <c r="J324" s="12">
        <v>5.1020000000000003</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738</v>
      </c>
      <c r="L325" s="9" t="str">
        <f t="shared" si="92"/>
        <v>N/A</v>
      </c>
    </row>
    <row r="326" spans="1:12" x14ac:dyDescent="0.2">
      <c r="A326" s="58" t="s">
        <v>337</v>
      </c>
      <c r="B326" s="48" t="s">
        <v>292</v>
      </c>
      <c r="C326" s="8">
        <v>4.01356935E-2</v>
      </c>
      <c r="D326" s="44" t="str">
        <f t="shared" si="100"/>
        <v>No</v>
      </c>
      <c r="E326" s="8">
        <v>5.7465984099999999E-2</v>
      </c>
      <c r="F326" s="44" t="str">
        <f t="shared" si="101"/>
        <v>No</v>
      </c>
      <c r="G326" s="8">
        <v>5.6611147299999998E-2</v>
      </c>
      <c r="H326" s="44" t="str">
        <f t="shared" si="102"/>
        <v>No</v>
      </c>
      <c r="I326" s="12">
        <v>43.18</v>
      </c>
      <c r="J326" s="12">
        <v>-1.49</v>
      </c>
      <c r="K326" s="45" t="s">
        <v>738</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738</v>
      </c>
      <c r="L333" s="9" t="str">
        <f t="shared" si="92"/>
        <v>N/A</v>
      </c>
    </row>
    <row r="334" spans="1:12" x14ac:dyDescent="0.2">
      <c r="A334" s="58" t="s">
        <v>1117</v>
      </c>
      <c r="B334" s="35" t="s">
        <v>293</v>
      </c>
      <c r="C334" s="8">
        <v>7.4754474256999996</v>
      </c>
      <c r="D334" s="44" t="str">
        <f>IF($B334="N/A","N/A",IF(C334&gt;15,"No",IF(C334&lt;2,"No","Yes")))</f>
        <v>Yes</v>
      </c>
      <c r="E334" s="8">
        <v>7.0167440103000001</v>
      </c>
      <c r="F334" s="44" t="str">
        <f>IF($B334="N/A","N/A",IF(E334&gt;15,"No",IF(E334&lt;2,"No","Yes")))</f>
        <v>Yes</v>
      </c>
      <c r="G334" s="8">
        <v>7.2448586047000001</v>
      </c>
      <c r="H334" s="44" t="str">
        <f>IF($B334="N/A","N/A",IF(G334&gt;15,"No",IF(G334&lt;2,"No","Yes")))</f>
        <v>Yes</v>
      </c>
      <c r="I334" s="12">
        <v>-6.14</v>
      </c>
      <c r="J334" s="12">
        <v>3.2509999999999999</v>
      </c>
      <c r="K334" s="45" t="s">
        <v>738</v>
      </c>
      <c r="L334" s="9" t="str">
        <f t="shared" si="92"/>
        <v>Yes</v>
      </c>
    </row>
    <row r="335" spans="1:12" x14ac:dyDescent="0.2">
      <c r="A335" s="58" t="s">
        <v>1118</v>
      </c>
      <c r="B335" s="35" t="s">
        <v>213</v>
      </c>
      <c r="C335" s="36">
        <v>130800</v>
      </c>
      <c r="D335" s="44" t="str">
        <f>IF($B335="N/A","N/A",IF(C335&gt;10,"No",IF(C335&lt;-10,"No","Yes")))</f>
        <v>N/A</v>
      </c>
      <c r="E335" s="36">
        <v>116946</v>
      </c>
      <c r="F335" s="44" t="str">
        <f>IF($B335="N/A","N/A",IF(E335&gt;10,"No",IF(E335&lt;-10,"No","Yes")))</f>
        <v>N/A</v>
      </c>
      <c r="G335" s="36">
        <v>101102</v>
      </c>
      <c r="H335" s="44" t="str">
        <f>IF($B335="N/A","N/A",IF(G335&gt;10,"No",IF(G335&lt;-10,"No","Yes")))</f>
        <v>N/A</v>
      </c>
      <c r="I335" s="12">
        <v>-10.6</v>
      </c>
      <c r="J335" s="12">
        <v>-13.5</v>
      </c>
      <c r="K335" s="45" t="s">
        <v>738</v>
      </c>
      <c r="L335" s="9" t="str">
        <f t="shared" si="92"/>
        <v>Yes</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738</v>
      </c>
      <c r="L337" s="9" t="str">
        <f t="shared" si="92"/>
        <v>N/A</v>
      </c>
    </row>
    <row r="338" spans="1:12" x14ac:dyDescent="0.2">
      <c r="A338" s="58" t="s">
        <v>1675</v>
      </c>
      <c r="B338" s="35" t="s">
        <v>213</v>
      </c>
      <c r="C338" s="36">
        <v>8725</v>
      </c>
      <c r="D338" s="44" t="str">
        <f>IF($B338="N/A","N/A",IF(C338&gt;10,"No",IF(C338&lt;-10,"No","Yes")))</f>
        <v>N/A</v>
      </c>
      <c r="E338" s="36">
        <v>8520</v>
      </c>
      <c r="F338" s="44" t="str">
        <f>IF($B338="N/A","N/A",IF(E338&gt;10,"No",IF(E338&lt;-10,"No","Yes")))</f>
        <v>N/A</v>
      </c>
      <c r="G338" s="36">
        <v>9123</v>
      </c>
      <c r="H338" s="44" t="str">
        <f>IF($B338="N/A","N/A",IF(G338&gt;10,"No",IF(G338&lt;-10,"No","Yes")))</f>
        <v>N/A</v>
      </c>
      <c r="I338" s="12">
        <v>-2.35</v>
      </c>
      <c r="J338" s="12">
        <v>7.077</v>
      </c>
      <c r="K338" s="45" t="s">
        <v>738</v>
      </c>
      <c r="L338" s="9" t="str">
        <f t="shared" si="92"/>
        <v>Yes</v>
      </c>
    </row>
    <row r="339" spans="1:12" x14ac:dyDescent="0.2">
      <c r="A339" s="58" t="s">
        <v>1676</v>
      </c>
      <c r="B339" s="35" t="s">
        <v>213</v>
      </c>
      <c r="C339" s="36">
        <v>4745</v>
      </c>
      <c r="D339" s="44" t="str">
        <f>IF($B339="N/A","N/A",IF(C339&gt;10,"No",IF(C339&lt;-10,"No","Yes")))</f>
        <v>N/A</v>
      </c>
      <c r="E339" s="36">
        <v>4238</v>
      </c>
      <c r="F339" s="44" t="str">
        <f>IF($B339="N/A","N/A",IF(E339&gt;10,"No",IF(E339&lt;-10,"No","Yes")))</f>
        <v>N/A</v>
      </c>
      <c r="G339" s="36">
        <v>4043</v>
      </c>
      <c r="H339" s="44" t="str">
        <f>IF($B339="N/A","N/A",IF(G339&gt;10,"No",IF(G339&lt;-10,"No","Yes")))</f>
        <v>N/A</v>
      </c>
      <c r="I339" s="12">
        <v>-10.7</v>
      </c>
      <c r="J339" s="12">
        <v>-4.5999999999999996</v>
      </c>
      <c r="K339" s="45" t="s">
        <v>738</v>
      </c>
      <c r="L339" s="9" t="str">
        <f t="shared" si="92"/>
        <v>Yes</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1734</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1746</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5708007333</v>
      </c>
      <c r="D6" s="11" t="str">
        <f t="shared" ref="D6:D12" si="0">IF($B6="N/A","N/A",IF(C6&gt;10,"No",IF(C6&lt;-10,"No","Yes")))</f>
        <v>N/A</v>
      </c>
      <c r="E6" s="14">
        <v>5762721663</v>
      </c>
      <c r="F6" s="11" t="str">
        <f t="shared" ref="F6:F12" si="1">IF($B6="N/A","N/A",IF(E6&gt;10,"No",IF(E6&lt;-10,"No","Yes")))</f>
        <v>N/A</v>
      </c>
      <c r="G6" s="14">
        <v>5702925581</v>
      </c>
      <c r="H6" s="11" t="str">
        <f t="shared" ref="H6:H12" si="2">IF($B6="N/A","N/A",IF(G6&gt;10,"No",IF(G6&lt;-10,"No","Yes")))</f>
        <v>N/A</v>
      </c>
      <c r="I6" s="12">
        <v>0.95860000000000001</v>
      </c>
      <c r="J6" s="12">
        <v>-1.04</v>
      </c>
      <c r="K6" s="48" t="s">
        <v>736</v>
      </c>
      <c r="L6" s="9" t="str">
        <f t="shared" ref="L6:L13" si="3">IF(J6="Div by 0", "N/A", IF(K6="N/A","N/A", IF(J6&gt;VALUE(MID(K6,1,2)), "No", IF(J6&lt;-1*VALUE(MID(K6,1,2)), "No", "Yes"))))</f>
        <v>Yes</v>
      </c>
    </row>
    <row r="7" spans="1:12" x14ac:dyDescent="0.2">
      <c r="A7" s="4" t="s">
        <v>1119</v>
      </c>
      <c r="B7" s="48" t="s">
        <v>213</v>
      </c>
      <c r="C7" s="14">
        <v>4068.6794294000001</v>
      </c>
      <c r="D7" s="11" t="str">
        <f t="shared" si="0"/>
        <v>N/A</v>
      </c>
      <c r="E7" s="14">
        <v>4077.0521997999999</v>
      </c>
      <c r="F7" s="11" t="str">
        <f t="shared" si="1"/>
        <v>N/A</v>
      </c>
      <c r="G7" s="14">
        <v>3984.8023406000002</v>
      </c>
      <c r="H7" s="11" t="str">
        <f t="shared" si="2"/>
        <v>N/A</v>
      </c>
      <c r="I7" s="12">
        <v>0.20580000000000001</v>
      </c>
      <c r="J7" s="12">
        <v>-2.2599999999999998</v>
      </c>
      <c r="K7" s="48" t="s">
        <v>736</v>
      </c>
      <c r="L7" s="9" t="str">
        <f t="shared" si="3"/>
        <v>Yes</v>
      </c>
    </row>
    <row r="8" spans="1:12" x14ac:dyDescent="0.2">
      <c r="A8" s="4" t="s">
        <v>721</v>
      </c>
      <c r="B8" s="48" t="s">
        <v>213</v>
      </c>
      <c r="C8" s="14">
        <v>599</v>
      </c>
      <c r="D8" s="11" t="str">
        <f t="shared" si="0"/>
        <v>N/A</v>
      </c>
      <c r="E8" s="14">
        <v>547</v>
      </c>
      <c r="F8" s="11" t="str">
        <f t="shared" si="1"/>
        <v>N/A</v>
      </c>
      <c r="G8" s="14">
        <v>482</v>
      </c>
      <c r="H8" s="11" t="str">
        <f t="shared" si="2"/>
        <v>N/A</v>
      </c>
      <c r="I8" s="12">
        <v>-8.68</v>
      </c>
      <c r="J8" s="12">
        <v>-11.9</v>
      </c>
      <c r="K8" s="48" t="s">
        <v>736</v>
      </c>
      <c r="L8" s="9" t="str">
        <f t="shared" si="3"/>
        <v>Yes</v>
      </c>
    </row>
    <row r="9" spans="1:12" x14ac:dyDescent="0.2">
      <c r="A9" s="4" t="s">
        <v>722</v>
      </c>
      <c r="B9" s="48" t="s">
        <v>213</v>
      </c>
      <c r="C9" s="14">
        <v>1300</v>
      </c>
      <c r="D9" s="11" t="str">
        <f t="shared" si="0"/>
        <v>N/A</v>
      </c>
      <c r="E9" s="14">
        <v>1279</v>
      </c>
      <c r="F9" s="11" t="str">
        <f t="shared" si="1"/>
        <v>N/A</v>
      </c>
      <c r="G9" s="14">
        <v>1256</v>
      </c>
      <c r="H9" s="11" t="str">
        <f t="shared" si="2"/>
        <v>N/A</v>
      </c>
      <c r="I9" s="12">
        <v>-1.62</v>
      </c>
      <c r="J9" s="12">
        <v>-1.8</v>
      </c>
      <c r="K9" s="48" t="s">
        <v>736</v>
      </c>
      <c r="L9" s="9" t="str">
        <f t="shared" si="3"/>
        <v>Yes</v>
      </c>
    </row>
    <row r="10" spans="1:12" x14ac:dyDescent="0.2">
      <c r="A10" s="4" t="s">
        <v>723</v>
      </c>
      <c r="B10" s="48" t="s">
        <v>213</v>
      </c>
      <c r="C10" s="14">
        <v>2743</v>
      </c>
      <c r="D10" s="11" t="str">
        <f t="shared" si="0"/>
        <v>N/A</v>
      </c>
      <c r="E10" s="14">
        <v>2943</v>
      </c>
      <c r="F10" s="11" t="str">
        <f t="shared" si="1"/>
        <v>N/A</v>
      </c>
      <c r="G10" s="14">
        <v>3158</v>
      </c>
      <c r="H10" s="11" t="str">
        <f t="shared" si="2"/>
        <v>N/A</v>
      </c>
      <c r="I10" s="12">
        <v>7.2910000000000004</v>
      </c>
      <c r="J10" s="12">
        <v>7.3049999999999997</v>
      </c>
      <c r="K10" s="48" t="s">
        <v>736</v>
      </c>
      <c r="L10" s="9" t="str">
        <f t="shared" si="3"/>
        <v>Yes</v>
      </c>
    </row>
    <row r="11" spans="1:12" x14ac:dyDescent="0.2">
      <c r="A11" s="4" t="s">
        <v>724</v>
      </c>
      <c r="B11" s="48" t="s">
        <v>213</v>
      </c>
      <c r="C11" s="14">
        <v>16165</v>
      </c>
      <c r="D11" s="11" t="str">
        <f t="shared" si="0"/>
        <v>N/A</v>
      </c>
      <c r="E11" s="14">
        <v>16075</v>
      </c>
      <c r="F11" s="11" t="str">
        <f t="shared" si="1"/>
        <v>N/A</v>
      </c>
      <c r="G11" s="14">
        <v>14631</v>
      </c>
      <c r="H11" s="11" t="str">
        <f t="shared" si="2"/>
        <v>N/A</v>
      </c>
      <c r="I11" s="12">
        <v>-0.55700000000000005</v>
      </c>
      <c r="J11" s="12">
        <v>-8.98</v>
      </c>
      <c r="K11" s="48" t="s">
        <v>736</v>
      </c>
      <c r="L11" s="9" t="str">
        <f t="shared" si="3"/>
        <v>Yes</v>
      </c>
    </row>
    <row r="12" spans="1:12" x14ac:dyDescent="0.2">
      <c r="A12" s="4" t="s">
        <v>725</v>
      </c>
      <c r="B12" s="48" t="s">
        <v>213</v>
      </c>
      <c r="C12" s="14">
        <v>53783</v>
      </c>
      <c r="D12" s="11" t="str">
        <f t="shared" si="0"/>
        <v>N/A</v>
      </c>
      <c r="E12" s="14">
        <v>54129</v>
      </c>
      <c r="F12" s="11" t="str">
        <f t="shared" si="1"/>
        <v>N/A</v>
      </c>
      <c r="G12" s="14">
        <v>49997</v>
      </c>
      <c r="H12" s="11" t="str">
        <f t="shared" si="2"/>
        <v>N/A</v>
      </c>
      <c r="I12" s="12">
        <v>0.64329999999999998</v>
      </c>
      <c r="J12" s="12">
        <v>-7.63</v>
      </c>
      <c r="K12" s="48" t="s">
        <v>736</v>
      </c>
      <c r="L12" s="9" t="str">
        <f t="shared" si="3"/>
        <v>Yes</v>
      </c>
    </row>
    <row r="13" spans="1:12" x14ac:dyDescent="0.2">
      <c r="A13" s="4" t="s">
        <v>74</v>
      </c>
      <c r="B13" s="48" t="s">
        <v>213</v>
      </c>
      <c r="C13" s="14">
        <v>11026727</v>
      </c>
      <c r="D13" s="11" t="str">
        <f>IF($B13="N/A","N/A",IF(C13&gt;10,"No",IF(C13&lt;-10,"No","Yes")))</f>
        <v>N/A</v>
      </c>
      <c r="E13" s="14">
        <v>7593401</v>
      </c>
      <c r="F13" s="11" t="str">
        <f>IF($B13="N/A","N/A",IF(E13&gt;10,"No",IF(E13&lt;-10,"No","Yes")))</f>
        <v>N/A</v>
      </c>
      <c r="G13" s="14">
        <v>2268637</v>
      </c>
      <c r="H13" s="11" t="str">
        <f>IF($B13="N/A","N/A",IF(G13&gt;10,"No",IF(G13&lt;-10,"No","Yes")))</f>
        <v>N/A</v>
      </c>
      <c r="I13" s="12">
        <v>-31.1</v>
      </c>
      <c r="J13" s="12">
        <v>-70.099999999999994</v>
      </c>
      <c r="K13" s="48" t="s">
        <v>736</v>
      </c>
      <c r="L13" s="9" t="str">
        <f t="shared" si="3"/>
        <v>No</v>
      </c>
    </row>
    <row r="14" spans="1:12" x14ac:dyDescent="0.2">
      <c r="A14" s="63" t="s">
        <v>157</v>
      </c>
      <c r="B14" s="35" t="s">
        <v>213</v>
      </c>
      <c r="C14" s="8">
        <v>5.8874599583</v>
      </c>
      <c r="D14" s="44" t="str">
        <f t="shared" ref="D14:D18" si="4">IF($B14="N/A","N/A",IF(C14&gt;10,"No",IF(C14&lt;-10,"No","Yes")))</f>
        <v>N/A</v>
      </c>
      <c r="E14" s="8">
        <v>6.7216242776000001</v>
      </c>
      <c r="F14" s="44" t="str">
        <f t="shared" ref="F14:F18" si="5">IF($B14="N/A","N/A",IF(E14&gt;10,"No",IF(E14&lt;-10,"No","Yes")))</f>
        <v>N/A</v>
      </c>
      <c r="G14" s="8">
        <v>6.9559220468999996</v>
      </c>
      <c r="H14" s="44" t="str">
        <f t="shared" ref="H14:H18" si="6">IF($B14="N/A","N/A",IF(G14&gt;10,"No",IF(G14&lt;-10,"No","Yes")))</f>
        <v>N/A</v>
      </c>
      <c r="I14" s="12">
        <v>14.17</v>
      </c>
      <c r="J14" s="12">
        <v>3.4860000000000002</v>
      </c>
      <c r="K14" s="45" t="s">
        <v>736</v>
      </c>
      <c r="L14" s="9" t="str">
        <f t="shared" ref="L14:L18" si="7">IF(J14="Div by 0", "N/A", IF(K14="N/A","N/A", IF(J14&gt;VALUE(MID(K14,1,2)), "No", IF(J14&lt;-1*VALUE(MID(K14,1,2)), "No", "Yes"))))</f>
        <v>Yes</v>
      </c>
    </row>
    <row r="15" spans="1:12" x14ac:dyDescent="0.2">
      <c r="A15" s="4" t="s">
        <v>417</v>
      </c>
      <c r="B15" s="35" t="s">
        <v>213</v>
      </c>
      <c r="C15" s="8">
        <v>17.638698343000002</v>
      </c>
      <c r="D15" s="44" t="str">
        <f t="shared" si="4"/>
        <v>N/A</v>
      </c>
      <c r="E15" s="8">
        <v>20.632273190999999</v>
      </c>
      <c r="F15" s="44" t="str">
        <f t="shared" si="5"/>
        <v>N/A</v>
      </c>
      <c r="G15" s="8">
        <v>21.366368433000002</v>
      </c>
      <c r="H15" s="44" t="str">
        <f t="shared" si="6"/>
        <v>N/A</v>
      </c>
      <c r="I15" s="12">
        <v>16.97</v>
      </c>
      <c r="J15" s="12">
        <v>3.5579999999999998</v>
      </c>
      <c r="K15" s="45" t="s">
        <v>736</v>
      </c>
      <c r="L15" s="9" t="str">
        <f t="shared" si="7"/>
        <v>Yes</v>
      </c>
    </row>
    <row r="16" spans="1:12" x14ac:dyDescent="0.2">
      <c r="A16" s="4" t="s">
        <v>418</v>
      </c>
      <c r="B16" s="35" t="s">
        <v>213</v>
      </c>
      <c r="C16" s="8">
        <v>7.1084509181</v>
      </c>
      <c r="D16" s="44" t="str">
        <f t="shared" si="4"/>
        <v>N/A</v>
      </c>
      <c r="E16" s="8">
        <v>9.1726348695999995</v>
      </c>
      <c r="F16" s="44" t="str">
        <f t="shared" si="5"/>
        <v>N/A</v>
      </c>
      <c r="G16" s="8">
        <v>10.605140746</v>
      </c>
      <c r="H16" s="44" t="str">
        <f t="shared" si="6"/>
        <v>N/A</v>
      </c>
      <c r="I16" s="12">
        <v>29.04</v>
      </c>
      <c r="J16" s="12">
        <v>15.62</v>
      </c>
      <c r="K16" s="45" t="s">
        <v>736</v>
      </c>
      <c r="L16" s="9" t="str">
        <f t="shared" si="7"/>
        <v>Yes</v>
      </c>
    </row>
    <row r="17" spans="1:12" x14ac:dyDescent="0.2">
      <c r="A17" s="4" t="s">
        <v>419</v>
      </c>
      <c r="B17" s="35" t="s">
        <v>213</v>
      </c>
      <c r="C17" s="8">
        <v>1.5339932188000001</v>
      </c>
      <c r="D17" s="44" t="str">
        <f t="shared" si="4"/>
        <v>N/A</v>
      </c>
      <c r="E17" s="8">
        <v>2.1326431218000002</v>
      </c>
      <c r="F17" s="44" t="str">
        <f t="shared" si="5"/>
        <v>N/A</v>
      </c>
      <c r="G17" s="8">
        <v>2.5054591991000001</v>
      </c>
      <c r="H17" s="44" t="str">
        <f t="shared" si="6"/>
        <v>N/A</v>
      </c>
      <c r="I17" s="12">
        <v>39.03</v>
      </c>
      <c r="J17" s="12">
        <v>17.48</v>
      </c>
      <c r="K17" s="45" t="s">
        <v>736</v>
      </c>
      <c r="L17" s="9" t="str">
        <f t="shared" si="7"/>
        <v>Yes</v>
      </c>
    </row>
    <row r="18" spans="1:12" x14ac:dyDescent="0.2">
      <c r="A18" s="4" t="s">
        <v>420</v>
      </c>
      <c r="B18" s="35" t="s">
        <v>213</v>
      </c>
      <c r="C18" s="8">
        <v>12.621517516999999</v>
      </c>
      <c r="D18" s="44" t="str">
        <f t="shared" si="4"/>
        <v>N/A</v>
      </c>
      <c r="E18" s="8">
        <v>12.472493588000001</v>
      </c>
      <c r="F18" s="44" t="str">
        <f t="shared" si="5"/>
        <v>N/A</v>
      </c>
      <c r="G18" s="8">
        <v>11.333352793</v>
      </c>
      <c r="H18" s="44" t="str">
        <f t="shared" si="6"/>
        <v>N/A</v>
      </c>
      <c r="I18" s="12">
        <v>-1.18</v>
      </c>
      <c r="J18" s="12">
        <v>-9.1300000000000008</v>
      </c>
      <c r="K18" s="45" t="s">
        <v>736</v>
      </c>
      <c r="L18" s="9" t="str">
        <f t="shared" si="7"/>
        <v>Yes</v>
      </c>
    </row>
    <row r="19" spans="1:12" x14ac:dyDescent="0.2">
      <c r="A19" s="4" t="s">
        <v>75</v>
      </c>
      <c r="B19" s="48" t="s">
        <v>213</v>
      </c>
      <c r="C19" s="36">
        <v>18</v>
      </c>
      <c r="D19" s="44" t="str">
        <f t="shared" ref="D19:D50" si="8">IF($B19="N/A","N/A",IF(C19&gt;10,"No",IF(C19&lt;-10,"No","Yes")))</f>
        <v>N/A</v>
      </c>
      <c r="E19" s="36">
        <v>17</v>
      </c>
      <c r="F19" s="44" t="str">
        <f t="shared" ref="F19:F50" si="9">IF($B19="N/A","N/A",IF(E19&gt;10,"No",IF(E19&lt;-10,"No","Yes")))</f>
        <v>N/A</v>
      </c>
      <c r="G19" s="36">
        <v>11</v>
      </c>
      <c r="H19" s="44" t="str">
        <f t="shared" ref="H19:H50" si="10">IF($B19="N/A","N/A",IF(G19&gt;10,"No",IF(G19&lt;-10,"No","Yes")))</f>
        <v>N/A</v>
      </c>
      <c r="I19" s="12">
        <v>-5.56</v>
      </c>
      <c r="J19" s="12">
        <v>-52.9</v>
      </c>
      <c r="K19" s="48" t="s">
        <v>213</v>
      </c>
      <c r="L19" s="9" t="str">
        <f t="shared" ref="L19:L25" si="11">IF(J19="Div by 0", "N/A", IF(K19="N/A","N/A", IF(J19&gt;VALUE(MID(K19,1,2)), "No", IF(J19&lt;-1*VALUE(MID(K19,1,2)), "No", "Yes"))))</f>
        <v>N/A</v>
      </c>
    </row>
    <row r="20" spans="1:12" x14ac:dyDescent="0.2">
      <c r="A20" s="4" t="s">
        <v>76</v>
      </c>
      <c r="B20" s="48" t="s">
        <v>213</v>
      </c>
      <c r="C20" s="36">
        <v>67</v>
      </c>
      <c r="D20" s="44" t="str">
        <f t="shared" si="8"/>
        <v>N/A</v>
      </c>
      <c r="E20" s="36">
        <v>58</v>
      </c>
      <c r="F20" s="44" t="str">
        <f t="shared" si="9"/>
        <v>N/A</v>
      </c>
      <c r="G20" s="36">
        <v>36</v>
      </c>
      <c r="H20" s="44" t="str">
        <f t="shared" si="10"/>
        <v>N/A</v>
      </c>
      <c r="I20" s="12">
        <v>-13.4</v>
      </c>
      <c r="J20" s="12">
        <v>-37.9</v>
      </c>
      <c r="K20" s="48" t="s">
        <v>213</v>
      </c>
      <c r="L20" s="9" t="str">
        <f t="shared" si="11"/>
        <v>N/A</v>
      </c>
    </row>
    <row r="21" spans="1:12" x14ac:dyDescent="0.2">
      <c r="A21" s="63" t="s">
        <v>1119</v>
      </c>
      <c r="B21" s="48" t="s">
        <v>213</v>
      </c>
      <c r="C21" s="14">
        <v>4068.6794294000001</v>
      </c>
      <c r="D21" s="11" t="str">
        <f t="shared" si="8"/>
        <v>N/A</v>
      </c>
      <c r="E21" s="14">
        <v>4077.0521997999999</v>
      </c>
      <c r="F21" s="11" t="str">
        <f t="shared" si="9"/>
        <v>N/A</v>
      </c>
      <c r="G21" s="14">
        <v>3984.8023406000002</v>
      </c>
      <c r="H21" s="11" t="str">
        <f t="shared" si="10"/>
        <v>N/A</v>
      </c>
      <c r="I21" s="12">
        <v>0.20580000000000001</v>
      </c>
      <c r="J21" s="12">
        <v>-2.2599999999999998</v>
      </c>
      <c r="K21" s="48" t="s">
        <v>736</v>
      </c>
      <c r="L21" s="9" t="str">
        <f t="shared" si="11"/>
        <v>Yes</v>
      </c>
    </row>
    <row r="22" spans="1:12" x14ac:dyDescent="0.2">
      <c r="A22" s="4" t="s">
        <v>1703</v>
      </c>
      <c r="B22" s="48" t="s">
        <v>213</v>
      </c>
      <c r="C22" s="14">
        <v>10166.164454</v>
      </c>
      <c r="D22" s="11" t="str">
        <f t="shared" si="8"/>
        <v>N/A</v>
      </c>
      <c r="E22" s="14">
        <v>10057.348055</v>
      </c>
      <c r="F22" s="11" t="str">
        <f t="shared" si="9"/>
        <v>N/A</v>
      </c>
      <c r="G22" s="14">
        <v>9602.1259004000003</v>
      </c>
      <c r="H22" s="11" t="str">
        <f t="shared" si="10"/>
        <v>N/A</v>
      </c>
      <c r="I22" s="12">
        <v>-1.07</v>
      </c>
      <c r="J22" s="12">
        <v>-4.53</v>
      </c>
      <c r="K22" s="48" t="s">
        <v>736</v>
      </c>
      <c r="L22" s="9" t="str">
        <f t="shared" si="11"/>
        <v>Yes</v>
      </c>
    </row>
    <row r="23" spans="1:12" x14ac:dyDescent="0.2">
      <c r="A23" s="4" t="s">
        <v>1120</v>
      </c>
      <c r="B23" s="48" t="s">
        <v>213</v>
      </c>
      <c r="C23" s="14">
        <v>11877.010908</v>
      </c>
      <c r="D23" s="11" t="str">
        <f t="shared" si="8"/>
        <v>N/A</v>
      </c>
      <c r="E23" s="14">
        <v>11718.495982</v>
      </c>
      <c r="F23" s="11" t="str">
        <f t="shared" si="9"/>
        <v>N/A</v>
      </c>
      <c r="G23" s="14">
        <v>11178.767362000001</v>
      </c>
      <c r="H23" s="11" t="str">
        <f t="shared" si="10"/>
        <v>N/A</v>
      </c>
      <c r="I23" s="12">
        <v>-1.33</v>
      </c>
      <c r="J23" s="12">
        <v>-4.6100000000000003</v>
      </c>
      <c r="K23" s="48" t="s">
        <v>736</v>
      </c>
      <c r="L23" s="9" t="str">
        <f t="shared" si="11"/>
        <v>Yes</v>
      </c>
    </row>
    <row r="24" spans="1:12" x14ac:dyDescent="0.2">
      <c r="A24" s="4" t="s">
        <v>1121</v>
      </c>
      <c r="B24" s="48" t="s">
        <v>213</v>
      </c>
      <c r="C24" s="14">
        <v>1679.5333817000001</v>
      </c>
      <c r="D24" s="11" t="str">
        <f t="shared" si="8"/>
        <v>N/A</v>
      </c>
      <c r="E24" s="14">
        <v>1625.4243018</v>
      </c>
      <c r="F24" s="11" t="str">
        <f t="shared" si="9"/>
        <v>N/A</v>
      </c>
      <c r="G24" s="14">
        <v>1584.5099284999999</v>
      </c>
      <c r="H24" s="11" t="str">
        <f t="shared" si="10"/>
        <v>N/A</v>
      </c>
      <c r="I24" s="12">
        <v>-3.22</v>
      </c>
      <c r="J24" s="12">
        <v>-2.52</v>
      </c>
      <c r="K24" s="48" t="s">
        <v>736</v>
      </c>
      <c r="L24" s="9" t="str">
        <f t="shared" si="11"/>
        <v>Yes</v>
      </c>
    </row>
    <row r="25" spans="1:12" x14ac:dyDescent="0.2">
      <c r="A25" s="4" t="s">
        <v>1122</v>
      </c>
      <c r="B25" s="48" t="s">
        <v>213</v>
      </c>
      <c r="C25" s="14">
        <v>2614.9635939999998</v>
      </c>
      <c r="D25" s="11" t="str">
        <f t="shared" si="8"/>
        <v>N/A</v>
      </c>
      <c r="E25" s="14">
        <v>2658.0514036999998</v>
      </c>
      <c r="F25" s="11" t="str">
        <f t="shared" si="9"/>
        <v>N/A</v>
      </c>
      <c r="G25" s="14">
        <v>2742.75054</v>
      </c>
      <c r="H25" s="11" t="str">
        <f t="shared" si="10"/>
        <v>N/A</v>
      </c>
      <c r="I25" s="12">
        <v>1.6479999999999999</v>
      </c>
      <c r="J25" s="12">
        <v>3.1869999999999998</v>
      </c>
      <c r="K25" s="48" t="s">
        <v>736</v>
      </c>
      <c r="L25" s="9" t="str">
        <f t="shared" si="11"/>
        <v>Yes</v>
      </c>
    </row>
    <row r="26" spans="1:12" x14ac:dyDescent="0.2">
      <c r="A26" s="2" t="s">
        <v>1123</v>
      </c>
      <c r="B26" s="48" t="s">
        <v>213</v>
      </c>
      <c r="C26" s="14">
        <v>4132.4255368000004</v>
      </c>
      <c r="D26" s="11" t="str">
        <f t="shared" si="8"/>
        <v>N/A</v>
      </c>
      <c r="E26" s="14">
        <v>4165.2640928000001</v>
      </c>
      <c r="F26" s="11" t="str">
        <f t="shared" si="9"/>
        <v>N/A</v>
      </c>
      <c r="G26" s="14">
        <v>4047.0022276</v>
      </c>
      <c r="H26" s="11" t="str">
        <f t="shared" si="10"/>
        <v>N/A</v>
      </c>
      <c r="I26" s="12">
        <v>0.79469999999999996</v>
      </c>
      <c r="J26" s="12">
        <v>-2.84</v>
      </c>
      <c r="K26" s="48" t="s">
        <v>736</v>
      </c>
      <c r="L26" s="9" t="str">
        <f>IF(J26="Div by 0", "N/A", IF(OR(J26="N/A",K26="N/A"),"N/A", IF(J26&gt;VALUE(MID(K26,1,2)), "No", IF(J26&lt;-1*VALUE(MID(K26,1,2)), "No", "Yes"))))</f>
        <v>Yes</v>
      </c>
    </row>
    <row r="27" spans="1:12" x14ac:dyDescent="0.2">
      <c r="A27" s="2" t="s">
        <v>1124</v>
      </c>
      <c r="B27" s="48" t="s">
        <v>213</v>
      </c>
      <c r="C27" s="14">
        <v>3980.2010304</v>
      </c>
      <c r="D27" s="11" t="str">
        <f t="shared" si="8"/>
        <v>N/A</v>
      </c>
      <c r="E27" s="14">
        <v>3956.8117354999999</v>
      </c>
      <c r="F27" s="11" t="str">
        <f t="shared" si="9"/>
        <v>N/A</v>
      </c>
      <c r="G27" s="14">
        <v>3900.0574213999998</v>
      </c>
      <c r="H27" s="11" t="str">
        <f t="shared" si="10"/>
        <v>N/A</v>
      </c>
      <c r="I27" s="12">
        <v>-0.58799999999999997</v>
      </c>
      <c r="J27" s="12">
        <v>-1.43</v>
      </c>
      <c r="K27" s="48" t="s">
        <v>736</v>
      </c>
      <c r="L27" s="9" t="str">
        <f>IF(J27="Div by 0", "N/A", IF(OR(J27="N/A",K27="N/A"),"N/A", IF(J27&gt;VALUE(MID(K27,1,2)), "No", IF(J27&lt;-1*VALUE(MID(K27,1,2)), "No", "Yes"))))</f>
        <v>Yes</v>
      </c>
    </row>
    <row r="28" spans="1:12" x14ac:dyDescent="0.2">
      <c r="A28" s="63" t="s">
        <v>1125</v>
      </c>
      <c r="B28" s="48" t="s">
        <v>213</v>
      </c>
      <c r="C28" s="14">
        <v>9215.6383537000002</v>
      </c>
      <c r="D28" s="11" t="str">
        <f t="shared" si="8"/>
        <v>N/A</v>
      </c>
      <c r="E28" s="14">
        <v>8925.6374577999995</v>
      </c>
      <c r="F28" s="11" t="str">
        <f t="shared" si="9"/>
        <v>N/A</v>
      </c>
      <c r="G28" s="14">
        <v>8411.3778027999997</v>
      </c>
      <c r="H28" s="11" t="str">
        <f t="shared" si="10"/>
        <v>N/A</v>
      </c>
      <c r="I28" s="12">
        <v>-3.15</v>
      </c>
      <c r="J28" s="12">
        <v>-5.76</v>
      </c>
      <c r="K28" s="48" t="s">
        <v>736</v>
      </c>
      <c r="L28" s="9" t="str">
        <f>IF(J28="Div by 0", "N/A", IF(K28="N/A","N/A", IF(J28&gt;VALUE(MID(K28,1,2)), "No", IF(J28&lt;-1*VALUE(MID(K28,1,2)), "No", "Yes"))))</f>
        <v>Yes</v>
      </c>
    </row>
    <row r="29" spans="1:12" x14ac:dyDescent="0.2">
      <c r="A29" s="2" t="s">
        <v>1126</v>
      </c>
      <c r="B29" s="48" t="s">
        <v>213</v>
      </c>
      <c r="C29" s="14">
        <v>10163.039627</v>
      </c>
      <c r="D29" s="11" t="str">
        <f t="shared" si="8"/>
        <v>N/A</v>
      </c>
      <c r="E29" s="14">
        <v>10063.309458</v>
      </c>
      <c r="F29" s="11" t="str">
        <f t="shared" si="9"/>
        <v>N/A</v>
      </c>
      <c r="G29" s="14">
        <v>9606.7645909000003</v>
      </c>
      <c r="H29" s="11" t="str">
        <f t="shared" si="10"/>
        <v>N/A</v>
      </c>
      <c r="I29" s="12">
        <v>-0.98099999999999998</v>
      </c>
      <c r="J29" s="12">
        <v>-4.54</v>
      </c>
      <c r="K29" s="48" t="s">
        <v>736</v>
      </c>
      <c r="L29" s="9" t="str">
        <f>IF(J29="Div by 0", "N/A", IF(K29="N/A","N/A", IF(J29&gt;VALUE(MID(K29,1,2)), "No", IF(J29&lt;-1*VALUE(MID(K29,1,2)), "No", "Yes"))))</f>
        <v>Yes</v>
      </c>
    </row>
    <row r="30" spans="1:12" x14ac:dyDescent="0.2">
      <c r="A30" s="2" t="s">
        <v>1127</v>
      </c>
      <c r="B30" s="48" t="s">
        <v>213</v>
      </c>
      <c r="C30" s="14">
        <v>8165.6701414999998</v>
      </c>
      <c r="D30" s="11" t="str">
        <f t="shared" si="8"/>
        <v>N/A</v>
      </c>
      <c r="E30" s="14">
        <v>7663.1304812999997</v>
      </c>
      <c r="F30" s="11" t="str">
        <f t="shared" si="9"/>
        <v>N/A</v>
      </c>
      <c r="G30" s="14">
        <v>7070.9596871000003</v>
      </c>
      <c r="H30" s="11" t="str">
        <f t="shared" si="10"/>
        <v>N/A</v>
      </c>
      <c r="I30" s="12">
        <v>-6.15</v>
      </c>
      <c r="J30" s="12">
        <v>-7.73</v>
      </c>
      <c r="K30" s="48" t="s">
        <v>736</v>
      </c>
      <c r="L30" s="9" t="str">
        <f>IF(J30="Div by 0", "N/A", IF(K30="N/A","N/A", IF(J30&gt;VALUE(MID(K30,1,2)), "No", IF(J30&lt;-1*VALUE(MID(K30,1,2)), "No", "Yes"))))</f>
        <v>Yes</v>
      </c>
    </row>
    <row r="31" spans="1:12" x14ac:dyDescent="0.2">
      <c r="A31" s="2" t="s">
        <v>1128</v>
      </c>
      <c r="B31" s="48" t="s">
        <v>213</v>
      </c>
      <c r="C31" s="14">
        <v>9670.8630408999998</v>
      </c>
      <c r="D31" s="11" t="str">
        <f t="shared" si="8"/>
        <v>N/A</v>
      </c>
      <c r="E31" s="14">
        <v>9400.9084375999992</v>
      </c>
      <c r="F31" s="11" t="str">
        <f t="shared" si="9"/>
        <v>N/A</v>
      </c>
      <c r="G31" s="14">
        <v>8868.0521482999993</v>
      </c>
      <c r="H31" s="11" t="str">
        <f t="shared" si="10"/>
        <v>N/A</v>
      </c>
      <c r="I31" s="12">
        <v>-2.79</v>
      </c>
      <c r="J31" s="12">
        <v>-5.67</v>
      </c>
      <c r="K31" s="48" t="s">
        <v>736</v>
      </c>
      <c r="L31" s="9" t="str">
        <f>IF(J31="Div by 0", "N/A", IF(OR(J31="N/A",K31="N/A"),"N/A", IF(J31&gt;VALUE(MID(K31,1,2)), "No", IF(J31&lt;-1*VALUE(MID(K31,1,2)), "No", "Yes"))))</f>
        <v>Yes</v>
      </c>
    </row>
    <row r="32" spans="1:12" x14ac:dyDescent="0.2">
      <c r="A32" s="2" t="s">
        <v>1129</v>
      </c>
      <c r="B32" s="48" t="s">
        <v>213</v>
      </c>
      <c r="C32" s="14">
        <v>8551.1282484999992</v>
      </c>
      <c r="D32" s="11" t="str">
        <f t="shared" si="8"/>
        <v>N/A</v>
      </c>
      <c r="E32" s="14">
        <v>8234.7353536999999</v>
      </c>
      <c r="F32" s="11" t="str">
        <f t="shared" si="9"/>
        <v>N/A</v>
      </c>
      <c r="G32" s="14">
        <v>7747.0210725999996</v>
      </c>
      <c r="H32" s="11" t="str">
        <f t="shared" si="10"/>
        <v>N/A</v>
      </c>
      <c r="I32" s="12">
        <v>-3.7</v>
      </c>
      <c r="J32" s="12">
        <v>-5.92</v>
      </c>
      <c r="K32" s="48" t="s">
        <v>736</v>
      </c>
      <c r="L32" s="9" t="str">
        <f>IF(J32="Div by 0", "N/A", IF(OR(J32="N/A",K32="N/A"),"N/A", IF(J32&gt;VALUE(MID(K32,1,2)), "No", IF(J32&lt;-1*VALUE(MID(K32,1,2)), "No", "Yes"))))</f>
        <v>Yes</v>
      </c>
    </row>
    <row r="33" spans="1:12" x14ac:dyDescent="0.2">
      <c r="A33" s="2" t="s">
        <v>1706</v>
      </c>
      <c r="B33" s="48" t="s">
        <v>213</v>
      </c>
      <c r="C33" s="14">
        <v>10456.241115000001</v>
      </c>
      <c r="D33" s="11" t="str">
        <f t="shared" si="8"/>
        <v>N/A</v>
      </c>
      <c r="E33" s="14">
        <v>10731.147247999999</v>
      </c>
      <c r="F33" s="11" t="str">
        <f t="shared" si="9"/>
        <v>N/A</v>
      </c>
      <c r="G33" s="14">
        <v>9605.6033415999991</v>
      </c>
      <c r="H33" s="11" t="str">
        <f t="shared" si="10"/>
        <v>N/A</v>
      </c>
      <c r="I33" s="12">
        <v>2.629</v>
      </c>
      <c r="J33" s="12">
        <v>-10.5</v>
      </c>
      <c r="K33" s="48" t="s">
        <v>736</v>
      </c>
      <c r="L33" s="9" t="str">
        <f t="shared" ref="L33:L45" si="12">IF(J33="Div by 0", "N/A", IF(K33="N/A","N/A", IF(J33&gt;VALUE(MID(K33,1,2)), "No", IF(J33&lt;-1*VALUE(MID(K33,1,2)), "No", "Yes"))))</f>
        <v>Yes</v>
      </c>
    </row>
    <row r="34" spans="1:12" x14ac:dyDescent="0.2">
      <c r="A34" s="2" t="s">
        <v>1707</v>
      </c>
      <c r="B34" s="48" t="s">
        <v>213</v>
      </c>
      <c r="C34" s="14">
        <v>674.95086379999998</v>
      </c>
      <c r="D34" s="11" t="str">
        <f t="shared" si="8"/>
        <v>N/A</v>
      </c>
      <c r="E34" s="14">
        <v>487.64253176</v>
      </c>
      <c r="F34" s="11" t="str">
        <f t="shared" si="9"/>
        <v>N/A</v>
      </c>
      <c r="G34" s="14">
        <v>461.35753894999999</v>
      </c>
      <c r="H34" s="11" t="str">
        <f t="shared" si="10"/>
        <v>N/A</v>
      </c>
      <c r="I34" s="12">
        <v>-27.8</v>
      </c>
      <c r="J34" s="12">
        <v>-5.39</v>
      </c>
      <c r="K34" s="48" t="s">
        <v>736</v>
      </c>
      <c r="L34" s="9" t="str">
        <f t="shared" si="12"/>
        <v>Yes</v>
      </c>
    </row>
    <row r="35" spans="1:12" x14ac:dyDescent="0.2">
      <c r="A35" s="2" t="s">
        <v>1708</v>
      </c>
      <c r="B35" s="48" t="s">
        <v>213</v>
      </c>
      <c r="C35" s="14">
        <v>13112.220327999999</v>
      </c>
      <c r="D35" s="11" t="str">
        <f t="shared" si="8"/>
        <v>N/A</v>
      </c>
      <c r="E35" s="14">
        <v>13020.950128</v>
      </c>
      <c r="F35" s="11" t="str">
        <f t="shared" si="9"/>
        <v>N/A</v>
      </c>
      <c r="G35" s="14">
        <v>12391.551556</v>
      </c>
      <c r="H35" s="11" t="str">
        <f t="shared" si="10"/>
        <v>N/A</v>
      </c>
      <c r="I35" s="12">
        <v>-0.69599999999999995</v>
      </c>
      <c r="J35" s="12">
        <v>-4.83</v>
      </c>
      <c r="K35" s="48" t="s">
        <v>736</v>
      </c>
      <c r="L35" s="9" t="str">
        <f t="shared" si="12"/>
        <v>Yes</v>
      </c>
    </row>
    <row r="36" spans="1:12" x14ac:dyDescent="0.2">
      <c r="A36" s="2" t="s">
        <v>1709</v>
      </c>
      <c r="B36" s="48" t="s">
        <v>213</v>
      </c>
      <c r="C36" s="14">
        <v>252.79299485999999</v>
      </c>
      <c r="D36" s="11" t="str">
        <f t="shared" si="8"/>
        <v>N/A</v>
      </c>
      <c r="E36" s="14">
        <v>233.93613483999999</v>
      </c>
      <c r="F36" s="11" t="str">
        <f t="shared" si="9"/>
        <v>N/A</v>
      </c>
      <c r="G36" s="14">
        <v>223.78200376000001</v>
      </c>
      <c r="H36" s="11" t="str">
        <f t="shared" si="10"/>
        <v>N/A</v>
      </c>
      <c r="I36" s="12">
        <v>-7.46</v>
      </c>
      <c r="J36" s="12">
        <v>-4.34</v>
      </c>
      <c r="K36" s="48" t="s">
        <v>736</v>
      </c>
      <c r="L36" s="9" t="str">
        <f t="shared" si="12"/>
        <v>Yes</v>
      </c>
    </row>
    <row r="37" spans="1:12" x14ac:dyDescent="0.2">
      <c r="A37" s="2" t="s">
        <v>1710</v>
      </c>
      <c r="B37" s="48" t="s">
        <v>213</v>
      </c>
      <c r="C37" s="14">
        <v>2728.6488198000002</v>
      </c>
      <c r="D37" s="11" t="str">
        <f t="shared" si="8"/>
        <v>N/A</v>
      </c>
      <c r="E37" s="14">
        <v>2310.6344632999999</v>
      </c>
      <c r="F37" s="11" t="str">
        <f t="shared" si="9"/>
        <v>N/A</v>
      </c>
      <c r="G37" s="14">
        <v>2322.1867431000001</v>
      </c>
      <c r="H37" s="11" t="str">
        <f t="shared" si="10"/>
        <v>N/A</v>
      </c>
      <c r="I37" s="12">
        <v>-15.3</v>
      </c>
      <c r="J37" s="12">
        <v>0.5</v>
      </c>
      <c r="K37" s="48" t="s">
        <v>736</v>
      </c>
      <c r="L37" s="9" t="str">
        <f t="shared" si="12"/>
        <v>Yes</v>
      </c>
    </row>
    <row r="38" spans="1:12" x14ac:dyDescent="0.2">
      <c r="A38" s="2" t="s">
        <v>1711</v>
      </c>
      <c r="B38" s="48" t="s">
        <v>213</v>
      </c>
      <c r="C38" s="14">
        <v>872.88888888999998</v>
      </c>
      <c r="D38" s="11" t="str">
        <f t="shared" si="8"/>
        <v>N/A</v>
      </c>
      <c r="E38" s="14">
        <v>10.166666666999999</v>
      </c>
      <c r="F38" s="11" t="str">
        <f t="shared" si="9"/>
        <v>N/A</v>
      </c>
      <c r="G38" s="14">
        <v>0</v>
      </c>
      <c r="H38" s="11" t="str">
        <f t="shared" si="10"/>
        <v>N/A</v>
      </c>
      <c r="I38" s="12">
        <v>-98.8</v>
      </c>
      <c r="J38" s="12">
        <v>-100</v>
      </c>
      <c r="K38" s="48" t="s">
        <v>736</v>
      </c>
      <c r="L38" s="9" t="str">
        <f t="shared" si="12"/>
        <v>No</v>
      </c>
    </row>
    <row r="39" spans="1:12" x14ac:dyDescent="0.2">
      <c r="A39" s="2" t="s">
        <v>1712</v>
      </c>
      <c r="B39" s="48" t="s">
        <v>213</v>
      </c>
      <c r="C39" s="14">
        <v>210.94258318000001</v>
      </c>
      <c r="D39" s="11" t="str">
        <f t="shared" si="8"/>
        <v>N/A</v>
      </c>
      <c r="E39" s="14">
        <v>199.12133467999999</v>
      </c>
      <c r="F39" s="11" t="str">
        <f t="shared" si="9"/>
        <v>N/A</v>
      </c>
      <c r="G39" s="14">
        <v>239.66426067</v>
      </c>
      <c r="H39" s="11" t="str">
        <f t="shared" si="10"/>
        <v>N/A</v>
      </c>
      <c r="I39" s="12">
        <v>-5.6</v>
      </c>
      <c r="J39" s="12">
        <v>20.36</v>
      </c>
      <c r="K39" s="48" t="s">
        <v>736</v>
      </c>
      <c r="L39" s="9" t="str">
        <f t="shared" si="12"/>
        <v>Yes</v>
      </c>
    </row>
    <row r="40" spans="1:12" x14ac:dyDescent="0.2">
      <c r="A40" s="2" t="s">
        <v>1713</v>
      </c>
      <c r="B40" s="48" t="s">
        <v>213</v>
      </c>
      <c r="C40" s="14" t="s">
        <v>1747</v>
      </c>
      <c r="D40" s="11" t="str">
        <f t="shared" si="8"/>
        <v>N/A</v>
      </c>
      <c r="E40" s="14" t="s">
        <v>1747</v>
      </c>
      <c r="F40" s="11" t="str">
        <f t="shared" si="9"/>
        <v>N/A</v>
      </c>
      <c r="G40" s="14" t="s">
        <v>1747</v>
      </c>
      <c r="H40" s="11" t="str">
        <f t="shared" si="10"/>
        <v>N/A</v>
      </c>
      <c r="I40" s="12" t="s">
        <v>1747</v>
      </c>
      <c r="J40" s="12" t="s">
        <v>1747</v>
      </c>
      <c r="K40" s="48" t="s">
        <v>736</v>
      </c>
      <c r="L40" s="9" t="str">
        <f t="shared" si="12"/>
        <v>N/A</v>
      </c>
    </row>
    <row r="41" spans="1:12" x14ac:dyDescent="0.2">
      <c r="A41" s="2" t="s">
        <v>1714</v>
      </c>
      <c r="B41" s="48" t="s">
        <v>213</v>
      </c>
      <c r="C41" s="14">
        <v>6692.2295413000002</v>
      </c>
      <c r="D41" s="11" t="str">
        <f t="shared" si="8"/>
        <v>N/A</v>
      </c>
      <c r="E41" s="14">
        <v>5837.3666205999998</v>
      </c>
      <c r="F41" s="11" t="str">
        <f t="shared" si="9"/>
        <v>N/A</v>
      </c>
      <c r="G41" s="14">
        <v>5579.3496799000004</v>
      </c>
      <c r="H41" s="11" t="str">
        <f t="shared" si="10"/>
        <v>N/A</v>
      </c>
      <c r="I41" s="12">
        <v>-12.8</v>
      </c>
      <c r="J41" s="12">
        <v>-4.42</v>
      </c>
      <c r="K41" s="48" t="s">
        <v>736</v>
      </c>
      <c r="L41" s="9" t="str">
        <f t="shared" si="12"/>
        <v>Yes</v>
      </c>
    </row>
    <row r="42" spans="1:12" x14ac:dyDescent="0.2">
      <c r="A42" s="2" t="s">
        <v>1715</v>
      </c>
      <c r="B42" s="48" t="s">
        <v>213</v>
      </c>
      <c r="C42" s="14" t="s">
        <v>1747</v>
      </c>
      <c r="D42" s="11" t="str">
        <f t="shared" si="8"/>
        <v>N/A</v>
      </c>
      <c r="E42" s="14" t="s">
        <v>1747</v>
      </c>
      <c r="F42" s="11" t="str">
        <f t="shared" si="9"/>
        <v>N/A</v>
      </c>
      <c r="G42" s="14" t="s">
        <v>1747</v>
      </c>
      <c r="H42" s="11" t="str">
        <f t="shared" si="10"/>
        <v>N/A</v>
      </c>
      <c r="I42" s="12" t="s">
        <v>1747</v>
      </c>
      <c r="J42" s="12" t="s">
        <v>1747</v>
      </c>
      <c r="K42" s="48" t="s">
        <v>736</v>
      </c>
      <c r="L42" s="9" t="str">
        <f t="shared" si="12"/>
        <v>N/A</v>
      </c>
    </row>
    <row r="43" spans="1:12" x14ac:dyDescent="0.2">
      <c r="A43" s="2" t="s">
        <v>1716</v>
      </c>
      <c r="B43" s="48" t="s">
        <v>213</v>
      </c>
      <c r="C43" s="14" t="s">
        <v>1747</v>
      </c>
      <c r="D43" s="11" t="str">
        <f t="shared" si="8"/>
        <v>N/A</v>
      </c>
      <c r="E43" s="14" t="s">
        <v>1747</v>
      </c>
      <c r="F43" s="11" t="str">
        <f t="shared" si="9"/>
        <v>N/A</v>
      </c>
      <c r="G43" s="14" t="s">
        <v>1747</v>
      </c>
      <c r="H43" s="11" t="str">
        <f t="shared" si="10"/>
        <v>N/A</v>
      </c>
      <c r="I43" s="12" t="s">
        <v>1747</v>
      </c>
      <c r="J43" s="12" t="s">
        <v>1747</v>
      </c>
      <c r="K43" s="48" t="s">
        <v>736</v>
      </c>
      <c r="L43" s="9" t="str">
        <f t="shared" si="12"/>
        <v>N/A</v>
      </c>
    </row>
    <row r="44" spans="1:12" x14ac:dyDescent="0.2">
      <c r="A44" s="2" t="s">
        <v>1130</v>
      </c>
      <c r="B44" s="48" t="s">
        <v>213</v>
      </c>
      <c r="C44" s="14">
        <v>12426.617767</v>
      </c>
      <c r="D44" s="11" t="str">
        <f t="shared" si="8"/>
        <v>N/A</v>
      </c>
      <c r="E44" s="14">
        <v>12359.228345</v>
      </c>
      <c r="F44" s="11" t="str">
        <f t="shared" si="9"/>
        <v>N/A</v>
      </c>
      <c r="G44" s="14">
        <v>11835.821056000001</v>
      </c>
      <c r="H44" s="11" t="str">
        <f t="shared" si="10"/>
        <v>N/A</v>
      </c>
      <c r="I44" s="12">
        <v>-0.54200000000000004</v>
      </c>
      <c r="J44" s="12">
        <v>-4.2300000000000004</v>
      </c>
      <c r="K44" s="48" t="s">
        <v>736</v>
      </c>
      <c r="L44" s="9" t="str">
        <f t="shared" si="12"/>
        <v>Yes</v>
      </c>
    </row>
    <row r="45" spans="1:12" ht="25.5" x14ac:dyDescent="0.2">
      <c r="A45" s="2" t="s">
        <v>1131</v>
      </c>
      <c r="B45" s="48" t="s">
        <v>213</v>
      </c>
      <c r="C45" s="14">
        <v>459.46780006</v>
      </c>
      <c r="D45" s="11" t="str">
        <f t="shared" si="8"/>
        <v>N/A</v>
      </c>
      <c r="E45" s="14">
        <v>353.60129540000003</v>
      </c>
      <c r="F45" s="11" t="str">
        <f t="shared" si="9"/>
        <v>N/A</v>
      </c>
      <c r="G45" s="14">
        <v>349.13946981999999</v>
      </c>
      <c r="H45" s="11" t="str">
        <f t="shared" si="10"/>
        <v>N/A</v>
      </c>
      <c r="I45" s="12">
        <v>-23</v>
      </c>
      <c r="J45" s="12">
        <v>-1.26</v>
      </c>
      <c r="K45" s="48" t="s">
        <v>736</v>
      </c>
      <c r="L45" s="9" t="str">
        <f t="shared" si="12"/>
        <v>Yes</v>
      </c>
    </row>
    <row r="46" spans="1:12" x14ac:dyDescent="0.2">
      <c r="A46" s="2" t="s">
        <v>1132</v>
      </c>
      <c r="B46" s="35" t="s">
        <v>213</v>
      </c>
      <c r="C46" s="47">
        <v>36114.382399000002</v>
      </c>
      <c r="D46" s="44" t="str">
        <f t="shared" si="8"/>
        <v>N/A</v>
      </c>
      <c r="E46" s="47">
        <v>36978.920958000002</v>
      </c>
      <c r="F46" s="44" t="str">
        <f t="shared" si="9"/>
        <v>N/A</v>
      </c>
      <c r="G46" s="47">
        <v>35297.473366999999</v>
      </c>
      <c r="H46" s="44" t="str">
        <f t="shared" si="10"/>
        <v>N/A</v>
      </c>
      <c r="I46" s="12">
        <v>2.3940000000000001</v>
      </c>
      <c r="J46" s="12">
        <v>-4.55</v>
      </c>
      <c r="K46" s="45" t="s">
        <v>736</v>
      </c>
      <c r="L46" s="9" t="str">
        <f>IF(J46="Div by 0", "N/A", IF(K46="N/A","N/A", IF(J46&gt;VALUE(MID(K46,1,2)), "No", IF(J46&lt;-1*VALUE(MID(K46,1,2)), "No", "Yes"))))</f>
        <v>Yes</v>
      </c>
    </row>
    <row r="47" spans="1:12" x14ac:dyDescent="0.2">
      <c r="A47" s="64" t="s">
        <v>1133</v>
      </c>
      <c r="B47" s="35" t="s">
        <v>213</v>
      </c>
      <c r="C47" s="47">
        <v>25964.045672</v>
      </c>
      <c r="D47" s="44" t="str">
        <f t="shared" si="8"/>
        <v>N/A</v>
      </c>
      <c r="E47" s="47">
        <v>25320.846844</v>
      </c>
      <c r="F47" s="44" t="str">
        <f t="shared" si="9"/>
        <v>N/A</v>
      </c>
      <c r="G47" s="47">
        <v>23716.992558000002</v>
      </c>
      <c r="H47" s="44" t="str">
        <f t="shared" si="10"/>
        <v>N/A</v>
      </c>
      <c r="I47" s="12">
        <v>-2.48</v>
      </c>
      <c r="J47" s="12">
        <v>-6.33</v>
      </c>
      <c r="K47" s="45" t="s">
        <v>736</v>
      </c>
      <c r="L47" s="9" t="str">
        <f>IF(J47="Div by 0", "N/A", IF(K47="N/A","N/A", IF(J47&gt;VALUE(MID(K47,1,2)), "No", IF(J47&lt;-1*VALUE(MID(K47,1,2)), "No", "Yes"))))</f>
        <v>Yes</v>
      </c>
    </row>
    <row r="48" spans="1:12" ht="25.5" x14ac:dyDescent="0.2">
      <c r="A48" s="2" t="s">
        <v>1134</v>
      </c>
      <c r="B48" s="35" t="s">
        <v>213</v>
      </c>
      <c r="C48" s="47">
        <v>36616.849484999999</v>
      </c>
      <c r="D48" s="44" t="str">
        <f t="shared" si="8"/>
        <v>N/A</v>
      </c>
      <c r="E48" s="47">
        <v>35877.684122999999</v>
      </c>
      <c r="F48" s="44" t="str">
        <f t="shared" si="9"/>
        <v>N/A</v>
      </c>
      <c r="G48" s="47">
        <v>31926.313253</v>
      </c>
      <c r="H48" s="44" t="str">
        <f t="shared" si="10"/>
        <v>N/A</v>
      </c>
      <c r="I48" s="12">
        <v>-2.02</v>
      </c>
      <c r="J48" s="12">
        <v>-11</v>
      </c>
      <c r="K48" s="45" t="s">
        <v>736</v>
      </c>
      <c r="L48" s="9" t="str">
        <f>IF(J48="Div by 0", "N/A", IF(K48="N/A","N/A", IF(J48&gt;VALUE(MID(K48,1,2)), "No", IF(J48&lt;-1*VALUE(MID(K48,1,2)), "No", "Yes"))))</f>
        <v>Yes</v>
      </c>
    </row>
    <row r="49" spans="1:12" x14ac:dyDescent="0.2">
      <c r="A49" s="6" t="s">
        <v>1135</v>
      </c>
      <c r="B49" s="35" t="s">
        <v>213</v>
      </c>
      <c r="C49" s="47" t="s">
        <v>1747</v>
      </c>
      <c r="D49" s="44" t="str">
        <f t="shared" si="8"/>
        <v>N/A</v>
      </c>
      <c r="E49" s="47" t="s">
        <v>1747</v>
      </c>
      <c r="F49" s="44" t="str">
        <f t="shared" si="9"/>
        <v>N/A</v>
      </c>
      <c r="G49" s="47" t="s">
        <v>1747</v>
      </c>
      <c r="H49" s="44" t="str">
        <f t="shared" si="10"/>
        <v>N/A</v>
      </c>
      <c r="I49" s="12" t="s">
        <v>1747</v>
      </c>
      <c r="J49" s="12" t="s">
        <v>1747</v>
      </c>
      <c r="K49" s="45" t="s">
        <v>736</v>
      </c>
      <c r="L49" s="9" t="str">
        <f t="shared" ref="L49:L59" si="13">IF(J49="Div by 0", "N/A", IF(K49="N/A","N/A", IF(J49&gt;VALUE(MID(K49,1,2)), "No", IF(J49&lt;-1*VALUE(MID(K49,1,2)), "No", "Yes"))))</f>
        <v>N/A</v>
      </c>
    </row>
    <row r="50" spans="1:12" ht="25.5" x14ac:dyDescent="0.2">
      <c r="A50" s="2" t="s">
        <v>1136</v>
      </c>
      <c r="B50" s="35" t="s">
        <v>213</v>
      </c>
      <c r="C50" s="47" t="s">
        <v>1747</v>
      </c>
      <c r="D50" s="44" t="str">
        <f t="shared" si="8"/>
        <v>N/A</v>
      </c>
      <c r="E50" s="47" t="s">
        <v>1747</v>
      </c>
      <c r="F50" s="44" t="str">
        <f t="shared" si="9"/>
        <v>N/A</v>
      </c>
      <c r="G50" s="47" t="s">
        <v>1747</v>
      </c>
      <c r="H50" s="44" t="str">
        <f t="shared" si="10"/>
        <v>N/A</v>
      </c>
      <c r="I50" s="12" t="s">
        <v>1747</v>
      </c>
      <c r="J50" s="12" t="s">
        <v>1747</v>
      </c>
      <c r="K50" s="45" t="s">
        <v>736</v>
      </c>
      <c r="L50" s="9" t="str">
        <f t="shared" si="13"/>
        <v>N/A</v>
      </c>
    </row>
    <row r="51" spans="1:12" x14ac:dyDescent="0.2">
      <c r="A51" s="2" t="s">
        <v>1137</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736</v>
      </c>
      <c r="L51" s="9" t="str">
        <f t="shared" si="13"/>
        <v>N/A</v>
      </c>
    </row>
    <row r="52" spans="1:12" ht="25.5" x14ac:dyDescent="0.2">
      <c r="A52" s="2" t="s">
        <v>1138</v>
      </c>
      <c r="B52" s="35" t="s">
        <v>213</v>
      </c>
      <c r="C52" s="47" t="s">
        <v>1747</v>
      </c>
      <c r="D52" s="44" t="str">
        <f t="shared" si="14"/>
        <v>N/A</v>
      </c>
      <c r="E52" s="47" t="s">
        <v>1747</v>
      </c>
      <c r="F52" s="44" t="str">
        <f t="shared" si="15"/>
        <v>N/A</v>
      </c>
      <c r="G52" s="47" t="s">
        <v>1747</v>
      </c>
      <c r="H52" s="44" t="str">
        <f t="shared" si="16"/>
        <v>N/A</v>
      </c>
      <c r="I52" s="12" t="s">
        <v>1747</v>
      </c>
      <c r="J52" s="12" t="s">
        <v>1747</v>
      </c>
      <c r="K52" s="45" t="s">
        <v>736</v>
      </c>
      <c r="L52" s="9" t="str">
        <f t="shared" si="13"/>
        <v>N/A</v>
      </c>
    </row>
    <row r="53" spans="1:12" ht="25.5" x14ac:dyDescent="0.2">
      <c r="A53" s="2" t="s">
        <v>1139</v>
      </c>
      <c r="B53" s="35" t="s">
        <v>213</v>
      </c>
      <c r="C53" s="47" t="s">
        <v>1747</v>
      </c>
      <c r="D53" s="44" t="str">
        <f t="shared" si="14"/>
        <v>N/A</v>
      </c>
      <c r="E53" s="47" t="s">
        <v>1747</v>
      </c>
      <c r="F53" s="44" t="str">
        <f t="shared" si="15"/>
        <v>N/A</v>
      </c>
      <c r="G53" s="47" t="s">
        <v>1747</v>
      </c>
      <c r="H53" s="44" t="str">
        <f t="shared" si="16"/>
        <v>N/A</v>
      </c>
      <c r="I53" s="12" t="s">
        <v>1747</v>
      </c>
      <c r="J53" s="12" t="s">
        <v>1747</v>
      </c>
      <c r="K53" s="45" t="s">
        <v>736</v>
      </c>
      <c r="L53" s="9" t="str">
        <f t="shared" si="13"/>
        <v>N/A</v>
      </c>
    </row>
    <row r="54" spans="1:12" ht="25.5" x14ac:dyDescent="0.2">
      <c r="A54" s="2" t="s">
        <v>1140</v>
      </c>
      <c r="B54" s="35" t="s">
        <v>213</v>
      </c>
      <c r="C54" s="47" t="s">
        <v>1747</v>
      </c>
      <c r="D54" s="44" t="str">
        <f t="shared" si="14"/>
        <v>N/A</v>
      </c>
      <c r="E54" s="47" t="s">
        <v>1747</v>
      </c>
      <c r="F54" s="44" t="str">
        <f t="shared" si="15"/>
        <v>N/A</v>
      </c>
      <c r="G54" s="47" t="s">
        <v>1747</v>
      </c>
      <c r="H54" s="44" t="str">
        <f t="shared" si="16"/>
        <v>N/A</v>
      </c>
      <c r="I54" s="12" t="s">
        <v>1747</v>
      </c>
      <c r="J54" s="12" t="s">
        <v>1747</v>
      </c>
      <c r="K54" s="45" t="s">
        <v>736</v>
      </c>
      <c r="L54" s="9" t="str">
        <f t="shared" si="13"/>
        <v>N/A</v>
      </c>
    </row>
    <row r="55" spans="1:12" ht="25.5" x14ac:dyDescent="0.2">
      <c r="A55" s="2" t="s">
        <v>1141</v>
      </c>
      <c r="B55" s="35" t="s">
        <v>213</v>
      </c>
      <c r="C55" s="47" t="s">
        <v>1747</v>
      </c>
      <c r="D55" s="44" t="str">
        <f t="shared" si="14"/>
        <v>N/A</v>
      </c>
      <c r="E55" s="47" t="s">
        <v>1747</v>
      </c>
      <c r="F55" s="44" t="str">
        <f t="shared" si="15"/>
        <v>N/A</v>
      </c>
      <c r="G55" s="47" t="s">
        <v>1747</v>
      </c>
      <c r="H55" s="44" t="str">
        <f t="shared" si="16"/>
        <v>N/A</v>
      </c>
      <c r="I55" s="12" t="s">
        <v>1747</v>
      </c>
      <c r="J55" s="12" t="s">
        <v>1747</v>
      </c>
      <c r="K55" s="45" t="s">
        <v>736</v>
      </c>
      <c r="L55" s="9" t="str">
        <f t="shared" si="13"/>
        <v>N/A</v>
      </c>
    </row>
    <row r="56" spans="1:12" ht="25.5" x14ac:dyDescent="0.2">
      <c r="A56" s="2" t="s">
        <v>1142</v>
      </c>
      <c r="B56" s="35" t="s">
        <v>213</v>
      </c>
      <c r="C56" s="47" t="s">
        <v>1747</v>
      </c>
      <c r="D56" s="44" t="str">
        <f t="shared" si="14"/>
        <v>N/A</v>
      </c>
      <c r="E56" s="47" t="s">
        <v>1747</v>
      </c>
      <c r="F56" s="44" t="str">
        <f t="shared" si="15"/>
        <v>N/A</v>
      </c>
      <c r="G56" s="47" t="s">
        <v>1747</v>
      </c>
      <c r="H56" s="44" t="str">
        <f t="shared" si="16"/>
        <v>N/A</v>
      </c>
      <c r="I56" s="12" t="s">
        <v>1747</v>
      </c>
      <c r="J56" s="12" t="s">
        <v>1747</v>
      </c>
      <c r="K56" s="45" t="s">
        <v>736</v>
      </c>
      <c r="L56" s="9" t="str">
        <f t="shared" si="13"/>
        <v>N/A</v>
      </c>
    </row>
    <row r="57" spans="1:12" ht="25.5" x14ac:dyDescent="0.2">
      <c r="A57" s="2" t="s">
        <v>1143</v>
      </c>
      <c r="B57" s="35" t="s">
        <v>213</v>
      </c>
      <c r="C57" s="47" t="s">
        <v>1747</v>
      </c>
      <c r="D57" s="44" t="str">
        <f t="shared" si="14"/>
        <v>N/A</v>
      </c>
      <c r="E57" s="47" t="s">
        <v>1747</v>
      </c>
      <c r="F57" s="44" t="str">
        <f t="shared" si="15"/>
        <v>N/A</v>
      </c>
      <c r="G57" s="47" t="s">
        <v>1747</v>
      </c>
      <c r="H57" s="44" t="str">
        <f t="shared" si="16"/>
        <v>N/A</v>
      </c>
      <c r="I57" s="12" t="s">
        <v>1747</v>
      </c>
      <c r="J57" s="12" t="s">
        <v>1747</v>
      </c>
      <c r="K57" s="45" t="s">
        <v>736</v>
      </c>
      <c r="L57" s="9" t="str">
        <f t="shared" si="13"/>
        <v>N/A</v>
      </c>
    </row>
    <row r="58" spans="1:12" ht="25.5" x14ac:dyDescent="0.2">
      <c r="A58" s="2" t="s">
        <v>1144</v>
      </c>
      <c r="B58" s="35" t="s">
        <v>213</v>
      </c>
      <c r="C58" s="47" t="s">
        <v>1747</v>
      </c>
      <c r="D58" s="44" t="str">
        <f t="shared" si="14"/>
        <v>N/A</v>
      </c>
      <c r="E58" s="47" t="s">
        <v>1747</v>
      </c>
      <c r="F58" s="44" t="str">
        <f t="shared" si="15"/>
        <v>N/A</v>
      </c>
      <c r="G58" s="47" t="s">
        <v>1747</v>
      </c>
      <c r="H58" s="44" t="str">
        <f t="shared" si="16"/>
        <v>N/A</v>
      </c>
      <c r="I58" s="12" t="s">
        <v>1747</v>
      </c>
      <c r="J58" s="12" t="s">
        <v>1747</v>
      </c>
      <c r="K58" s="45" t="s">
        <v>736</v>
      </c>
      <c r="L58" s="9" t="str">
        <f t="shared" si="13"/>
        <v>N/A</v>
      </c>
    </row>
    <row r="59" spans="1:12" ht="25.5" x14ac:dyDescent="0.2">
      <c r="A59" s="2" t="s">
        <v>1145</v>
      </c>
      <c r="B59" s="35" t="s">
        <v>213</v>
      </c>
      <c r="C59" s="47" t="s">
        <v>1747</v>
      </c>
      <c r="D59" s="44" t="str">
        <f t="shared" si="14"/>
        <v>N/A</v>
      </c>
      <c r="E59" s="47" t="s">
        <v>1747</v>
      </c>
      <c r="F59" s="44" t="str">
        <f t="shared" si="15"/>
        <v>N/A</v>
      </c>
      <c r="G59" s="47" t="s">
        <v>1747</v>
      </c>
      <c r="H59" s="44" t="str">
        <f t="shared" si="16"/>
        <v>N/A</v>
      </c>
      <c r="I59" s="12" t="s">
        <v>1747</v>
      </c>
      <c r="J59" s="12" t="s">
        <v>1747</v>
      </c>
      <c r="K59" s="45" t="s">
        <v>736</v>
      </c>
      <c r="L59" s="9" t="str">
        <f t="shared" si="13"/>
        <v>N/A</v>
      </c>
    </row>
    <row r="60" spans="1:12" x14ac:dyDescent="0.2">
      <c r="A60" s="6" t="s">
        <v>356</v>
      </c>
      <c r="B60" s="35" t="s">
        <v>213</v>
      </c>
      <c r="C60" s="47">
        <v>0</v>
      </c>
      <c r="D60" s="44" t="str">
        <f t="shared" si="14"/>
        <v>N/A</v>
      </c>
      <c r="E60" s="47">
        <v>0</v>
      </c>
      <c r="F60" s="44" t="str">
        <f t="shared" si="15"/>
        <v>N/A</v>
      </c>
      <c r="G60" s="47">
        <v>0</v>
      </c>
      <c r="H60" s="44" t="str">
        <f t="shared" si="16"/>
        <v>N/A</v>
      </c>
      <c r="I60" s="12" t="s">
        <v>1747</v>
      </c>
      <c r="J60" s="12" t="s">
        <v>1747</v>
      </c>
      <c r="K60" s="45" t="s">
        <v>736</v>
      </c>
      <c r="L60" s="9" t="str">
        <f t="shared" ref="L60:L70" si="17">IF(J60="Div by 0", "N/A", IF(K60="N/A","N/A", IF(J60&gt;VALUE(MID(K60,1,2)), "No", IF(J60&lt;-1*VALUE(MID(K60,1,2)), "No", "Yes"))))</f>
        <v>N/A</v>
      </c>
    </row>
    <row r="61" spans="1:12" ht="25.5" x14ac:dyDescent="0.2">
      <c r="A61" s="2" t="s">
        <v>1146</v>
      </c>
      <c r="B61" s="35" t="s">
        <v>213</v>
      </c>
      <c r="C61" s="47">
        <v>0</v>
      </c>
      <c r="D61" s="44" t="str">
        <f t="shared" si="14"/>
        <v>N/A</v>
      </c>
      <c r="E61" s="47">
        <v>0</v>
      </c>
      <c r="F61" s="44" t="str">
        <f t="shared" si="15"/>
        <v>N/A</v>
      </c>
      <c r="G61" s="47">
        <v>0</v>
      </c>
      <c r="H61" s="44" t="str">
        <f t="shared" si="16"/>
        <v>N/A</v>
      </c>
      <c r="I61" s="12" t="s">
        <v>1747</v>
      </c>
      <c r="J61" s="12" t="s">
        <v>1747</v>
      </c>
      <c r="K61" s="45" t="s">
        <v>736</v>
      </c>
      <c r="L61" s="9" t="str">
        <f t="shared" si="17"/>
        <v>N/A</v>
      </c>
    </row>
    <row r="62" spans="1:12" x14ac:dyDescent="0.2">
      <c r="A62" s="2" t="s">
        <v>1147</v>
      </c>
      <c r="B62" s="35" t="s">
        <v>213</v>
      </c>
      <c r="C62" s="47">
        <v>0</v>
      </c>
      <c r="D62" s="44" t="str">
        <f t="shared" si="14"/>
        <v>N/A</v>
      </c>
      <c r="E62" s="47">
        <v>0</v>
      </c>
      <c r="F62" s="44" t="str">
        <f t="shared" si="15"/>
        <v>N/A</v>
      </c>
      <c r="G62" s="47">
        <v>0</v>
      </c>
      <c r="H62" s="44" t="str">
        <f t="shared" si="16"/>
        <v>N/A</v>
      </c>
      <c r="I62" s="12" t="s">
        <v>1747</v>
      </c>
      <c r="J62" s="12" t="s">
        <v>1747</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1747</v>
      </c>
      <c r="J63" s="12" t="s">
        <v>1747</v>
      </c>
      <c r="K63" s="45" t="s">
        <v>736</v>
      </c>
      <c r="L63" s="9" t="str">
        <f t="shared" si="17"/>
        <v>N/A</v>
      </c>
    </row>
    <row r="64" spans="1:12" ht="25.5" x14ac:dyDescent="0.2">
      <c r="A64" s="2" t="s">
        <v>1149</v>
      </c>
      <c r="B64" s="35" t="s">
        <v>213</v>
      </c>
      <c r="C64" s="47">
        <v>0</v>
      </c>
      <c r="D64" s="44" t="str">
        <f t="shared" si="14"/>
        <v>N/A</v>
      </c>
      <c r="E64" s="47">
        <v>0</v>
      </c>
      <c r="F64" s="44" t="str">
        <f t="shared" si="15"/>
        <v>N/A</v>
      </c>
      <c r="G64" s="47">
        <v>0</v>
      </c>
      <c r="H64" s="44" t="str">
        <f t="shared" si="16"/>
        <v>N/A</v>
      </c>
      <c r="I64" s="12" t="s">
        <v>1747</v>
      </c>
      <c r="J64" s="12" t="s">
        <v>1747</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1747</v>
      </c>
      <c r="J65" s="12" t="s">
        <v>1747</v>
      </c>
      <c r="K65" s="45" t="s">
        <v>736</v>
      </c>
      <c r="L65" s="9" t="str">
        <f t="shared" si="17"/>
        <v>N/A</v>
      </c>
    </row>
    <row r="66" spans="1:12" ht="25.5" x14ac:dyDescent="0.2">
      <c r="A66" s="2" t="s">
        <v>1151</v>
      </c>
      <c r="B66" s="35" t="s">
        <v>213</v>
      </c>
      <c r="C66" s="47">
        <v>0</v>
      </c>
      <c r="D66" s="44" t="str">
        <f t="shared" si="14"/>
        <v>N/A</v>
      </c>
      <c r="E66" s="47">
        <v>0</v>
      </c>
      <c r="F66" s="44" t="str">
        <f t="shared" si="15"/>
        <v>N/A</v>
      </c>
      <c r="G66" s="47">
        <v>0</v>
      </c>
      <c r="H66" s="44" t="str">
        <f t="shared" si="16"/>
        <v>N/A</v>
      </c>
      <c r="I66" s="12" t="s">
        <v>1747</v>
      </c>
      <c r="J66" s="12" t="s">
        <v>1747</v>
      </c>
      <c r="K66" s="45" t="s">
        <v>736</v>
      </c>
      <c r="L66" s="9" t="str">
        <f t="shared" si="17"/>
        <v>N/A</v>
      </c>
    </row>
    <row r="67" spans="1:12" ht="25.5" x14ac:dyDescent="0.2">
      <c r="A67" s="2" t="s">
        <v>1152</v>
      </c>
      <c r="B67" s="35" t="s">
        <v>213</v>
      </c>
      <c r="C67" s="47">
        <v>0</v>
      </c>
      <c r="D67" s="44" t="str">
        <f t="shared" si="14"/>
        <v>N/A</v>
      </c>
      <c r="E67" s="47">
        <v>0</v>
      </c>
      <c r="F67" s="44" t="str">
        <f t="shared" si="15"/>
        <v>N/A</v>
      </c>
      <c r="G67" s="47">
        <v>0</v>
      </c>
      <c r="H67" s="44" t="str">
        <f t="shared" si="16"/>
        <v>N/A</v>
      </c>
      <c r="I67" s="12" t="s">
        <v>1747</v>
      </c>
      <c r="J67" s="12" t="s">
        <v>1747</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1747</v>
      </c>
      <c r="J68" s="12" t="s">
        <v>1747</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1747</v>
      </c>
      <c r="J69" s="12" t="s">
        <v>1747</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1747</v>
      </c>
      <c r="J70" s="12" t="s">
        <v>1747</v>
      </c>
      <c r="K70" s="45" t="s">
        <v>736</v>
      </c>
      <c r="L70" s="9" t="str">
        <f t="shared" si="17"/>
        <v>N/A</v>
      </c>
    </row>
    <row r="71" spans="1:12" x14ac:dyDescent="0.2">
      <c r="A71" s="6" t="s">
        <v>1156</v>
      </c>
      <c r="B71" s="35" t="s">
        <v>213</v>
      </c>
      <c r="C71" s="47" t="s">
        <v>1747</v>
      </c>
      <c r="D71" s="44" t="str">
        <f t="shared" si="14"/>
        <v>N/A</v>
      </c>
      <c r="E71" s="47" t="s">
        <v>1747</v>
      </c>
      <c r="F71" s="44" t="str">
        <f t="shared" si="15"/>
        <v>N/A</v>
      </c>
      <c r="G71" s="47" t="s">
        <v>1747</v>
      </c>
      <c r="H71" s="44" t="str">
        <f t="shared" si="16"/>
        <v>N/A</v>
      </c>
      <c r="I71" s="12" t="s">
        <v>1747</v>
      </c>
      <c r="J71" s="12" t="s">
        <v>1747</v>
      </c>
      <c r="K71" s="45" t="s">
        <v>736</v>
      </c>
      <c r="L71" s="9" t="str">
        <f t="shared" ref="L71:L81" si="18">IF(J71="Div by 0", "N/A", IF(K71="N/A","N/A", IF(J71&gt;VALUE(MID(K71,1,2)), "No", IF(J71&lt;-1*VALUE(MID(K71,1,2)), "No", "Yes"))))</f>
        <v>N/A</v>
      </c>
    </row>
    <row r="72" spans="1:12" ht="25.5" x14ac:dyDescent="0.2">
      <c r="A72" s="2" t="s">
        <v>1157</v>
      </c>
      <c r="B72" s="35" t="s">
        <v>213</v>
      </c>
      <c r="C72" s="47" t="s">
        <v>1747</v>
      </c>
      <c r="D72" s="44" t="str">
        <f t="shared" si="14"/>
        <v>N/A</v>
      </c>
      <c r="E72" s="47" t="s">
        <v>1747</v>
      </c>
      <c r="F72" s="44" t="str">
        <f t="shared" si="15"/>
        <v>N/A</v>
      </c>
      <c r="G72" s="47" t="s">
        <v>1747</v>
      </c>
      <c r="H72" s="44" t="str">
        <f t="shared" si="16"/>
        <v>N/A</v>
      </c>
      <c r="I72" s="12" t="s">
        <v>1747</v>
      </c>
      <c r="J72" s="12" t="s">
        <v>1747</v>
      </c>
      <c r="K72" s="45" t="s">
        <v>736</v>
      </c>
      <c r="L72" s="9" t="str">
        <f t="shared" si="18"/>
        <v>N/A</v>
      </c>
    </row>
    <row r="73" spans="1:12" ht="25.5" x14ac:dyDescent="0.2">
      <c r="A73" s="2" t="s">
        <v>1158</v>
      </c>
      <c r="B73" s="35" t="s">
        <v>213</v>
      </c>
      <c r="C73" s="47" t="s">
        <v>1747</v>
      </c>
      <c r="D73" s="44" t="str">
        <f t="shared" si="14"/>
        <v>N/A</v>
      </c>
      <c r="E73" s="47" t="s">
        <v>1747</v>
      </c>
      <c r="F73" s="44" t="str">
        <f t="shared" si="15"/>
        <v>N/A</v>
      </c>
      <c r="G73" s="47" t="s">
        <v>1747</v>
      </c>
      <c r="H73" s="44" t="str">
        <f t="shared" si="16"/>
        <v>N/A</v>
      </c>
      <c r="I73" s="12" t="s">
        <v>1747</v>
      </c>
      <c r="J73" s="12" t="s">
        <v>1747</v>
      </c>
      <c r="K73" s="45" t="s">
        <v>736</v>
      </c>
      <c r="L73" s="9" t="str">
        <f t="shared" si="18"/>
        <v>N/A</v>
      </c>
    </row>
    <row r="74" spans="1:12" ht="25.5" x14ac:dyDescent="0.2">
      <c r="A74" s="2" t="s">
        <v>1159</v>
      </c>
      <c r="B74" s="35" t="s">
        <v>213</v>
      </c>
      <c r="C74" s="47" t="s">
        <v>1747</v>
      </c>
      <c r="D74" s="44" t="str">
        <f t="shared" si="14"/>
        <v>N/A</v>
      </c>
      <c r="E74" s="47" t="s">
        <v>1747</v>
      </c>
      <c r="F74" s="44" t="str">
        <f t="shared" si="15"/>
        <v>N/A</v>
      </c>
      <c r="G74" s="47" t="s">
        <v>1747</v>
      </c>
      <c r="H74" s="44" t="str">
        <f t="shared" si="16"/>
        <v>N/A</v>
      </c>
      <c r="I74" s="12" t="s">
        <v>1747</v>
      </c>
      <c r="J74" s="12" t="s">
        <v>1747</v>
      </c>
      <c r="K74" s="45" t="s">
        <v>736</v>
      </c>
      <c r="L74" s="9" t="str">
        <f t="shared" si="18"/>
        <v>N/A</v>
      </c>
    </row>
    <row r="75" spans="1:12" ht="25.5" x14ac:dyDescent="0.2">
      <c r="A75" s="2" t="s">
        <v>1160</v>
      </c>
      <c r="B75" s="35" t="s">
        <v>213</v>
      </c>
      <c r="C75" s="47" t="s">
        <v>1747</v>
      </c>
      <c r="D75" s="44" t="str">
        <f t="shared" si="14"/>
        <v>N/A</v>
      </c>
      <c r="E75" s="47" t="s">
        <v>1747</v>
      </c>
      <c r="F75" s="44" t="str">
        <f t="shared" si="15"/>
        <v>N/A</v>
      </c>
      <c r="G75" s="47" t="s">
        <v>1747</v>
      </c>
      <c r="H75" s="44" t="str">
        <f t="shared" si="16"/>
        <v>N/A</v>
      </c>
      <c r="I75" s="12" t="s">
        <v>1747</v>
      </c>
      <c r="J75" s="12" t="s">
        <v>1747</v>
      </c>
      <c r="K75" s="45" t="s">
        <v>736</v>
      </c>
      <c r="L75" s="9" t="str">
        <f t="shared" si="18"/>
        <v>N/A</v>
      </c>
    </row>
    <row r="76" spans="1:12" ht="25.5" x14ac:dyDescent="0.2">
      <c r="A76" s="2" t="s">
        <v>1161</v>
      </c>
      <c r="B76" s="35" t="s">
        <v>213</v>
      </c>
      <c r="C76" s="47" t="s">
        <v>1747</v>
      </c>
      <c r="D76" s="44" t="str">
        <f t="shared" si="14"/>
        <v>N/A</v>
      </c>
      <c r="E76" s="47" t="s">
        <v>1747</v>
      </c>
      <c r="F76" s="44" t="str">
        <f t="shared" si="15"/>
        <v>N/A</v>
      </c>
      <c r="G76" s="47" t="s">
        <v>1747</v>
      </c>
      <c r="H76" s="44" t="str">
        <f t="shared" si="16"/>
        <v>N/A</v>
      </c>
      <c r="I76" s="12" t="s">
        <v>1747</v>
      </c>
      <c r="J76" s="12" t="s">
        <v>1747</v>
      </c>
      <c r="K76" s="45" t="s">
        <v>736</v>
      </c>
      <c r="L76" s="9" t="str">
        <f t="shared" si="18"/>
        <v>N/A</v>
      </c>
    </row>
    <row r="77" spans="1:12" ht="25.5" x14ac:dyDescent="0.2">
      <c r="A77" s="2" t="s">
        <v>1162</v>
      </c>
      <c r="B77" s="35" t="s">
        <v>213</v>
      </c>
      <c r="C77" s="47" t="s">
        <v>1747</v>
      </c>
      <c r="D77" s="44" t="str">
        <f t="shared" si="14"/>
        <v>N/A</v>
      </c>
      <c r="E77" s="47" t="s">
        <v>1747</v>
      </c>
      <c r="F77" s="44" t="str">
        <f t="shared" si="15"/>
        <v>N/A</v>
      </c>
      <c r="G77" s="47" t="s">
        <v>1747</v>
      </c>
      <c r="H77" s="44" t="str">
        <f t="shared" si="16"/>
        <v>N/A</v>
      </c>
      <c r="I77" s="12" t="s">
        <v>1747</v>
      </c>
      <c r="J77" s="12" t="s">
        <v>1747</v>
      </c>
      <c r="K77" s="45" t="s">
        <v>736</v>
      </c>
      <c r="L77" s="9" t="str">
        <f t="shared" si="18"/>
        <v>N/A</v>
      </c>
    </row>
    <row r="78" spans="1:12" ht="25.5" x14ac:dyDescent="0.2">
      <c r="A78" s="2" t="s">
        <v>1163</v>
      </c>
      <c r="B78" s="35" t="s">
        <v>213</v>
      </c>
      <c r="C78" s="47" t="s">
        <v>1747</v>
      </c>
      <c r="D78" s="44" t="str">
        <f t="shared" si="14"/>
        <v>N/A</v>
      </c>
      <c r="E78" s="47" t="s">
        <v>1747</v>
      </c>
      <c r="F78" s="44" t="str">
        <f t="shared" si="15"/>
        <v>N/A</v>
      </c>
      <c r="G78" s="47" t="s">
        <v>1747</v>
      </c>
      <c r="H78" s="44" t="str">
        <f t="shared" si="16"/>
        <v>N/A</v>
      </c>
      <c r="I78" s="12" t="s">
        <v>1747</v>
      </c>
      <c r="J78" s="12" t="s">
        <v>1747</v>
      </c>
      <c r="K78" s="45" t="s">
        <v>736</v>
      </c>
      <c r="L78" s="9" t="str">
        <f t="shared" si="18"/>
        <v>N/A</v>
      </c>
    </row>
    <row r="79" spans="1:12" ht="25.5" x14ac:dyDescent="0.2">
      <c r="A79" s="2" t="s">
        <v>1164</v>
      </c>
      <c r="B79" s="35" t="s">
        <v>213</v>
      </c>
      <c r="C79" s="47" t="s">
        <v>1747</v>
      </c>
      <c r="D79" s="44" t="str">
        <f t="shared" si="14"/>
        <v>N/A</v>
      </c>
      <c r="E79" s="47" t="s">
        <v>1747</v>
      </c>
      <c r="F79" s="44" t="str">
        <f t="shared" si="15"/>
        <v>N/A</v>
      </c>
      <c r="G79" s="47" t="s">
        <v>1747</v>
      </c>
      <c r="H79" s="44" t="str">
        <f t="shared" si="16"/>
        <v>N/A</v>
      </c>
      <c r="I79" s="12" t="s">
        <v>1747</v>
      </c>
      <c r="J79" s="12" t="s">
        <v>1747</v>
      </c>
      <c r="K79" s="45" t="s">
        <v>736</v>
      </c>
      <c r="L79" s="9" t="str">
        <f t="shared" si="18"/>
        <v>N/A</v>
      </c>
    </row>
    <row r="80" spans="1:12" ht="25.5" x14ac:dyDescent="0.2">
      <c r="A80" s="2" t="s">
        <v>1165</v>
      </c>
      <c r="B80" s="35" t="s">
        <v>213</v>
      </c>
      <c r="C80" s="47" t="s">
        <v>1747</v>
      </c>
      <c r="D80" s="44" t="str">
        <f t="shared" si="14"/>
        <v>N/A</v>
      </c>
      <c r="E80" s="47" t="s">
        <v>1747</v>
      </c>
      <c r="F80" s="44" t="str">
        <f t="shared" si="15"/>
        <v>N/A</v>
      </c>
      <c r="G80" s="47" t="s">
        <v>1747</v>
      </c>
      <c r="H80" s="44" t="str">
        <f t="shared" si="16"/>
        <v>N/A</v>
      </c>
      <c r="I80" s="12" t="s">
        <v>1747</v>
      </c>
      <c r="J80" s="12" t="s">
        <v>1747</v>
      </c>
      <c r="K80" s="45" t="s">
        <v>736</v>
      </c>
      <c r="L80" s="9" t="str">
        <f t="shared" si="18"/>
        <v>N/A</v>
      </c>
    </row>
    <row r="81" spans="1:12" ht="25.5" x14ac:dyDescent="0.2">
      <c r="A81" s="2" t="s">
        <v>1166</v>
      </c>
      <c r="B81" s="35" t="s">
        <v>213</v>
      </c>
      <c r="C81" s="47" t="s">
        <v>1747</v>
      </c>
      <c r="D81" s="44" t="str">
        <f t="shared" si="14"/>
        <v>N/A</v>
      </c>
      <c r="E81" s="47" t="s">
        <v>1747</v>
      </c>
      <c r="F81" s="44" t="str">
        <f t="shared" si="15"/>
        <v>N/A</v>
      </c>
      <c r="G81" s="47" t="s">
        <v>1747</v>
      </c>
      <c r="H81" s="44" t="str">
        <f t="shared" si="16"/>
        <v>N/A</v>
      </c>
      <c r="I81" s="12" t="s">
        <v>1747</v>
      </c>
      <c r="J81" s="12" t="s">
        <v>1747</v>
      </c>
      <c r="K81" s="45" t="s">
        <v>736</v>
      </c>
      <c r="L81" s="9" t="str">
        <f t="shared" si="18"/>
        <v>N/A</v>
      </c>
    </row>
    <row r="82" spans="1:12" x14ac:dyDescent="0.2">
      <c r="A82" s="2" t="s">
        <v>357</v>
      </c>
      <c r="B82" s="35" t="s">
        <v>213</v>
      </c>
      <c r="C82" s="47">
        <v>996981210</v>
      </c>
      <c r="D82" s="44" t="str">
        <f t="shared" si="14"/>
        <v>N/A</v>
      </c>
      <c r="E82" s="47">
        <v>1036764884</v>
      </c>
      <c r="F82" s="44" t="str">
        <f t="shared" si="15"/>
        <v>N/A</v>
      </c>
      <c r="G82" s="47">
        <v>1026028623</v>
      </c>
      <c r="H82" s="44" t="str">
        <f t="shared" si="16"/>
        <v>N/A</v>
      </c>
      <c r="I82" s="12">
        <v>3.99</v>
      </c>
      <c r="J82" s="12">
        <v>-1.04</v>
      </c>
      <c r="K82" s="45" t="s">
        <v>736</v>
      </c>
      <c r="L82" s="9" t="str">
        <f t="shared" ref="L82:L138" si="19">IF(J82="Div by 0", "N/A", IF(K82="N/A","N/A", IF(J82&gt;VALUE(MID(K82,1,2)), "No", IF(J82&lt;-1*VALUE(MID(K82,1,2)), "No", "Yes"))))</f>
        <v>Yes</v>
      </c>
    </row>
    <row r="83" spans="1:12" x14ac:dyDescent="0.2">
      <c r="A83" s="2" t="s">
        <v>363</v>
      </c>
      <c r="B83" s="35" t="s">
        <v>213</v>
      </c>
      <c r="C83" s="36">
        <v>49357</v>
      </c>
      <c r="D83" s="44" t="str">
        <f t="shared" ref="D83:D114" si="20">IF($B83="N/A","N/A",IF(C83&gt;10,"No",IF(C83&lt;-10,"No","Yes")))</f>
        <v>N/A</v>
      </c>
      <c r="E83" s="36">
        <v>51293</v>
      </c>
      <c r="F83" s="44" t="str">
        <f t="shared" ref="F83:F114" si="21">IF($B83="N/A","N/A",IF(E83&gt;10,"No",IF(E83&lt;-10,"No","Yes")))</f>
        <v>N/A</v>
      </c>
      <c r="G83" s="36">
        <v>52557</v>
      </c>
      <c r="H83" s="44" t="str">
        <f t="shared" ref="H83:H114" si="22">IF($B83="N/A","N/A",IF(G83&gt;10,"No",IF(G83&lt;-10,"No","Yes")))</f>
        <v>N/A</v>
      </c>
      <c r="I83" s="12">
        <v>3.9220000000000002</v>
      </c>
      <c r="J83" s="12">
        <v>2.464</v>
      </c>
      <c r="K83" s="45" t="s">
        <v>736</v>
      </c>
      <c r="L83" s="9" t="str">
        <f t="shared" si="19"/>
        <v>Yes</v>
      </c>
    </row>
    <row r="84" spans="1:12" x14ac:dyDescent="0.2">
      <c r="A84" s="2" t="s">
        <v>358</v>
      </c>
      <c r="B84" s="35" t="s">
        <v>213</v>
      </c>
      <c r="C84" s="47">
        <v>20199.388333999999</v>
      </c>
      <c r="D84" s="44" t="str">
        <f t="shared" si="20"/>
        <v>N/A</v>
      </c>
      <c r="E84" s="47">
        <v>20212.599848000002</v>
      </c>
      <c r="F84" s="44" t="str">
        <f t="shared" si="21"/>
        <v>N/A</v>
      </c>
      <c r="G84" s="47">
        <v>19522.206804000001</v>
      </c>
      <c r="H84" s="44" t="str">
        <f t="shared" si="22"/>
        <v>N/A</v>
      </c>
      <c r="I84" s="12">
        <v>6.54E-2</v>
      </c>
      <c r="J84" s="12">
        <v>-3.42</v>
      </c>
      <c r="K84" s="45" t="s">
        <v>736</v>
      </c>
      <c r="L84" s="9" t="str">
        <f t="shared" si="19"/>
        <v>Yes</v>
      </c>
    </row>
    <row r="85" spans="1:12" ht="25.5" x14ac:dyDescent="0.2">
      <c r="A85" s="2" t="s">
        <v>1167</v>
      </c>
      <c r="B85" s="35" t="s">
        <v>213</v>
      </c>
      <c r="C85" s="47">
        <v>5029</v>
      </c>
      <c r="D85" s="44" t="str">
        <f t="shared" si="20"/>
        <v>N/A</v>
      </c>
      <c r="E85" s="47">
        <v>3060</v>
      </c>
      <c r="F85" s="44" t="str">
        <f t="shared" si="21"/>
        <v>N/A</v>
      </c>
      <c r="G85" s="47">
        <v>6675</v>
      </c>
      <c r="H85" s="44" t="str">
        <f t="shared" si="22"/>
        <v>N/A</v>
      </c>
      <c r="I85" s="12">
        <v>-39.200000000000003</v>
      </c>
      <c r="J85" s="12">
        <v>118.1</v>
      </c>
      <c r="K85" s="45" t="s">
        <v>736</v>
      </c>
      <c r="L85" s="9" t="str">
        <f t="shared" si="19"/>
        <v>No</v>
      </c>
    </row>
    <row r="86" spans="1:12" x14ac:dyDescent="0.2">
      <c r="A86" s="2" t="s">
        <v>726</v>
      </c>
      <c r="B86" s="35" t="s">
        <v>213</v>
      </c>
      <c r="C86" s="36">
        <v>11</v>
      </c>
      <c r="D86" s="44" t="str">
        <f t="shared" si="20"/>
        <v>N/A</v>
      </c>
      <c r="E86" s="36">
        <v>11</v>
      </c>
      <c r="F86" s="44" t="str">
        <f t="shared" si="21"/>
        <v>N/A</v>
      </c>
      <c r="G86" s="36">
        <v>12</v>
      </c>
      <c r="H86" s="44" t="str">
        <f t="shared" si="22"/>
        <v>N/A</v>
      </c>
      <c r="I86" s="12">
        <v>80</v>
      </c>
      <c r="J86" s="12">
        <v>33.33</v>
      </c>
      <c r="K86" s="45" t="s">
        <v>736</v>
      </c>
      <c r="L86" s="9" t="str">
        <f t="shared" si="19"/>
        <v>No</v>
      </c>
    </row>
    <row r="87" spans="1:12" ht="25.5" x14ac:dyDescent="0.2">
      <c r="A87" s="2" t="s">
        <v>1168</v>
      </c>
      <c r="B87" s="35" t="s">
        <v>213</v>
      </c>
      <c r="C87" s="47">
        <v>1005.8</v>
      </c>
      <c r="D87" s="44" t="str">
        <f t="shared" si="20"/>
        <v>N/A</v>
      </c>
      <c r="E87" s="47">
        <v>340</v>
      </c>
      <c r="F87" s="44" t="str">
        <f t="shared" si="21"/>
        <v>N/A</v>
      </c>
      <c r="G87" s="47">
        <v>556.25</v>
      </c>
      <c r="H87" s="44" t="str">
        <f t="shared" si="22"/>
        <v>N/A</v>
      </c>
      <c r="I87" s="12">
        <v>-66.2</v>
      </c>
      <c r="J87" s="12">
        <v>63.6</v>
      </c>
      <c r="K87" s="45" t="s">
        <v>736</v>
      </c>
      <c r="L87" s="9" t="str">
        <f t="shared" si="19"/>
        <v>No</v>
      </c>
    </row>
    <row r="88" spans="1:12" ht="25.5" x14ac:dyDescent="0.2">
      <c r="A88" s="2" t="s">
        <v>1169</v>
      </c>
      <c r="B88" s="35" t="s">
        <v>213</v>
      </c>
      <c r="C88" s="47">
        <v>484795150</v>
      </c>
      <c r="D88" s="44" t="str">
        <f t="shared" si="20"/>
        <v>N/A</v>
      </c>
      <c r="E88" s="47">
        <v>497126294</v>
      </c>
      <c r="F88" s="44" t="str">
        <f t="shared" si="21"/>
        <v>N/A</v>
      </c>
      <c r="G88" s="47">
        <v>475400681</v>
      </c>
      <c r="H88" s="44" t="str">
        <f t="shared" si="22"/>
        <v>N/A</v>
      </c>
      <c r="I88" s="12">
        <v>2.544</v>
      </c>
      <c r="J88" s="12">
        <v>-4.37</v>
      </c>
      <c r="K88" s="45" t="s">
        <v>736</v>
      </c>
      <c r="L88" s="9" t="str">
        <f t="shared" si="19"/>
        <v>Yes</v>
      </c>
    </row>
    <row r="89" spans="1:12" x14ac:dyDescent="0.2">
      <c r="A89" s="2" t="s">
        <v>727</v>
      </c>
      <c r="B89" s="35" t="s">
        <v>213</v>
      </c>
      <c r="C89" s="36">
        <v>17047</v>
      </c>
      <c r="D89" s="44" t="str">
        <f t="shared" si="20"/>
        <v>N/A</v>
      </c>
      <c r="E89" s="36">
        <v>17571</v>
      </c>
      <c r="F89" s="44" t="str">
        <f t="shared" si="21"/>
        <v>N/A</v>
      </c>
      <c r="G89" s="36">
        <v>17120</v>
      </c>
      <c r="H89" s="44" t="str">
        <f t="shared" si="22"/>
        <v>N/A</v>
      </c>
      <c r="I89" s="12">
        <v>3.0739999999999998</v>
      </c>
      <c r="J89" s="12">
        <v>-2.57</v>
      </c>
      <c r="K89" s="45" t="s">
        <v>736</v>
      </c>
      <c r="L89" s="9" t="str">
        <f t="shared" si="19"/>
        <v>Yes</v>
      </c>
    </row>
    <row r="90" spans="1:12" ht="25.5" x14ac:dyDescent="0.2">
      <c r="A90" s="2" t="s">
        <v>1170</v>
      </c>
      <c r="B90" s="35" t="s">
        <v>213</v>
      </c>
      <c r="C90" s="47">
        <v>28438.737021000001</v>
      </c>
      <c r="D90" s="44" t="str">
        <f t="shared" si="20"/>
        <v>N/A</v>
      </c>
      <c r="E90" s="47">
        <v>28292.430368000001</v>
      </c>
      <c r="F90" s="44" t="str">
        <f t="shared" si="21"/>
        <v>N/A</v>
      </c>
      <c r="G90" s="47">
        <v>27768.731367</v>
      </c>
      <c r="H90" s="44" t="str">
        <f t="shared" si="22"/>
        <v>N/A</v>
      </c>
      <c r="I90" s="12">
        <v>-0.51400000000000001</v>
      </c>
      <c r="J90" s="12">
        <v>-1.85</v>
      </c>
      <c r="K90" s="45" t="s">
        <v>736</v>
      </c>
      <c r="L90" s="9" t="str">
        <f t="shared" si="19"/>
        <v>Yes</v>
      </c>
    </row>
    <row r="91" spans="1:12" ht="25.5" x14ac:dyDescent="0.2">
      <c r="A91" s="2" t="s">
        <v>1171</v>
      </c>
      <c r="B91" s="35" t="s">
        <v>213</v>
      </c>
      <c r="C91" s="47">
        <v>0</v>
      </c>
      <c r="D91" s="44" t="str">
        <f t="shared" si="20"/>
        <v>N/A</v>
      </c>
      <c r="E91" s="47">
        <v>0</v>
      </c>
      <c r="F91" s="44" t="str">
        <f t="shared" si="21"/>
        <v>N/A</v>
      </c>
      <c r="G91" s="47">
        <v>0</v>
      </c>
      <c r="H91" s="44" t="str">
        <f t="shared" si="22"/>
        <v>N/A</v>
      </c>
      <c r="I91" s="12" t="s">
        <v>1747</v>
      </c>
      <c r="J91" s="12" t="s">
        <v>1747</v>
      </c>
      <c r="K91" s="45" t="s">
        <v>736</v>
      </c>
      <c r="L91" s="9" t="str">
        <f t="shared" si="19"/>
        <v>N/A</v>
      </c>
    </row>
    <row r="92" spans="1:12" x14ac:dyDescent="0.2">
      <c r="A92" s="2" t="s">
        <v>728</v>
      </c>
      <c r="B92" s="35" t="s">
        <v>213</v>
      </c>
      <c r="C92" s="36">
        <v>0</v>
      </c>
      <c r="D92" s="44" t="str">
        <f t="shared" si="20"/>
        <v>N/A</v>
      </c>
      <c r="E92" s="36">
        <v>0</v>
      </c>
      <c r="F92" s="44" t="str">
        <f t="shared" si="21"/>
        <v>N/A</v>
      </c>
      <c r="G92" s="36">
        <v>0</v>
      </c>
      <c r="H92" s="44" t="str">
        <f t="shared" si="22"/>
        <v>N/A</v>
      </c>
      <c r="I92" s="12" t="s">
        <v>1747</v>
      </c>
      <c r="J92" s="12" t="s">
        <v>1747</v>
      </c>
      <c r="K92" s="45" t="s">
        <v>736</v>
      </c>
      <c r="L92" s="9" t="str">
        <f t="shared" si="19"/>
        <v>N/A</v>
      </c>
    </row>
    <row r="93" spans="1:12" ht="25.5" x14ac:dyDescent="0.2">
      <c r="A93" s="2" t="s">
        <v>1172</v>
      </c>
      <c r="B93" s="35" t="s">
        <v>213</v>
      </c>
      <c r="C93" s="47" t="s">
        <v>1747</v>
      </c>
      <c r="D93" s="44" t="str">
        <f t="shared" si="20"/>
        <v>N/A</v>
      </c>
      <c r="E93" s="47" t="s">
        <v>1747</v>
      </c>
      <c r="F93" s="44" t="str">
        <f t="shared" si="21"/>
        <v>N/A</v>
      </c>
      <c r="G93" s="47" t="s">
        <v>1747</v>
      </c>
      <c r="H93" s="44" t="str">
        <f t="shared" si="22"/>
        <v>N/A</v>
      </c>
      <c r="I93" s="12" t="s">
        <v>1747</v>
      </c>
      <c r="J93" s="12" t="s">
        <v>1747</v>
      </c>
      <c r="K93" s="45" t="s">
        <v>736</v>
      </c>
      <c r="L93" s="9" t="str">
        <f t="shared" si="19"/>
        <v>N/A</v>
      </c>
    </row>
    <row r="94" spans="1:12" x14ac:dyDescent="0.2">
      <c r="A94" s="2" t="s">
        <v>1173</v>
      </c>
      <c r="B94" s="35" t="s">
        <v>213</v>
      </c>
      <c r="C94" s="47">
        <v>1142859</v>
      </c>
      <c r="D94" s="44" t="str">
        <f t="shared" si="20"/>
        <v>N/A</v>
      </c>
      <c r="E94" s="47">
        <v>1276982</v>
      </c>
      <c r="F94" s="44" t="str">
        <f t="shared" si="21"/>
        <v>N/A</v>
      </c>
      <c r="G94" s="47">
        <v>1289016</v>
      </c>
      <c r="H94" s="44" t="str">
        <f t="shared" si="22"/>
        <v>N/A</v>
      </c>
      <c r="I94" s="12">
        <v>11.74</v>
      </c>
      <c r="J94" s="12">
        <v>0.94240000000000002</v>
      </c>
      <c r="K94" s="45" t="s">
        <v>736</v>
      </c>
      <c r="L94" s="9" t="str">
        <f t="shared" si="19"/>
        <v>Yes</v>
      </c>
    </row>
    <row r="95" spans="1:12" x14ac:dyDescent="0.2">
      <c r="A95" s="2" t="s">
        <v>729</v>
      </c>
      <c r="B95" s="35" t="s">
        <v>213</v>
      </c>
      <c r="C95" s="36">
        <v>6686</v>
      </c>
      <c r="D95" s="44" t="str">
        <f t="shared" si="20"/>
        <v>N/A</v>
      </c>
      <c r="E95" s="36">
        <v>7725</v>
      </c>
      <c r="F95" s="44" t="str">
        <f t="shared" si="21"/>
        <v>N/A</v>
      </c>
      <c r="G95" s="36">
        <v>7068</v>
      </c>
      <c r="H95" s="44" t="str">
        <f t="shared" si="22"/>
        <v>N/A</v>
      </c>
      <c r="I95" s="12">
        <v>15.54</v>
      </c>
      <c r="J95" s="12">
        <v>-8.5</v>
      </c>
      <c r="K95" s="45" t="s">
        <v>736</v>
      </c>
      <c r="L95" s="9" t="str">
        <f t="shared" si="19"/>
        <v>Yes</v>
      </c>
    </row>
    <row r="96" spans="1:12" x14ac:dyDescent="0.2">
      <c r="A96" s="2" t="s">
        <v>1174</v>
      </c>
      <c r="B96" s="35" t="s">
        <v>213</v>
      </c>
      <c r="C96" s="47">
        <v>170.93314387999999</v>
      </c>
      <c r="D96" s="44" t="str">
        <f t="shared" si="20"/>
        <v>N/A</v>
      </c>
      <c r="E96" s="47">
        <v>165.30511326999999</v>
      </c>
      <c r="F96" s="44" t="str">
        <f t="shared" si="21"/>
        <v>N/A</v>
      </c>
      <c r="G96" s="47">
        <v>182.37351443</v>
      </c>
      <c r="H96" s="44" t="str">
        <f t="shared" si="22"/>
        <v>N/A</v>
      </c>
      <c r="I96" s="12">
        <v>-3.29</v>
      </c>
      <c r="J96" s="12">
        <v>10.33</v>
      </c>
      <c r="K96" s="45" t="s">
        <v>736</v>
      </c>
      <c r="L96" s="9" t="str">
        <f t="shared" si="19"/>
        <v>Yes</v>
      </c>
    </row>
    <row r="97" spans="1:12" x14ac:dyDescent="0.2">
      <c r="A97" s="2" t="s">
        <v>1175</v>
      </c>
      <c r="B97" s="35" t="s">
        <v>213</v>
      </c>
      <c r="C97" s="47">
        <v>3995343</v>
      </c>
      <c r="D97" s="44" t="str">
        <f t="shared" si="20"/>
        <v>N/A</v>
      </c>
      <c r="E97" s="47">
        <v>4342175</v>
      </c>
      <c r="F97" s="44" t="str">
        <f t="shared" si="21"/>
        <v>N/A</v>
      </c>
      <c r="G97" s="47">
        <v>4125527</v>
      </c>
      <c r="H97" s="44" t="str">
        <f t="shared" si="22"/>
        <v>N/A</v>
      </c>
      <c r="I97" s="12">
        <v>8.6809999999999992</v>
      </c>
      <c r="J97" s="12">
        <v>-4.99</v>
      </c>
      <c r="K97" s="45" t="s">
        <v>736</v>
      </c>
      <c r="L97" s="9" t="str">
        <f t="shared" si="19"/>
        <v>Yes</v>
      </c>
    </row>
    <row r="98" spans="1:12" x14ac:dyDescent="0.2">
      <c r="A98" s="2" t="s">
        <v>518</v>
      </c>
      <c r="B98" s="35" t="s">
        <v>213</v>
      </c>
      <c r="C98" s="36">
        <v>6483</v>
      </c>
      <c r="D98" s="44" t="str">
        <f t="shared" si="20"/>
        <v>N/A</v>
      </c>
      <c r="E98" s="36">
        <v>7212</v>
      </c>
      <c r="F98" s="44" t="str">
        <f t="shared" si="21"/>
        <v>N/A</v>
      </c>
      <c r="G98" s="36">
        <v>7400</v>
      </c>
      <c r="H98" s="44" t="str">
        <f t="shared" si="22"/>
        <v>N/A</v>
      </c>
      <c r="I98" s="12">
        <v>11.24</v>
      </c>
      <c r="J98" s="12">
        <v>2.6070000000000002</v>
      </c>
      <c r="K98" s="45" t="s">
        <v>736</v>
      </c>
      <c r="L98" s="9" t="str">
        <f t="shared" si="19"/>
        <v>Yes</v>
      </c>
    </row>
    <row r="99" spans="1:12" x14ac:dyDescent="0.2">
      <c r="A99" s="2" t="s">
        <v>1176</v>
      </c>
      <c r="B99" s="35" t="s">
        <v>213</v>
      </c>
      <c r="C99" s="47">
        <v>616.27996298000005</v>
      </c>
      <c r="D99" s="44" t="str">
        <f t="shared" si="20"/>
        <v>N/A</v>
      </c>
      <c r="E99" s="47">
        <v>602.07640044000004</v>
      </c>
      <c r="F99" s="44" t="str">
        <f t="shared" si="21"/>
        <v>N/A</v>
      </c>
      <c r="G99" s="47">
        <v>557.50364864999995</v>
      </c>
      <c r="H99" s="44" t="str">
        <f t="shared" si="22"/>
        <v>N/A</v>
      </c>
      <c r="I99" s="12">
        <v>-2.2999999999999998</v>
      </c>
      <c r="J99" s="12">
        <v>-7.4</v>
      </c>
      <c r="K99" s="45" t="s">
        <v>736</v>
      </c>
      <c r="L99" s="9" t="str">
        <f t="shared" si="19"/>
        <v>Yes</v>
      </c>
    </row>
    <row r="100" spans="1:12" ht="25.5" x14ac:dyDescent="0.2">
      <c r="A100" s="2" t="s">
        <v>1177</v>
      </c>
      <c r="B100" s="35" t="s">
        <v>213</v>
      </c>
      <c r="C100" s="47">
        <v>600030</v>
      </c>
      <c r="D100" s="44" t="str">
        <f t="shared" si="20"/>
        <v>N/A</v>
      </c>
      <c r="E100" s="47">
        <v>541434</v>
      </c>
      <c r="F100" s="44" t="str">
        <f t="shared" si="21"/>
        <v>N/A</v>
      </c>
      <c r="G100" s="47">
        <v>539862</v>
      </c>
      <c r="H100" s="44" t="str">
        <f t="shared" si="22"/>
        <v>N/A</v>
      </c>
      <c r="I100" s="12">
        <v>-9.77</v>
      </c>
      <c r="J100" s="12">
        <v>-0.28999999999999998</v>
      </c>
      <c r="K100" s="45" t="s">
        <v>736</v>
      </c>
      <c r="L100" s="9" t="str">
        <f t="shared" si="19"/>
        <v>Yes</v>
      </c>
    </row>
    <row r="101" spans="1:12" x14ac:dyDescent="0.2">
      <c r="A101" s="2" t="s">
        <v>519</v>
      </c>
      <c r="B101" s="35" t="s">
        <v>213</v>
      </c>
      <c r="C101" s="36">
        <v>611</v>
      </c>
      <c r="D101" s="44" t="str">
        <f t="shared" si="20"/>
        <v>N/A</v>
      </c>
      <c r="E101" s="36">
        <v>588</v>
      </c>
      <c r="F101" s="44" t="str">
        <f t="shared" si="21"/>
        <v>N/A</v>
      </c>
      <c r="G101" s="36">
        <v>626</v>
      </c>
      <c r="H101" s="44" t="str">
        <f t="shared" si="22"/>
        <v>N/A</v>
      </c>
      <c r="I101" s="12">
        <v>-3.76</v>
      </c>
      <c r="J101" s="12">
        <v>6.4630000000000001</v>
      </c>
      <c r="K101" s="45" t="s">
        <v>736</v>
      </c>
      <c r="L101" s="9" t="str">
        <f t="shared" si="19"/>
        <v>Yes</v>
      </c>
    </row>
    <row r="102" spans="1:12" ht="25.5" x14ac:dyDescent="0.2">
      <c r="A102" s="2" t="s">
        <v>1178</v>
      </c>
      <c r="B102" s="35" t="s">
        <v>213</v>
      </c>
      <c r="C102" s="47">
        <v>982.04582650999998</v>
      </c>
      <c r="D102" s="44" t="str">
        <f t="shared" si="20"/>
        <v>N/A</v>
      </c>
      <c r="E102" s="47">
        <v>920.80612244999998</v>
      </c>
      <c r="F102" s="44" t="str">
        <f t="shared" si="21"/>
        <v>N/A</v>
      </c>
      <c r="G102" s="47">
        <v>862.39936102000001</v>
      </c>
      <c r="H102" s="44" t="str">
        <f t="shared" si="22"/>
        <v>N/A</v>
      </c>
      <c r="I102" s="12">
        <v>-6.24</v>
      </c>
      <c r="J102" s="12">
        <v>-6.34</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1747</v>
      </c>
      <c r="J103" s="12" t="s">
        <v>1747</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1747</v>
      </c>
      <c r="J104" s="12" t="s">
        <v>1747</v>
      </c>
      <c r="K104" s="45" t="s">
        <v>736</v>
      </c>
      <c r="L104" s="9" t="str">
        <f t="shared" si="19"/>
        <v>N/A</v>
      </c>
    </row>
    <row r="105" spans="1:12" ht="25.5" x14ac:dyDescent="0.2">
      <c r="A105" s="2" t="s">
        <v>1180</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736</v>
      </c>
      <c r="L105" s="9" t="str">
        <f t="shared" si="19"/>
        <v>N/A</v>
      </c>
    </row>
    <row r="106" spans="1:12" ht="25.5" x14ac:dyDescent="0.2">
      <c r="A106" s="2" t="s">
        <v>1181</v>
      </c>
      <c r="B106" s="35" t="s">
        <v>213</v>
      </c>
      <c r="C106" s="47">
        <v>433412102</v>
      </c>
      <c r="D106" s="44" t="str">
        <f t="shared" si="20"/>
        <v>N/A</v>
      </c>
      <c r="E106" s="47">
        <v>455272771</v>
      </c>
      <c r="F106" s="44" t="str">
        <f t="shared" si="21"/>
        <v>N/A</v>
      </c>
      <c r="G106" s="47">
        <v>470035763</v>
      </c>
      <c r="H106" s="44" t="str">
        <f t="shared" si="22"/>
        <v>N/A</v>
      </c>
      <c r="I106" s="12">
        <v>5.0439999999999996</v>
      </c>
      <c r="J106" s="12">
        <v>3.2429999999999999</v>
      </c>
      <c r="K106" s="45" t="s">
        <v>736</v>
      </c>
      <c r="L106" s="9" t="str">
        <f t="shared" si="19"/>
        <v>Yes</v>
      </c>
    </row>
    <row r="107" spans="1:12" x14ac:dyDescent="0.2">
      <c r="A107" s="2" t="s">
        <v>521</v>
      </c>
      <c r="B107" s="35" t="s">
        <v>213</v>
      </c>
      <c r="C107" s="36">
        <v>29839</v>
      </c>
      <c r="D107" s="44" t="str">
        <f t="shared" si="20"/>
        <v>N/A</v>
      </c>
      <c r="E107" s="36">
        <v>31375</v>
      </c>
      <c r="F107" s="44" t="str">
        <f t="shared" si="21"/>
        <v>N/A</v>
      </c>
      <c r="G107" s="36">
        <v>32950</v>
      </c>
      <c r="H107" s="44" t="str">
        <f t="shared" si="22"/>
        <v>N/A</v>
      </c>
      <c r="I107" s="12">
        <v>5.1479999999999997</v>
      </c>
      <c r="J107" s="12">
        <v>5.0199999999999996</v>
      </c>
      <c r="K107" s="45" t="s">
        <v>736</v>
      </c>
      <c r="L107" s="9" t="str">
        <f t="shared" si="19"/>
        <v>Yes</v>
      </c>
    </row>
    <row r="108" spans="1:12" ht="25.5" x14ac:dyDescent="0.2">
      <c r="A108" s="2" t="s">
        <v>1182</v>
      </c>
      <c r="B108" s="35" t="s">
        <v>213</v>
      </c>
      <c r="C108" s="47">
        <v>14525.021013</v>
      </c>
      <c r="D108" s="44" t="str">
        <f t="shared" si="20"/>
        <v>N/A</v>
      </c>
      <c r="E108" s="47">
        <v>14510.685928000001</v>
      </c>
      <c r="F108" s="44" t="str">
        <f t="shared" si="21"/>
        <v>N/A</v>
      </c>
      <c r="G108" s="47">
        <v>14265.121791</v>
      </c>
      <c r="H108" s="44" t="str">
        <f t="shared" si="22"/>
        <v>N/A</v>
      </c>
      <c r="I108" s="12">
        <v>-9.9000000000000005E-2</v>
      </c>
      <c r="J108" s="12">
        <v>-1.69</v>
      </c>
      <c r="K108" s="45" t="s">
        <v>736</v>
      </c>
      <c r="L108" s="9" t="str">
        <f t="shared" si="19"/>
        <v>Yes</v>
      </c>
    </row>
    <row r="109" spans="1:12" ht="25.5" x14ac:dyDescent="0.2">
      <c r="A109" s="2" t="s">
        <v>1183</v>
      </c>
      <c r="B109" s="35" t="s">
        <v>213</v>
      </c>
      <c r="C109" s="47">
        <v>14295740</v>
      </c>
      <c r="D109" s="44" t="str">
        <f t="shared" si="20"/>
        <v>N/A</v>
      </c>
      <c r="E109" s="47">
        <v>14149848</v>
      </c>
      <c r="F109" s="44" t="str">
        <f t="shared" si="21"/>
        <v>N/A</v>
      </c>
      <c r="G109" s="47">
        <v>13902171</v>
      </c>
      <c r="H109" s="44" t="str">
        <f t="shared" si="22"/>
        <v>N/A</v>
      </c>
      <c r="I109" s="12">
        <v>-1.02</v>
      </c>
      <c r="J109" s="12">
        <v>-1.75</v>
      </c>
      <c r="K109" s="45" t="s">
        <v>736</v>
      </c>
      <c r="L109" s="9" t="str">
        <f t="shared" si="19"/>
        <v>Yes</v>
      </c>
    </row>
    <row r="110" spans="1:12" x14ac:dyDescent="0.2">
      <c r="A110" s="2" t="s">
        <v>522</v>
      </c>
      <c r="B110" s="35" t="s">
        <v>213</v>
      </c>
      <c r="C110" s="36">
        <v>5296</v>
      </c>
      <c r="D110" s="44" t="str">
        <f t="shared" si="20"/>
        <v>N/A</v>
      </c>
      <c r="E110" s="36">
        <v>4228</v>
      </c>
      <c r="F110" s="44" t="str">
        <f t="shared" si="21"/>
        <v>N/A</v>
      </c>
      <c r="G110" s="36">
        <v>3878</v>
      </c>
      <c r="H110" s="44" t="str">
        <f t="shared" si="22"/>
        <v>N/A</v>
      </c>
      <c r="I110" s="12">
        <v>-20.2</v>
      </c>
      <c r="J110" s="12">
        <v>-8.2799999999999994</v>
      </c>
      <c r="K110" s="45" t="s">
        <v>736</v>
      </c>
      <c r="L110" s="9" t="str">
        <f t="shared" si="19"/>
        <v>Yes</v>
      </c>
    </row>
    <row r="111" spans="1:12" ht="25.5" x14ac:dyDescent="0.2">
      <c r="A111" s="2" t="s">
        <v>1184</v>
      </c>
      <c r="B111" s="35" t="s">
        <v>213</v>
      </c>
      <c r="C111" s="47">
        <v>2699.3466767</v>
      </c>
      <c r="D111" s="44" t="str">
        <f t="shared" si="20"/>
        <v>N/A</v>
      </c>
      <c r="E111" s="47">
        <v>3346.7000945999998</v>
      </c>
      <c r="F111" s="44" t="str">
        <f t="shared" si="21"/>
        <v>N/A</v>
      </c>
      <c r="G111" s="47">
        <v>3584.8816400000001</v>
      </c>
      <c r="H111" s="44" t="str">
        <f t="shared" si="22"/>
        <v>N/A</v>
      </c>
      <c r="I111" s="12">
        <v>23.98</v>
      </c>
      <c r="J111" s="12">
        <v>7.117</v>
      </c>
      <c r="K111" s="45" t="s">
        <v>736</v>
      </c>
      <c r="L111" s="9" t="str">
        <f t="shared" si="19"/>
        <v>Yes</v>
      </c>
    </row>
    <row r="112" spans="1:12" ht="25.5" x14ac:dyDescent="0.2">
      <c r="A112" s="2" t="s">
        <v>1185</v>
      </c>
      <c r="B112" s="35" t="s">
        <v>213</v>
      </c>
      <c r="C112" s="47">
        <v>17576986</v>
      </c>
      <c r="D112" s="44" t="str">
        <f t="shared" si="20"/>
        <v>N/A</v>
      </c>
      <c r="E112" s="47">
        <v>17088254</v>
      </c>
      <c r="F112" s="44" t="str">
        <f t="shared" si="21"/>
        <v>N/A</v>
      </c>
      <c r="G112" s="47">
        <v>14642903</v>
      </c>
      <c r="H112" s="44" t="str">
        <f t="shared" si="22"/>
        <v>N/A</v>
      </c>
      <c r="I112" s="12">
        <v>-2.78</v>
      </c>
      <c r="J112" s="12">
        <v>-14.3</v>
      </c>
      <c r="K112" s="45" t="s">
        <v>736</v>
      </c>
      <c r="L112" s="9" t="str">
        <f t="shared" si="19"/>
        <v>Yes</v>
      </c>
    </row>
    <row r="113" spans="1:12" ht="25.5" x14ac:dyDescent="0.2">
      <c r="A113" s="2" t="s">
        <v>523</v>
      </c>
      <c r="B113" s="35" t="s">
        <v>213</v>
      </c>
      <c r="C113" s="36">
        <v>2188</v>
      </c>
      <c r="D113" s="44" t="str">
        <f t="shared" si="20"/>
        <v>N/A</v>
      </c>
      <c r="E113" s="36">
        <v>2058</v>
      </c>
      <c r="F113" s="44" t="str">
        <f t="shared" si="21"/>
        <v>N/A</v>
      </c>
      <c r="G113" s="36">
        <v>1948</v>
      </c>
      <c r="H113" s="44" t="str">
        <f t="shared" si="22"/>
        <v>N/A</v>
      </c>
      <c r="I113" s="12">
        <v>-5.94</v>
      </c>
      <c r="J113" s="12">
        <v>-5.34</v>
      </c>
      <c r="K113" s="45" t="s">
        <v>736</v>
      </c>
      <c r="L113" s="9" t="str">
        <f t="shared" si="19"/>
        <v>Yes</v>
      </c>
    </row>
    <row r="114" spans="1:12" ht="25.5" x14ac:dyDescent="0.2">
      <c r="A114" s="2" t="s">
        <v>1186</v>
      </c>
      <c r="B114" s="35" t="s">
        <v>213</v>
      </c>
      <c r="C114" s="47">
        <v>8033.3574040000003</v>
      </c>
      <c r="D114" s="44" t="str">
        <f t="shared" si="20"/>
        <v>N/A</v>
      </c>
      <c r="E114" s="47">
        <v>8303.3304179000006</v>
      </c>
      <c r="F114" s="44" t="str">
        <f t="shared" si="21"/>
        <v>N/A</v>
      </c>
      <c r="G114" s="47">
        <v>7516.8906570999998</v>
      </c>
      <c r="H114" s="44" t="str">
        <f t="shared" si="22"/>
        <v>N/A</v>
      </c>
      <c r="I114" s="12">
        <v>3.3610000000000002</v>
      </c>
      <c r="J114" s="12">
        <v>-9.4700000000000006</v>
      </c>
      <c r="K114" s="45" t="s">
        <v>736</v>
      </c>
      <c r="L114" s="9" t="str">
        <f t="shared" si="19"/>
        <v>Yes</v>
      </c>
    </row>
    <row r="115" spans="1:12" ht="25.5" x14ac:dyDescent="0.2">
      <c r="A115" s="2" t="s">
        <v>1187</v>
      </c>
      <c r="B115" s="35" t="s">
        <v>213</v>
      </c>
      <c r="C115" s="47">
        <v>57221</v>
      </c>
      <c r="D115" s="44" t="str">
        <f t="shared" ref="D115:D146" si="23">IF($B115="N/A","N/A",IF(C115&gt;10,"No",IF(C115&lt;-10,"No","Yes")))</f>
        <v>N/A</v>
      </c>
      <c r="E115" s="47">
        <v>65753</v>
      </c>
      <c r="F115" s="44" t="str">
        <f t="shared" ref="F115:F146" si="24">IF($B115="N/A","N/A",IF(E115&gt;10,"No",IF(E115&lt;-10,"No","Yes")))</f>
        <v>N/A</v>
      </c>
      <c r="G115" s="47">
        <v>38566</v>
      </c>
      <c r="H115" s="44" t="str">
        <f t="shared" ref="H115:H146" si="25">IF($B115="N/A","N/A",IF(G115&gt;10,"No",IF(G115&lt;-10,"No","Yes")))</f>
        <v>N/A</v>
      </c>
      <c r="I115" s="12">
        <v>14.91</v>
      </c>
      <c r="J115" s="12">
        <v>-41.3</v>
      </c>
      <c r="K115" s="45" t="s">
        <v>736</v>
      </c>
      <c r="L115" s="9" t="str">
        <f t="shared" si="19"/>
        <v>No</v>
      </c>
    </row>
    <row r="116" spans="1:12" ht="25.5" x14ac:dyDescent="0.2">
      <c r="A116" s="2" t="s">
        <v>524</v>
      </c>
      <c r="B116" s="35" t="s">
        <v>213</v>
      </c>
      <c r="C116" s="36">
        <v>95</v>
      </c>
      <c r="D116" s="44" t="str">
        <f t="shared" si="23"/>
        <v>N/A</v>
      </c>
      <c r="E116" s="36">
        <v>53</v>
      </c>
      <c r="F116" s="44" t="str">
        <f t="shared" si="24"/>
        <v>N/A</v>
      </c>
      <c r="G116" s="36">
        <v>44</v>
      </c>
      <c r="H116" s="44" t="str">
        <f t="shared" si="25"/>
        <v>N/A</v>
      </c>
      <c r="I116" s="12">
        <v>-44.2</v>
      </c>
      <c r="J116" s="12">
        <v>-17</v>
      </c>
      <c r="K116" s="45" t="s">
        <v>736</v>
      </c>
      <c r="L116" s="9" t="str">
        <f t="shared" si="19"/>
        <v>Yes</v>
      </c>
    </row>
    <row r="117" spans="1:12" ht="25.5" x14ac:dyDescent="0.2">
      <c r="A117" s="2" t="s">
        <v>1188</v>
      </c>
      <c r="B117" s="35" t="s">
        <v>213</v>
      </c>
      <c r="C117" s="47">
        <v>602.32631578999997</v>
      </c>
      <c r="D117" s="44" t="str">
        <f t="shared" si="23"/>
        <v>N/A</v>
      </c>
      <c r="E117" s="47">
        <v>1240.6226415000001</v>
      </c>
      <c r="F117" s="44" t="str">
        <f t="shared" si="24"/>
        <v>N/A</v>
      </c>
      <c r="G117" s="47">
        <v>876.5</v>
      </c>
      <c r="H117" s="44" t="str">
        <f t="shared" si="25"/>
        <v>N/A</v>
      </c>
      <c r="I117" s="12">
        <v>106</v>
      </c>
      <c r="J117" s="12">
        <v>-29.3</v>
      </c>
      <c r="K117" s="45" t="s">
        <v>736</v>
      </c>
      <c r="L117" s="9" t="str">
        <f t="shared" si="19"/>
        <v>Yes</v>
      </c>
    </row>
    <row r="118" spans="1:12" ht="25.5" x14ac:dyDescent="0.2">
      <c r="A118" s="2" t="s">
        <v>1189</v>
      </c>
      <c r="B118" s="35" t="s">
        <v>213</v>
      </c>
      <c r="C118" s="47">
        <v>84126</v>
      </c>
      <c r="D118" s="44" t="str">
        <f t="shared" si="23"/>
        <v>N/A</v>
      </c>
      <c r="E118" s="47">
        <v>82364</v>
      </c>
      <c r="F118" s="44" t="str">
        <f t="shared" si="24"/>
        <v>N/A</v>
      </c>
      <c r="G118" s="47">
        <v>130166</v>
      </c>
      <c r="H118" s="44" t="str">
        <f t="shared" si="25"/>
        <v>N/A</v>
      </c>
      <c r="I118" s="12">
        <v>-2.09</v>
      </c>
      <c r="J118" s="12">
        <v>58.04</v>
      </c>
      <c r="K118" s="45" t="s">
        <v>736</v>
      </c>
      <c r="L118" s="9" t="str">
        <f t="shared" si="19"/>
        <v>No</v>
      </c>
    </row>
    <row r="119" spans="1:12" ht="25.5" x14ac:dyDescent="0.2">
      <c r="A119" s="2" t="s">
        <v>525</v>
      </c>
      <c r="B119" s="35" t="s">
        <v>213</v>
      </c>
      <c r="C119" s="36">
        <v>99</v>
      </c>
      <c r="D119" s="44" t="str">
        <f t="shared" si="23"/>
        <v>N/A</v>
      </c>
      <c r="E119" s="36">
        <v>111</v>
      </c>
      <c r="F119" s="44" t="str">
        <f t="shared" si="24"/>
        <v>N/A</v>
      </c>
      <c r="G119" s="36">
        <v>141</v>
      </c>
      <c r="H119" s="44" t="str">
        <f t="shared" si="25"/>
        <v>N/A</v>
      </c>
      <c r="I119" s="12">
        <v>12.12</v>
      </c>
      <c r="J119" s="12">
        <v>27.03</v>
      </c>
      <c r="K119" s="45" t="s">
        <v>736</v>
      </c>
      <c r="L119" s="9" t="str">
        <f t="shared" si="19"/>
        <v>Yes</v>
      </c>
    </row>
    <row r="120" spans="1:12" ht="25.5" x14ac:dyDescent="0.2">
      <c r="A120" s="2" t="s">
        <v>1190</v>
      </c>
      <c r="B120" s="35" t="s">
        <v>213</v>
      </c>
      <c r="C120" s="47">
        <v>849.75757576000001</v>
      </c>
      <c r="D120" s="44" t="str">
        <f t="shared" si="23"/>
        <v>N/A</v>
      </c>
      <c r="E120" s="47">
        <v>742.01801802</v>
      </c>
      <c r="F120" s="44" t="str">
        <f t="shared" si="24"/>
        <v>N/A</v>
      </c>
      <c r="G120" s="47">
        <v>923.16312057000005</v>
      </c>
      <c r="H120" s="44" t="str">
        <f t="shared" si="25"/>
        <v>N/A</v>
      </c>
      <c r="I120" s="12">
        <v>-12.7</v>
      </c>
      <c r="J120" s="12">
        <v>24.41</v>
      </c>
      <c r="K120" s="45" t="s">
        <v>736</v>
      </c>
      <c r="L120" s="9" t="str">
        <f t="shared" si="19"/>
        <v>Yes</v>
      </c>
    </row>
    <row r="121" spans="1:12" ht="25.5" x14ac:dyDescent="0.2">
      <c r="A121" s="2" t="s">
        <v>1191</v>
      </c>
      <c r="B121" s="35" t="s">
        <v>213</v>
      </c>
      <c r="C121" s="47">
        <v>853324</v>
      </c>
      <c r="D121" s="44" t="str">
        <f t="shared" si="23"/>
        <v>N/A</v>
      </c>
      <c r="E121" s="47">
        <v>899739</v>
      </c>
      <c r="F121" s="44" t="str">
        <f t="shared" si="24"/>
        <v>N/A</v>
      </c>
      <c r="G121" s="47">
        <v>856511</v>
      </c>
      <c r="H121" s="44" t="str">
        <f t="shared" si="25"/>
        <v>N/A</v>
      </c>
      <c r="I121" s="12">
        <v>5.4390000000000001</v>
      </c>
      <c r="J121" s="12">
        <v>-4.8</v>
      </c>
      <c r="K121" s="45" t="s">
        <v>736</v>
      </c>
      <c r="L121" s="9" t="str">
        <f t="shared" si="19"/>
        <v>Yes</v>
      </c>
    </row>
    <row r="122" spans="1:12" x14ac:dyDescent="0.2">
      <c r="A122" s="2" t="s">
        <v>526</v>
      </c>
      <c r="B122" s="35" t="s">
        <v>213</v>
      </c>
      <c r="C122" s="36">
        <v>1636</v>
      </c>
      <c r="D122" s="44" t="str">
        <f t="shared" si="23"/>
        <v>N/A</v>
      </c>
      <c r="E122" s="36">
        <v>929</v>
      </c>
      <c r="F122" s="44" t="str">
        <f t="shared" si="24"/>
        <v>N/A</v>
      </c>
      <c r="G122" s="36">
        <v>937</v>
      </c>
      <c r="H122" s="44" t="str">
        <f t="shared" si="25"/>
        <v>N/A</v>
      </c>
      <c r="I122" s="12">
        <v>-43.2</v>
      </c>
      <c r="J122" s="12">
        <v>0.86109999999999998</v>
      </c>
      <c r="K122" s="45" t="s">
        <v>736</v>
      </c>
      <c r="L122" s="9" t="str">
        <f t="shared" si="19"/>
        <v>Yes</v>
      </c>
    </row>
    <row r="123" spans="1:12" ht="25.5" x14ac:dyDescent="0.2">
      <c r="A123" s="2" t="s">
        <v>1192</v>
      </c>
      <c r="B123" s="35" t="s">
        <v>213</v>
      </c>
      <c r="C123" s="47">
        <v>521.59168704000001</v>
      </c>
      <c r="D123" s="44" t="str">
        <f t="shared" si="23"/>
        <v>N/A</v>
      </c>
      <c r="E123" s="47">
        <v>968.50269106999997</v>
      </c>
      <c r="F123" s="44" t="str">
        <f t="shared" si="24"/>
        <v>N/A</v>
      </c>
      <c r="G123" s="47">
        <v>914.09925293000003</v>
      </c>
      <c r="H123" s="44" t="str">
        <f t="shared" si="25"/>
        <v>N/A</v>
      </c>
      <c r="I123" s="12">
        <v>85.68</v>
      </c>
      <c r="J123" s="12">
        <v>-5.62</v>
      </c>
      <c r="K123" s="45" t="s">
        <v>736</v>
      </c>
      <c r="L123" s="9" t="str">
        <f t="shared" si="19"/>
        <v>Yes</v>
      </c>
    </row>
    <row r="124" spans="1:12" ht="25.5" x14ac:dyDescent="0.2">
      <c r="A124" s="2" t="s">
        <v>1193</v>
      </c>
      <c r="B124" s="35" t="s">
        <v>213</v>
      </c>
      <c r="C124" s="47">
        <v>7918008</v>
      </c>
      <c r="D124" s="44" t="str">
        <f t="shared" si="23"/>
        <v>N/A</v>
      </c>
      <c r="E124" s="47">
        <v>8305693</v>
      </c>
      <c r="F124" s="44" t="str">
        <f t="shared" si="24"/>
        <v>N/A</v>
      </c>
      <c r="G124" s="47">
        <v>8121151</v>
      </c>
      <c r="H124" s="44" t="str">
        <f t="shared" si="25"/>
        <v>N/A</v>
      </c>
      <c r="I124" s="12">
        <v>4.8959999999999999</v>
      </c>
      <c r="J124" s="12">
        <v>-2.2200000000000002</v>
      </c>
      <c r="K124" s="45" t="s">
        <v>736</v>
      </c>
      <c r="L124" s="9" t="str">
        <f t="shared" si="19"/>
        <v>Yes</v>
      </c>
    </row>
    <row r="125" spans="1:12" ht="25.5" x14ac:dyDescent="0.2">
      <c r="A125" s="2" t="s">
        <v>527</v>
      </c>
      <c r="B125" s="35" t="s">
        <v>213</v>
      </c>
      <c r="C125" s="36">
        <v>13506</v>
      </c>
      <c r="D125" s="44" t="str">
        <f t="shared" si="23"/>
        <v>N/A</v>
      </c>
      <c r="E125" s="36">
        <v>14635</v>
      </c>
      <c r="F125" s="44" t="str">
        <f t="shared" si="24"/>
        <v>N/A</v>
      </c>
      <c r="G125" s="36">
        <v>14831</v>
      </c>
      <c r="H125" s="44" t="str">
        <f t="shared" si="25"/>
        <v>N/A</v>
      </c>
      <c r="I125" s="12">
        <v>8.359</v>
      </c>
      <c r="J125" s="12">
        <v>1.339</v>
      </c>
      <c r="K125" s="45" t="s">
        <v>736</v>
      </c>
      <c r="L125" s="9" t="str">
        <f t="shared" si="19"/>
        <v>Yes</v>
      </c>
    </row>
    <row r="126" spans="1:12" ht="25.5" x14ac:dyDescent="0.2">
      <c r="A126" s="2" t="s">
        <v>1194</v>
      </c>
      <c r="B126" s="35" t="s">
        <v>213</v>
      </c>
      <c r="C126" s="47">
        <v>586.25855175000004</v>
      </c>
      <c r="D126" s="44" t="str">
        <f t="shared" si="23"/>
        <v>N/A</v>
      </c>
      <c r="E126" s="47">
        <v>567.52258285000005</v>
      </c>
      <c r="F126" s="44" t="str">
        <f t="shared" si="24"/>
        <v>N/A</v>
      </c>
      <c r="G126" s="47">
        <v>547.57946193999999</v>
      </c>
      <c r="H126" s="44" t="str">
        <f t="shared" si="25"/>
        <v>N/A</v>
      </c>
      <c r="I126" s="12">
        <v>-3.2</v>
      </c>
      <c r="J126" s="12">
        <v>-3.51</v>
      </c>
      <c r="K126" s="45" t="s">
        <v>736</v>
      </c>
      <c r="L126" s="9" t="str">
        <f t="shared" si="19"/>
        <v>Yes</v>
      </c>
    </row>
    <row r="127" spans="1:12" ht="25.5" x14ac:dyDescent="0.2">
      <c r="A127" s="2" t="s">
        <v>1195</v>
      </c>
      <c r="B127" s="35" t="s">
        <v>213</v>
      </c>
      <c r="C127" s="47">
        <v>4551044</v>
      </c>
      <c r="D127" s="44" t="str">
        <f t="shared" si="23"/>
        <v>N/A</v>
      </c>
      <c r="E127" s="47">
        <v>5048239</v>
      </c>
      <c r="F127" s="44" t="str">
        <f t="shared" si="24"/>
        <v>N/A</v>
      </c>
      <c r="G127" s="47">
        <v>5053154</v>
      </c>
      <c r="H127" s="44" t="str">
        <f t="shared" si="25"/>
        <v>N/A</v>
      </c>
      <c r="I127" s="12">
        <v>10.92</v>
      </c>
      <c r="J127" s="12">
        <v>9.74E-2</v>
      </c>
      <c r="K127" s="45" t="s">
        <v>736</v>
      </c>
      <c r="L127" s="9" t="str">
        <f t="shared" si="19"/>
        <v>Yes</v>
      </c>
    </row>
    <row r="128" spans="1:12" x14ac:dyDescent="0.2">
      <c r="A128" s="2" t="s">
        <v>528</v>
      </c>
      <c r="B128" s="35" t="s">
        <v>213</v>
      </c>
      <c r="C128" s="36">
        <v>15861</v>
      </c>
      <c r="D128" s="44" t="str">
        <f t="shared" si="23"/>
        <v>N/A</v>
      </c>
      <c r="E128" s="36">
        <v>17024</v>
      </c>
      <c r="F128" s="44" t="str">
        <f t="shared" si="24"/>
        <v>N/A</v>
      </c>
      <c r="G128" s="36">
        <v>18058</v>
      </c>
      <c r="H128" s="44" t="str">
        <f t="shared" si="25"/>
        <v>N/A</v>
      </c>
      <c r="I128" s="12">
        <v>7.3319999999999999</v>
      </c>
      <c r="J128" s="12">
        <v>6.0739999999999998</v>
      </c>
      <c r="K128" s="45" t="s">
        <v>736</v>
      </c>
      <c r="L128" s="9" t="str">
        <f t="shared" si="19"/>
        <v>Yes</v>
      </c>
    </row>
    <row r="129" spans="1:12" ht="25.5" x14ac:dyDescent="0.2">
      <c r="A129" s="2" t="s">
        <v>1196</v>
      </c>
      <c r="B129" s="35" t="s">
        <v>213</v>
      </c>
      <c r="C129" s="47">
        <v>286.93298026999997</v>
      </c>
      <c r="D129" s="44" t="str">
        <f t="shared" si="23"/>
        <v>N/A</v>
      </c>
      <c r="E129" s="47">
        <v>296.53659539</v>
      </c>
      <c r="F129" s="44" t="str">
        <f t="shared" si="24"/>
        <v>N/A</v>
      </c>
      <c r="G129" s="47">
        <v>279.82910621000002</v>
      </c>
      <c r="H129" s="44" t="str">
        <f t="shared" si="25"/>
        <v>N/A</v>
      </c>
      <c r="I129" s="12">
        <v>3.347</v>
      </c>
      <c r="J129" s="12">
        <v>-5.63</v>
      </c>
      <c r="K129" s="45" t="s">
        <v>736</v>
      </c>
      <c r="L129" s="9" t="str">
        <f t="shared" si="19"/>
        <v>Yes</v>
      </c>
    </row>
    <row r="130" spans="1:12" ht="25.5" x14ac:dyDescent="0.2">
      <c r="A130" s="2" t="s">
        <v>1197</v>
      </c>
      <c r="B130" s="35" t="s">
        <v>213</v>
      </c>
      <c r="C130" s="47">
        <v>238155</v>
      </c>
      <c r="D130" s="44" t="str">
        <f t="shared" si="23"/>
        <v>N/A</v>
      </c>
      <c r="E130" s="47">
        <v>273181</v>
      </c>
      <c r="F130" s="44" t="str">
        <f t="shared" si="24"/>
        <v>N/A</v>
      </c>
      <c r="G130" s="47">
        <v>197814</v>
      </c>
      <c r="H130" s="44" t="str">
        <f t="shared" si="25"/>
        <v>N/A</v>
      </c>
      <c r="I130" s="12">
        <v>14.71</v>
      </c>
      <c r="J130" s="12">
        <v>-27.6</v>
      </c>
      <c r="K130" s="45" t="s">
        <v>736</v>
      </c>
      <c r="L130" s="9" t="str">
        <f t="shared" si="19"/>
        <v>Yes</v>
      </c>
    </row>
    <row r="131" spans="1:12" ht="25.5" x14ac:dyDescent="0.2">
      <c r="A131" s="2" t="s">
        <v>529</v>
      </c>
      <c r="B131" s="35" t="s">
        <v>213</v>
      </c>
      <c r="C131" s="36">
        <v>546</v>
      </c>
      <c r="D131" s="44" t="str">
        <f t="shared" si="23"/>
        <v>N/A</v>
      </c>
      <c r="E131" s="36">
        <v>583</v>
      </c>
      <c r="F131" s="44" t="str">
        <f t="shared" si="24"/>
        <v>N/A</v>
      </c>
      <c r="G131" s="36">
        <v>470</v>
      </c>
      <c r="H131" s="44" t="str">
        <f t="shared" si="25"/>
        <v>N/A</v>
      </c>
      <c r="I131" s="12">
        <v>6.7770000000000001</v>
      </c>
      <c r="J131" s="12">
        <v>-19.399999999999999</v>
      </c>
      <c r="K131" s="45" t="s">
        <v>736</v>
      </c>
      <c r="L131" s="9" t="str">
        <f t="shared" si="19"/>
        <v>Yes</v>
      </c>
    </row>
    <row r="132" spans="1:12" ht="25.5" x14ac:dyDescent="0.2">
      <c r="A132" s="2" t="s">
        <v>1198</v>
      </c>
      <c r="B132" s="35" t="s">
        <v>213</v>
      </c>
      <c r="C132" s="47">
        <v>436.18131868</v>
      </c>
      <c r="D132" s="44" t="str">
        <f t="shared" si="23"/>
        <v>N/A</v>
      </c>
      <c r="E132" s="47">
        <v>468.5780446</v>
      </c>
      <c r="F132" s="44" t="str">
        <f t="shared" si="24"/>
        <v>N/A</v>
      </c>
      <c r="G132" s="47">
        <v>420.88085106</v>
      </c>
      <c r="H132" s="44" t="str">
        <f t="shared" si="25"/>
        <v>N/A</v>
      </c>
      <c r="I132" s="12">
        <v>7.4269999999999996</v>
      </c>
      <c r="J132" s="12">
        <v>-10.199999999999999</v>
      </c>
      <c r="K132" s="45" t="s">
        <v>736</v>
      </c>
      <c r="L132" s="9" t="str">
        <f t="shared" si="19"/>
        <v>Yes</v>
      </c>
    </row>
    <row r="133" spans="1:12" ht="25.5" x14ac:dyDescent="0.2">
      <c r="A133" s="2" t="s">
        <v>1199</v>
      </c>
      <c r="B133" s="35" t="s">
        <v>213</v>
      </c>
      <c r="C133" s="47">
        <v>3408</v>
      </c>
      <c r="D133" s="44" t="str">
        <f t="shared" si="23"/>
        <v>N/A</v>
      </c>
      <c r="E133" s="47">
        <v>852</v>
      </c>
      <c r="F133" s="44" t="str">
        <f t="shared" si="24"/>
        <v>N/A</v>
      </c>
      <c r="G133" s="47">
        <v>0</v>
      </c>
      <c r="H133" s="44" t="str">
        <f t="shared" si="25"/>
        <v>N/A</v>
      </c>
      <c r="I133" s="12">
        <v>-75</v>
      </c>
      <c r="J133" s="12">
        <v>-100</v>
      </c>
      <c r="K133" s="45" t="s">
        <v>736</v>
      </c>
      <c r="L133" s="9" t="str">
        <f t="shared" si="19"/>
        <v>No</v>
      </c>
    </row>
    <row r="134" spans="1:12" x14ac:dyDescent="0.2">
      <c r="A134" s="2" t="s">
        <v>530</v>
      </c>
      <c r="B134" s="35" t="s">
        <v>213</v>
      </c>
      <c r="C134" s="36">
        <v>11</v>
      </c>
      <c r="D134" s="44" t="str">
        <f t="shared" si="23"/>
        <v>N/A</v>
      </c>
      <c r="E134" s="36">
        <v>11</v>
      </c>
      <c r="F134" s="44" t="str">
        <f t="shared" si="24"/>
        <v>N/A</v>
      </c>
      <c r="G134" s="36">
        <v>0</v>
      </c>
      <c r="H134" s="44" t="str">
        <f t="shared" si="25"/>
        <v>N/A</v>
      </c>
      <c r="I134" s="12">
        <v>-75</v>
      </c>
      <c r="J134" s="12">
        <v>-100</v>
      </c>
      <c r="K134" s="45" t="s">
        <v>736</v>
      </c>
      <c r="L134" s="9" t="str">
        <f t="shared" si="19"/>
        <v>No</v>
      </c>
    </row>
    <row r="135" spans="1:12" ht="25.5" x14ac:dyDescent="0.2">
      <c r="A135" s="2" t="s">
        <v>1200</v>
      </c>
      <c r="B135" s="35" t="s">
        <v>213</v>
      </c>
      <c r="C135" s="47">
        <v>852</v>
      </c>
      <c r="D135" s="44" t="str">
        <f t="shared" si="23"/>
        <v>N/A</v>
      </c>
      <c r="E135" s="47">
        <v>852</v>
      </c>
      <c r="F135" s="44" t="str">
        <f t="shared" si="24"/>
        <v>N/A</v>
      </c>
      <c r="G135" s="47" t="s">
        <v>1747</v>
      </c>
      <c r="H135" s="44" t="str">
        <f t="shared" si="25"/>
        <v>N/A</v>
      </c>
      <c r="I135" s="12">
        <v>0</v>
      </c>
      <c r="J135" s="12" t="s">
        <v>1747</v>
      </c>
      <c r="K135" s="45" t="s">
        <v>736</v>
      </c>
      <c r="L135" s="9" t="str">
        <f t="shared" si="19"/>
        <v>N/A</v>
      </c>
    </row>
    <row r="136" spans="1:12" x14ac:dyDescent="0.2">
      <c r="A136" s="2" t="s">
        <v>1201</v>
      </c>
      <c r="B136" s="35" t="s">
        <v>213</v>
      </c>
      <c r="C136" s="47">
        <v>27452685</v>
      </c>
      <c r="D136" s="44" t="str">
        <f t="shared" si="23"/>
        <v>N/A</v>
      </c>
      <c r="E136" s="47">
        <v>32288245</v>
      </c>
      <c r="F136" s="44" t="str">
        <f t="shared" si="24"/>
        <v>N/A</v>
      </c>
      <c r="G136" s="47">
        <v>31688663</v>
      </c>
      <c r="H136" s="44" t="str">
        <f t="shared" si="25"/>
        <v>N/A</v>
      </c>
      <c r="I136" s="12">
        <v>17.61</v>
      </c>
      <c r="J136" s="12">
        <v>-1.86</v>
      </c>
      <c r="K136" s="45" t="s">
        <v>736</v>
      </c>
      <c r="L136" s="9" t="str">
        <f t="shared" si="19"/>
        <v>Yes</v>
      </c>
    </row>
    <row r="137" spans="1:12" x14ac:dyDescent="0.2">
      <c r="A137" s="2" t="s">
        <v>531</v>
      </c>
      <c r="B137" s="35" t="s">
        <v>213</v>
      </c>
      <c r="C137" s="36">
        <v>7095</v>
      </c>
      <c r="D137" s="44" t="str">
        <f t="shared" si="23"/>
        <v>N/A</v>
      </c>
      <c r="E137" s="36">
        <v>7135</v>
      </c>
      <c r="F137" s="44" t="str">
        <f t="shared" si="24"/>
        <v>N/A</v>
      </c>
      <c r="G137" s="36">
        <v>7174</v>
      </c>
      <c r="H137" s="44" t="str">
        <f t="shared" si="25"/>
        <v>N/A</v>
      </c>
      <c r="I137" s="12">
        <v>0.56379999999999997</v>
      </c>
      <c r="J137" s="12">
        <v>0.54659999999999997</v>
      </c>
      <c r="K137" s="45" t="s">
        <v>736</v>
      </c>
      <c r="L137" s="9" t="str">
        <f t="shared" si="19"/>
        <v>Yes</v>
      </c>
    </row>
    <row r="138" spans="1:12" x14ac:dyDescent="0.2">
      <c r="A138" s="2" t="s">
        <v>1202</v>
      </c>
      <c r="B138" s="35" t="s">
        <v>213</v>
      </c>
      <c r="C138" s="47">
        <v>3869.3002114000001</v>
      </c>
      <c r="D138" s="44" t="str">
        <f t="shared" si="23"/>
        <v>N/A</v>
      </c>
      <c r="E138" s="47">
        <v>4525.3321654000001</v>
      </c>
      <c r="F138" s="44" t="str">
        <f t="shared" si="24"/>
        <v>N/A</v>
      </c>
      <c r="G138" s="47">
        <v>4417.1540284000002</v>
      </c>
      <c r="H138" s="44" t="str">
        <f t="shared" si="25"/>
        <v>N/A</v>
      </c>
      <c r="I138" s="12">
        <v>16.95</v>
      </c>
      <c r="J138" s="12">
        <v>-2.39</v>
      </c>
      <c r="K138" s="45" t="s">
        <v>736</v>
      </c>
      <c r="L138" s="9" t="str">
        <f t="shared" si="19"/>
        <v>Yes</v>
      </c>
    </row>
    <row r="139" spans="1:12" x14ac:dyDescent="0.2">
      <c r="A139" s="58" t="s">
        <v>404</v>
      </c>
      <c r="B139" s="14" t="s">
        <v>213</v>
      </c>
      <c r="C139" s="14">
        <v>5521801431</v>
      </c>
      <c r="D139" s="11" t="str">
        <f t="shared" si="23"/>
        <v>N/A</v>
      </c>
      <c r="E139" s="14">
        <v>5587423181</v>
      </c>
      <c r="F139" s="11" t="str">
        <f t="shared" si="24"/>
        <v>N/A</v>
      </c>
      <c r="G139" s="14">
        <v>5525669148</v>
      </c>
      <c r="H139" s="11" t="str">
        <f t="shared" si="25"/>
        <v>N/A</v>
      </c>
      <c r="I139" s="12">
        <v>1.1879999999999999</v>
      </c>
      <c r="J139" s="12">
        <v>-1.1100000000000001</v>
      </c>
      <c r="K139" s="14" t="s">
        <v>213</v>
      </c>
      <c r="L139" s="9" t="str">
        <f t="shared" ref="L139:L158" si="26">IF(J139="Div by 0", "N/A", IF(K139="N/A","N/A", IF(J139&gt;VALUE(MID(K139,1,2)), "No", IF(J139&lt;-1*VALUE(MID(K139,1,2)), "No", "Yes"))))</f>
        <v>N/A</v>
      </c>
    </row>
    <row r="140" spans="1:12" x14ac:dyDescent="0.2">
      <c r="A140" s="58" t="s">
        <v>1203</v>
      </c>
      <c r="B140" s="14" t="s">
        <v>213</v>
      </c>
      <c r="C140" s="14">
        <v>4412.6825079999999</v>
      </c>
      <c r="D140" s="11" t="str">
        <f t="shared" si="23"/>
        <v>N/A</v>
      </c>
      <c r="E140" s="14">
        <v>4418.0389575999998</v>
      </c>
      <c r="F140" s="11" t="str">
        <f t="shared" si="24"/>
        <v>N/A</v>
      </c>
      <c r="G140" s="14">
        <v>4328.0805920000003</v>
      </c>
      <c r="H140" s="11" t="str">
        <f t="shared" si="25"/>
        <v>N/A</v>
      </c>
      <c r="I140" s="12">
        <v>0.12139999999999999</v>
      </c>
      <c r="J140" s="12">
        <v>-2.04</v>
      </c>
      <c r="K140" s="14" t="s">
        <v>213</v>
      </c>
      <c r="L140" s="9" t="str">
        <f t="shared" si="26"/>
        <v>N/A</v>
      </c>
    </row>
    <row r="141" spans="1:12" x14ac:dyDescent="0.2">
      <c r="A141" s="58" t="s">
        <v>405</v>
      </c>
      <c r="B141" s="14" t="s">
        <v>213</v>
      </c>
      <c r="C141" s="14">
        <v>37922451</v>
      </c>
      <c r="D141" s="11" t="str">
        <f t="shared" si="23"/>
        <v>N/A</v>
      </c>
      <c r="E141" s="14">
        <v>38021883</v>
      </c>
      <c r="F141" s="11" t="str">
        <f t="shared" si="24"/>
        <v>N/A</v>
      </c>
      <c r="G141" s="14">
        <v>37622666</v>
      </c>
      <c r="H141" s="11" t="str">
        <f t="shared" si="25"/>
        <v>N/A</v>
      </c>
      <c r="I141" s="12">
        <v>0.26219999999999999</v>
      </c>
      <c r="J141" s="12">
        <v>-1.05</v>
      </c>
      <c r="K141" s="14" t="s">
        <v>213</v>
      </c>
      <c r="L141" s="9" t="str">
        <f t="shared" si="26"/>
        <v>N/A</v>
      </c>
    </row>
    <row r="142" spans="1:12" x14ac:dyDescent="0.2">
      <c r="A142" s="58" t="s">
        <v>1204</v>
      </c>
      <c r="B142" s="14" t="s">
        <v>213</v>
      </c>
      <c r="C142" s="14">
        <v>25214.395612</v>
      </c>
      <c r="D142" s="11" t="str">
        <f t="shared" si="23"/>
        <v>N/A</v>
      </c>
      <c r="E142" s="14">
        <v>27413.037490999999</v>
      </c>
      <c r="F142" s="11" t="str">
        <f t="shared" si="24"/>
        <v>N/A</v>
      </c>
      <c r="G142" s="14">
        <v>26569.679379000001</v>
      </c>
      <c r="H142" s="11" t="str">
        <f t="shared" si="25"/>
        <v>N/A</v>
      </c>
      <c r="I142" s="12">
        <v>8.7200000000000006</v>
      </c>
      <c r="J142" s="12">
        <v>-3.08</v>
      </c>
      <c r="K142" s="14" t="s">
        <v>213</v>
      </c>
      <c r="L142" s="9" t="str">
        <f t="shared" si="26"/>
        <v>N/A</v>
      </c>
    </row>
    <row r="143" spans="1:12" x14ac:dyDescent="0.2">
      <c r="A143" s="58" t="s">
        <v>406</v>
      </c>
      <c r="B143" s="14" t="s">
        <v>213</v>
      </c>
      <c r="C143" s="14">
        <v>7475559</v>
      </c>
      <c r="D143" s="11" t="str">
        <f t="shared" si="23"/>
        <v>N/A</v>
      </c>
      <c r="E143" s="14">
        <v>4697456</v>
      </c>
      <c r="F143" s="11" t="str">
        <f t="shared" si="24"/>
        <v>N/A</v>
      </c>
      <c r="G143" s="14">
        <v>5466338</v>
      </c>
      <c r="H143" s="11" t="str">
        <f t="shared" si="25"/>
        <v>N/A</v>
      </c>
      <c r="I143" s="12">
        <v>-37.200000000000003</v>
      </c>
      <c r="J143" s="12">
        <v>16.37</v>
      </c>
      <c r="K143" s="14" t="s">
        <v>213</v>
      </c>
      <c r="L143" s="9" t="str">
        <f t="shared" si="26"/>
        <v>N/A</v>
      </c>
    </row>
    <row r="144" spans="1:12" ht="25.5" x14ac:dyDescent="0.2">
      <c r="A144" s="58" t="s">
        <v>1205</v>
      </c>
      <c r="B144" s="14" t="s">
        <v>213</v>
      </c>
      <c r="C144" s="14">
        <v>181.73232041</v>
      </c>
      <c r="D144" s="11" t="str">
        <f t="shared" si="23"/>
        <v>N/A</v>
      </c>
      <c r="E144" s="14">
        <v>101.22300515000001</v>
      </c>
      <c r="F144" s="11" t="str">
        <f t="shared" si="24"/>
        <v>N/A</v>
      </c>
      <c r="G144" s="14">
        <v>107.92801295</v>
      </c>
      <c r="H144" s="11" t="str">
        <f t="shared" si="25"/>
        <v>N/A</v>
      </c>
      <c r="I144" s="12">
        <v>-44.3</v>
      </c>
      <c r="J144" s="12">
        <v>6.6239999999999997</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1206</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408</v>
      </c>
      <c r="B147" s="14" t="s">
        <v>213</v>
      </c>
      <c r="C147" s="14">
        <v>221729557</v>
      </c>
      <c r="D147" s="11" t="str">
        <f t="shared" ref="D147:D160" si="27">IF($B147="N/A","N/A",IF(C147&gt;10,"No",IF(C147&lt;-10,"No","Yes")))</f>
        <v>N/A</v>
      </c>
      <c r="E147" s="14">
        <v>211817059</v>
      </c>
      <c r="F147" s="11" t="str">
        <f t="shared" ref="F147:F160" si="28">IF($B147="N/A","N/A",IF(E147&gt;10,"No",IF(E147&lt;-10,"No","Yes")))</f>
        <v>N/A</v>
      </c>
      <c r="G147" s="14">
        <v>191077461</v>
      </c>
      <c r="H147" s="11" t="str">
        <f t="shared" ref="H147:H160" si="29">IF($B147="N/A","N/A",IF(G147&gt;10,"No",IF(G147&lt;-10,"No","Yes")))</f>
        <v>N/A</v>
      </c>
      <c r="I147" s="12">
        <v>-4.47</v>
      </c>
      <c r="J147" s="12">
        <v>-9.7899999999999991</v>
      </c>
      <c r="K147" s="14" t="s">
        <v>213</v>
      </c>
      <c r="L147" s="9" t="str">
        <f t="shared" si="26"/>
        <v>N/A</v>
      </c>
    </row>
    <row r="148" spans="1:13" x14ac:dyDescent="0.2">
      <c r="A148" s="58" t="s">
        <v>1207</v>
      </c>
      <c r="B148" s="14" t="s">
        <v>213</v>
      </c>
      <c r="C148" s="14">
        <v>8674.1865660000003</v>
      </c>
      <c r="D148" s="11" t="str">
        <f t="shared" si="27"/>
        <v>N/A</v>
      </c>
      <c r="E148" s="14">
        <v>8521.0821063999992</v>
      </c>
      <c r="F148" s="11" t="str">
        <f t="shared" si="28"/>
        <v>N/A</v>
      </c>
      <c r="G148" s="14">
        <v>8321.8266189999995</v>
      </c>
      <c r="H148" s="11" t="str">
        <f t="shared" si="29"/>
        <v>N/A</v>
      </c>
      <c r="I148" s="12">
        <v>-1.77</v>
      </c>
      <c r="J148" s="12">
        <v>-2.34</v>
      </c>
      <c r="K148" s="14" t="s">
        <v>213</v>
      </c>
      <c r="L148" s="9" t="str">
        <f t="shared" si="26"/>
        <v>N/A</v>
      </c>
    </row>
    <row r="149" spans="1:13" x14ac:dyDescent="0.2">
      <c r="A149" s="58" t="s">
        <v>409</v>
      </c>
      <c r="B149" s="14" t="s">
        <v>213</v>
      </c>
      <c r="C149" s="14">
        <v>16388915</v>
      </c>
      <c r="D149" s="11" t="str">
        <f t="shared" si="27"/>
        <v>N/A</v>
      </c>
      <c r="E149" s="14">
        <v>14820571</v>
      </c>
      <c r="F149" s="11" t="str">
        <f t="shared" si="28"/>
        <v>N/A</v>
      </c>
      <c r="G149" s="14">
        <v>18237361</v>
      </c>
      <c r="H149" s="11" t="str">
        <f t="shared" si="29"/>
        <v>N/A</v>
      </c>
      <c r="I149" s="12">
        <v>-9.57</v>
      </c>
      <c r="J149" s="12">
        <v>23.05</v>
      </c>
      <c r="K149" s="14" t="s">
        <v>213</v>
      </c>
      <c r="L149" s="9" t="str">
        <f t="shared" si="26"/>
        <v>N/A</v>
      </c>
    </row>
    <row r="150" spans="1:13" x14ac:dyDescent="0.2">
      <c r="A150" s="58" t="s">
        <v>1208</v>
      </c>
      <c r="B150" s="14" t="s">
        <v>213</v>
      </c>
      <c r="C150" s="14">
        <v>182.35435165000001</v>
      </c>
      <c r="D150" s="11" t="str">
        <f t="shared" si="27"/>
        <v>N/A</v>
      </c>
      <c r="E150" s="14">
        <v>180.52952067999999</v>
      </c>
      <c r="F150" s="11" t="str">
        <f t="shared" si="28"/>
        <v>N/A</v>
      </c>
      <c r="G150" s="14">
        <v>215.51814561</v>
      </c>
      <c r="H150" s="11" t="str">
        <f t="shared" si="29"/>
        <v>N/A</v>
      </c>
      <c r="I150" s="12">
        <v>-1</v>
      </c>
      <c r="J150" s="12">
        <v>19.38</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1209</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411</v>
      </c>
      <c r="B153" s="14" t="s">
        <v>213</v>
      </c>
      <c r="C153" s="14">
        <v>27776432</v>
      </c>
      <c r="D153" s="11" t="str">
        <f t="shared" si="27"/>
        <v>N/A</v>
      </c>
      <c r="E153" s="14">
        <v>37479757</v>
      </c>
      <c r="F153" s="11" t="str">
        <f t="shared" si="28"/>
        <v>N/A</v>
      </c>
      <c r="G153" s="14">
        <v>34147210</v>
      </c>
      <c r="H153" s="11" t="str">
        <f t="shared" si="29"/>
        <v>N/A</v>
      </c>
      <c r="I153" s="12">
        <v>34.93</v>
      </c>
      <c r="J153" s="12">
        <v>-8.89</v>
      </c>
      <c r="K153" s="14" t="s">
        <v>213</v>
      </c>
      <c r="L153" s="9" t="str">
        <f t="shared" si="26"/>
        <v>N/A</v>
      </c>
      <c r="M153" s="66"/>
    </row>
    <row r="154" spans="1:13" x14ac:dyDescent="0.2">
      <c r="A154" s="58" t="s">
        <v>1210</v>
      </c>
      <c r="B154" s="14" t="s">
        <v>213</v>
      </c>
      <c r="C154" s="14">
        <v>27447.067193999999</v>
      </c>
      <c r="D154" s="11" t="str">
        <f t="shared" si="27"/>
        <v>N/A</v>
      </c>
      <c r="E154" s="14">
        <v>26562.549255999998</v>
      </c>
      <c r="F154" s="11" t="str">
        <f t="shared" si="28"/>
        <v>N/A</v>
      </c>
      <c r="G154" s="14">
        <v>24047.330986000001</v>
      </c>
      <c r="H154" s="11" t="str">
        <f t="shared" si="29"/>
        <v>N/A</v>
      </c>
      <c r="I154" s="12">
        <v>-3.22</v>
      </c>
      <c r="J154" s="12">
        <v>-9.4700000000000006</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1211</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1212</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1213</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1214</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1228</v>
      </c>
      <c r="B164" s="133" t="s">
        <v>213</v>
      </c>
      <c r="C164" s="133" t="s">
        <v>1747</v>
      </c>
      <c r="D164" s="134" t="str">
        <f t="shared" ref="D164" si="31">IF($B164="N/A","N/A",IF(C164&gt;10,"No",IF(C164&lt;-10,"No","Yes")))</f>
        <v>N/A</v>
      </c>
      <c r="E164" s="133" t="s">
        <v>1747</v>
      </c>
      <c r="F164" s="134" t="str">
        <f t="shared" ref="F164" si="32">IF($B164="N/A","N/A",IF(E164&gt;10,"No",IF(E164&lt;-10,"No","Yes")))</f>
        <v>N/A</v>
      </c>
      <c r="G164" s="133" t="s">
        <v>1747</v>
      </c>
      <c r="H164" s="134" t="str">
        <f t="shared" ref="H164" si="33">IF($B164="N/A","N/A",IF(G164&gt;10,"No",IF(G164&lt;-10,"No","Yes")))</f>
        <v>N/A</v>
      </c>
      <c r="I164" s="135" t="s">
        <v>1747</v>
      </c>
      <c r="J164" s="135" t="s">
        <v>1747</v>
      </c>
      <c r="K164" s="136" t="s">
        <v>736</v>
      </c>
      <c r="L164" s="137" t="str">
        <f>IF(J164="Div by 0", "N/A", IF(OR(J164="N/A",K164="N/A"),"N/A", IF(J164&gt;VALUE(MID(K164,1,2)), "No", IF(J164&lt;-1*VALUE(MID(K164,1,2)), "No", "Yes"))))</f>
        <v>N/A</v>
      </c>
      <c r="N164" s="67"/>
    </row>
    <row r="165" spans="1:16" x14ac:dyDescent="0.2">
      <c r="A165" s="58" t="s">
        <v>1215</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736</v>
      </c>
      <c r="L165" s="9" t="str">
        <f>IF(J165="Div by 0", "N/A", IF(OR(J165="N/A",K165="N/A"),"N/A", IF(J165&gt;VALUE(MID(K165,1,2)), "No", IF(J165&lt;-1*VALUE(MID(K165,1,2)), "No", "Yes"))))</f>
        <v>N/A</v>
      </c>
      <c r="N165" s="67"/>
    </row>
    <row r="166" spans="1:16" x14ac:dyDescent="0.2">
      <c r="A166" s="58" t="s">
        <v>1216</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1747</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1747</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1747</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1747</v>
      </c>
      <c r="D170" s="11" t="str">
        <f t="shared" si="34"/>
        <v>N/A</v>
      </c>
      <c r="E170" s="14" t="s">
        <v>1747</v>
      </c>
      <c r="F170" s="11" t="str">
        <f t="shared" si="35"/>
        <v>N/A</v>
      </c>
      <c r="G170" s="14" t="s">
        <v>1747</v>
      </c>
      <c r="H170" s="11" t="str">
        <f t="shared" si="36"/>
        <v>N/A</v>
      </c>
      <c r="I170" s="12" t="s">
        <v>1747</v>
      </c>
      <c r="J170" s="12" t="s">
        <v>1747</v>
      </c>
      <c r="K170" s="14" t="s">
        <v>213</v>
      </c>
      <c r="L170" s="9" t="str">
        <f t="shared" si="38"/>
        <v>N/A</v>
      </c>
    </row>
    <row r="171" spans="1:16" ht="25.5" x14ac:dyDescent="0.2">
      <c r="A171" s="19" t="s">
        <v>1218</v>
      </c>
      <c r="B171" s="14" t="s">
        <v>213</v>
      </c>
      <c r="C171" s="14" t="s">
        <v>1747</v>
      </c>
      <c r="D171" s="11" t="str">
        <f t="shared" si="34"/>
        <v>N/A</v>
      </c>
      <c r="E171" s="14" t="s">
        <v>1747</v>
      </c>
      <c r="F171" s="11" t="str">
        <f t="shared" si="35"/>
        <v>N/A</v>
      </c>
      <c r="G171" s="14" t="s">
        <v>1747</v>
      </c>
      <c r="H171" s="11" t="str">
        <f t="shared" si="36"/>
        <v>N/A</v>
      </c>
      <c r="I171" s="12" t="s">
        <v>1747</v>
      </c>
      <c r="J171" s="12" t="s">
        <v>1747</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1734</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1746</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1270016</v>
      </c>
      <c r="D6" s="11" t="str">
        <f t="shared" ref="D6:D11" si="0">IF($B6="N/A","N/A",IF(C6&gt;10,"No",IF(C6&lt;-10,"No","Yes")))</f>
        <v>N/A</v>
      </c>
      <c r="E6" s="1">
        <v>1283231</v>
      </c>
      <c r="F6" s="11" t="str">
        <f t="shared" ref="F6:F11" si="1">IF($B6="N/A","N/A",IF(E6&gt;10,"No",IF(E6&lt;-10,"No","Yes")))</f>
        <v>N/A</v>
      </c>
      <c r="G6" s="1">
        <v>1294130</v>
      </c>
      <c r="H6" s="11" t="str">
        <f t="shared" ref="H6:H11" si="2">IF($B6="N/A","N/A",IF(G6&gt;10,"No",IF(G6&lt;-10,"No","Yes")))</f>
        <v>N/A</v>
      </c>
      <c r="I6" s="12">
        <v>1.0409999999999999</v>
      </c>
      <c r="J6" s="12">
        <v>0.84930000000000005</v>
      </c>
      <c r="K6" s="1" t="s">
        <v>736</v>
      </c>
      <c r="L6" s="9" t="str">
        <f t="shared" ref="L6:L14" si="3">IF(J6="Div by 0", "N/A", IF(K6="N/A","N/A", IF(J6&gt;VALUE(MID(K6,1,2)), "No", IF(J6&lt;-1*VALUE(MID(K6,1,2)), "No", "Yes"))))</f>
        <v>Yes</v>
      </c>
    </row>
    <row r="7" spans="1:12" x14ac:dyDescent="0.2">
      <c r="A7" s="18" t="s">
        <v>100</v>
      </c>
      <c r="B7" s="48" t="s">
        <v>213</v>
      </c>
      <c r="C7" s="1">
        <v>81196</v>
      </c>
      <c r="D7" s="11" t="str">
        <f t="shared" si="0"/>
        <v>N/A</v>
      </c>
      <c r="E7" s="1">
        <v>82478</v>
      </c>
      <c r="F7" s="11" t="str">
        <f t="shared" si="1"/>
        <v>N/A</v>
      </c>
      <c r="G7" s="1">
        <v>84402</v>
      </c>
      <c r="H7" s="11" t="str">
        <f t="shared" si="2"/>
        <v>N/A</v>
      </c>
      <c r="I7" s="12">
        <v>1.579</v>
      </c>
      <c r="J7" s="12">
        <v>2.3330000000000002</v>
      </c>
      <c r="K7" s="48" t="s">
        <v>736</v>
      </c>
      <c r="L7" s="9" t="str">
        <f t="shared" si="3"/>
        <v>Yes</v>
      </c>
    </row>
    <row r="8" spans="1:12" x14ac:dyDescent="0.2">
      <c r="A8" s="18" t="s">
        <v>101</v>
      </c>
      <c r="B8" s="48" t="s">
        <v>213</v>
      </c>
      <c r="C8" s="1">
        <v>194995</v>
      </c>
      <c r="D8" s="11" t="str">
        <f t="shared" si="0"/>
        <v>N/A</v>
      </c>
      <c r="E8" s="1">
        <v>201217</v>
      </c>
      <c r="F8" s="11" t="str">
        <f t="shared" si="1"/>
        <v>N/A</v>
      </c>
      <c r="G8" s="1">
        <v>206445</v>
      </c>
      <c r="H8" s="11" t="str">
        <f t="shared" si="2"/>
        <v>N/A</v>
      </c>
      <c r="I8" s="12">
        <v>3.1909999999999998</v>
      </c>
      <c r="J8" s="12">
        <v>2.5979999999999999</v>
      </c>
      <c r="K8" s="48" t="s">
        <v>736</v>
      </c>
      <c r="L8" s="9" t="str">
        <f t="shared" si="3"/>
        <v>Yes</v>
      </c>
    </row>
    <row r="9" spans="1:12" x14ac:dyDescent="0.2">
      <c r="A9" s="18" t="s">
        <v>104</v>
      </c>
      <c r="B9" s="48" t="s">
        <v>213</v>
      </c>
      <c r="C9" s="1">
        <v>789357</v>
      </c>
      <c r="D9" s="11" t="str">
        <f t="shared" si="0"/>
        <v>N/A</v>
      </c>
      <c r="E9" s="1">
        <v>796287</v>
      </c>
      <c r="F9" s="11" t="str">
        <f t="shared" si="1"/>
        <v>N/A</v>
      </c>
      <c r="G9" s="1">
        <v>800146</v>
      </c>
      <c r="H9" s="11" t="str">
        <f t="shared" si="2"/>
        <v>N/A</v>
      </c>
      <c r="I9" s="12">
        <v>0.87790000000000001</v>
      </c>
      <c r="J9" s="12">
        <v>0.48459999999999998</v>
      </c>
      <c r="K9" s="48" t="s">
        <v>736</v>
      </c>
      <c r="L9" s="9" t="str">
        <f t="shared" si="3"/>
        <v>Yes</v>
      </c>
    </row>
    <row r="10" spans="1:12" x14ac:dyDescent="0.2">
      <c r="A10" s="18" t="s">
        <v>105</v>
      </c>
      <c r="B10" s="48" t="s">
        <v>213</v>
      </c>
      <c r="C10" s="1">
        <v>204468</v>
      </c>
      <c r="D10" s="11" t="str">
        <f t="shared" si="0"/>
        <v>N/A</v>
      </c>
      <c r="E10" s="1">
        <v>203249</v>
      </c>
      <c r="F10" s="11" t="str">
        <f t="shared" si="1"/>
        <v>N/A</v>
      </c>
      <c r="G10" s="1">
        <v>203137</v>
      </c>
      <c r="H10" s="11" t="str">
        <f t="shared" si="2"/>
        <v>N/A</v>
      </c>
      <c r="I10" s="12">
        <v>-0.59599999999999997</v>
      </c>
      <c r="J10" s="12">
        <v>-5.5E-2</v>
      </c>
      <c r="K10" s="48" t="s">
        <v>736</v>
      </c>
      <c r="L10" s="9" t="str">
        <f t="shared" si="3"/>
        <v>Yes</v>
      </c>
    </row>
    <row r="11" spans="1:12" x14ac:dyDescent="0.2">
      <c r="A11" s="18" t="s">
        <v>77</v>
      </c>
      <c r="B11" s="1" t="s">
        <v>213</v>
      </c>
      <c r="C11" s="1">
        <v>1059844.22</v>
      </c>
      <c r="D11" s="44" t="str">
        <f t="shared" si="0"/>
        <v>N/A</v>
      </c>
      <c r="E11" s="1">
        <v>1071002.81</v>
      </c>
      <c r="F11" s="11" t="str">
        <f t="shared" si="1"/>
        <v>N/A</v>
      </c>
      <c r="G11" s="1">
        <v>1078854.01</v>
      </c>
      <c r="H11" s="11" t="str">
        <f t="shared" si="2"/>
        <v>N/A</v>
      </c>
      <c r="I11" s="12">
        <v>1.0529999999999999</v>
      </c>
      <c r="J11" s="12">
        <v>0.73309999999999997</v>
      </c>
      <c r="K11" s="1" t="s">
        <v>737</v>
      </c>
      <c r="L11" s="9" t="str">
        <f t="shared" si="3"/>
        <v>Yes</v>
      </c>
    </row>
    <row r="12" spans="1:12" x14ac:dyDescent="0.2">
      <c r="A12" s="18" t="s">
        <v>115</v>
      </c>
      <c r="B12" s="1" t="s">
        <v>213</v>
      </c>
      <c r="C12" s="1">
        <v>141687</v>
      </c>
      <c r="D12" s="1" t="s">
        <v>213</v>
      </c>
      <c r="E12" s="1">
        <v>143400</v>
      </c>
      <c r="F12" s="1" t="s">
        <v>213</v>
      </c>
      <c r="G12" s="1">
        <v>145721</v>
      </c>
      <c r="H12" s="1" t="s">
        <v>213</v>
      </c>
      <c r="I12" s="12">
        <v>1.2090000000000001</v>
      </c>
      <c r="J12" s="12">
        <v>1.619</v>
      </c>
      <c r="K12" s="1" t="s">
        <v>737</v>
      </c>
      <c r="L12" s="9" t="str">
        <f t="shared" si="3"/>
        <v>Yes</v>
      </c>
    </row>
    <row r="13" spans="1:12" x14ac:dyDescent="0.2">
      <c r="A13" s="18" t="s">
        <v>447</v>
      </c>
      <c r="B13" s="1" t="s">
        <v>213</v>
      </c>
      <c r="C13" s="1">
        <v>78648</v>
      </c>
      <c r="D13" s="1" t="s">
        <v>213</v>
      </c>
      <c r="E13" s="1">
        <v>79981</v>
      </c>
      <c r="F13" s="1" t="s">
        <v>213</v>
      </c>
      <c r="G13" s="1">
        <v>81807</v>
      </c>
      <c r="H13" s="1" t="s">
        <v>213</v>
      </c>
      <c r="I13" s="12">
        <v>1.6950000000000001</v>
      </c>
      <c r="J13" s="12">
        <v>2.2829999999999999</v>
      </c>
      <c r="K13" s="1" t="s">
        <v>737</v>
      </c>
      <c r="L13" s="9" t="str">
        <f t="shared" si="3"/>
        <v>Yes</v>
      </c>
    </row>
    <row r="14" spans="1:12" x14ac:dyDescent="0.2">
      <c r="A14" s="18" t="s">
        <v>448</v>
      </c>
      <c r="B14" s="1" t="s">
        <v>213</v>
      </c>
      <c r="C14" s="1">
        <v>62045</v>
      </c>
      <c r="D14" s="1" t="s">
        <v>213</v>
      </c>
      <c r="E14" s="1">
        <v>62431</v>
      </c>
      <c r="F14" s="1" t="s">
        <v>213</v>
      </c>
      <c r="G14" s="1">
        <v>62836</v>
      </c>
      <c r="H14" s="1" t="s">
        <v>213</v>
      </c>
      <c r="I14" s="12">
        <v>0.62209999999999999</v>
      </c>
      <c r="J14" s="12">
        <v>0.64870000000000005</v>
      </c>
      <c r="K14" s="1" t="s">
        <v>737</v>
      </c>
      <c r="L14" s="9" t="str">
        <f t="shared" si="3"/>
        <v>Yes</v>
      </c>
    </row>
    <row r="15" spans="1:12" x14ac:dyDescent="0.2">
      <c r="A15" s="4" t="s">
        <v>58</v>
      </c>
      <c r="B15" s="48" t="s">
        <v>213</v>
      </c>
      <c r="C15" s="14">
        <v>5645793510</v>
      </c>
      <c r="D15" s="11" t="str">
        <f t="shared" ref="D15:D20" si="4">IF($B15="N/A","N/A",IF(C15&gt;10,"No",IF(C15&lt;-10,"No","Yes")))</f>
        <v>N/A</v>
      </c>
      <c r="E15" s="14">
        <v>5704949595</v>
      </c>
      <c r="F15" s="11" t="str">
        <f t="shared" ref="F15:F20" si="5">IF($B15="N/A","N/A",IF(E15&gt;10,"No",IF(E15&lt;-10,"No","Yes")))</f>
        <v>N/A</v>
      </c>
      <c r="G15" s="14">
        <v>5641491565</v>
      </c>
      <c r="H15" s="11" t="str">
        <f t="shared" ref="H15:H20" si="6">IF($B15="N/A","N/A",IF(G15&gt;10,"No",IF(G15&lt;-10,"No","Yes")))</f>
        <v>N/A</v>
      </c>
      <c r="I15" s="12">
        <v>1.048</v>
      </c>
      <c r="J15" s="12">
        <v>-1.1100000000000001</v>
      </c>
      <c r="K15" s="48" t="s">
        <v>736</v>
      </c>
      <c r="L15" s="9" t="str">
        <f t="shared" ref="L15:L20" si="7">IF(J15="Div by 0", "N/A", IF(K15="N/A","N/A", IF(J15&gt;VALUE(MID(K15,1,2)), "No", IF(J15&lt;-1*VALUE(MID(K15,1,2)), "No", "Yes"))))</f>
        <v>Yes</v>
      </c>
    </row>
    <row r="16" spans="1:12" x14ac:dyDescent="0.2">
      <c r="A16" s="4" t="s">
        <v>1119</v>
      </c>
      <c r="B16" s="48" t="s">
        <v>213</v>
      </c>
      <c r="C16" s="14">
        <v>4445.4506951000003</v>
      </c>
      <c r="D16" s="11" t="str">
        <f t="shared" si="4"/>
        <v>N/A</v>
      </c>
      <c r="E16" s="14">
        <v>4445.7697756999996</v>
      </c>
      <c r="F16" s="11" t="str">
        <f t="shared" si="5"/>
        <v>N/A</v>
      </c>
      <c r="G16" s="14">
        <v>4359.2927797000002</v>
      </c>
      <c r="H16" s="11" t="str">
        <f t="shared" si="6"/>
        <v>N/A</v>
      </c>
      <c r="I16" s="12">
        <v>7.1999999999999998E-3</v>
      </c>
      <c r="J16" s="12">
        <v>-1.95</v>
      </c>
      <c r="K16" s="48" t="s">
        <v>736</v>
      </c>
      <c r="L16" s="9" t="str">
        <f t="shared" si="7"/>
        <v>Yes</v>
      </c>
    </row>
    <row r="17" spans="1:12" x14ac:dyDescent="0.2">
      <c r="A17" s="4" t="s">
        <v>1219</v>
      </c>
      <c r="B17" s="48" t="s">
        <v>213</v>
      </c>
      <c r="C17" s="14">
        <v>12550.829056</v>
      </c>
      <c r="D17" s="11" t="str">
        <f t="shared" si="4"/>
        <v>N/A</v>
      </c>
      <c r="E17" s="14">
        <v>12670.828778999999</v>
      </c>
      <c r="F17" s="11" t="str">
        <f t="shared" si="5"/>
        <v>N/A</v>
      </c>
      <c r="G17" s="14">
        <v>12289.101455</v>
      </c>
      <c r="H17" s="11" t="str">
        <f t="shared" si="6"/>
        <v>N/A</v>
      </c>
      <c r="I17" s="12">
        <v>0.95609999999999995</v>
      </c>
      <c r="J17" s="12">
        <v>-3.01</v>
      </c>
      <c r="K17" s="48" t="s">
        <v>736</v>
      </c>
      <c r="L17" s="9" t="str">
        <f t="shared" si="7"/>
        <v>Yes</v>
      </c>
    </row>
    <row r="18" spans="1:12" x14ac:dyDescent="0.2">
      <c r="A18" s="4" t="s">
        <v>1220</v>
      </c>
      <c r="B18" s="48" t="s">
        <v>213</v>
      </c>
      <c r="C18" s="14">
        <v>13101.865268</v>
      </c>
      <c r="D18" s="11" t="str">
        <f t="shared" si="4"/>
        <v>N/A</v>
      </c>
      <c r="E18" s="14">
        <v>13060.104509000001</v>
      </c>
      <c r="F18" s="11" t="str">
        <f t="shared" si="5"/>
        <v>N/A</v>
      </c>
      <c r="G18" s="14">
        <v>12531.646119000001</v>
      </c>
      <c r="H18" s="11" t="str">
        <f t="shared" si="6"/>
        <v>N/A</v>
      </c>
      <c r="I18" s="12">
        <v>-0.31900000000000001</v>
      </c>
      <c r="J18" s="12">
        <v>-4.05</v>
      </c>
      <c r="K18" s="48" t="s">
        <v>736</v>
      </c>
      <c r="L18" s="9" t="str">
        <f t="shared" si="7"/>
        <v>Yes</v>
      </c>
    </row>
    <row r="19" spans="1:12" x14ac:dyDescent="0.2">
      <c r="A19" s="4" t="s">
        <v>1221</v>
      </c>
      <c r="B19" s="48" t="s">
        <v>213</v>
      </c>
      <c r="C19" s="14">
        <v>1670.4449520000001</v>
      </c>
      <c r="D19" s="11" t="str">
        <f t="shared" si="4"/>
        <v>N/A</v>
      </c>
      <c r="E19" s="14">
        <v>1617.8898927</v>
      </c>
      <c r="F19" s="11" t="str">
        <f t="shared" si="5"/>
        <v>N/A</v>
      </c>
      <c r="G19" s="14">
        <v>1600.1635438999999</v>
      </c>
      <c r="H19" s="11" t="str">
        <f t="shared" si="6"/>
        <v>N/A</v>
      </c>
      <c r="I19" s="12">
        <v>-3.15</v>
      </c>
      <c r="J19" s="12">
        <v>-1.1000000000000001</v>
      </c>
      <c r="K19" s="48" t="s">
        <v>736</v>
      </c>
      <c r="L19" s="9" t="str">
        <f t="shared" si="7"/>
        <v>Yes</v>
      </c>
    </row>
    <row r="20" spans="1:12" x14ac:dyDescent="0.2">
      <c r="A20" s="4" t="s">
        <v>1222</v>
      </c>
      <c r="B20" s="48" t="s">
        <v>213</v>
      </c>
      <c r="C20" s="14">
        <v>3684.3944284999998</v>
      </c>
      <c r="D20" s="11" t="str">
        <f t="shared" si="4"/>
        <v>N/A</v>
      </c>
      <c r="E20" s="14">
        <v>3658.8875763000001</v>
      </c>
      <c r="F20" s="11" t="str">
        <f t="shared" si="5"/>
        <v>N/A</v>
      </c>
      <c r="G20" s="14">
        <v>3627.1416926000002</v>
      </c>
      <c r="H20" s="11" t="str">
        <f t="shared" si="6"/>
        <v>N/A</v>
      </c>
      <c r="I20" s="12">
        <v>-0.69199999999999995</v>
      </c>
      <c r="J20" s="12">
        <v>-0.86799999999999999</v>
      </c>
      <c r="K20" s="48" t="s">
        <v>736</v>
      </c>
      <c r="L20" s="9" t="str">
        <f t="shared" si="7"/>
        <v>Yes</v>
      </c>
    </row>
    <row r="21" spans="1:12" x14ac:dyDescent="0.2">
      <c r="A21" s="2" t="s">
        <v>1123</v>
      </c>
      <c r="B21" s="48" t="s">
        <v>213</v>
      </c>
      <c r="C21" s="14">
        <v>4740.7585038999996</v>
      </c>
      <c r="D21" s="11" t="str">
        <f t="shared" ref="D21:D22" si="8">IF($B21="N/A","N/A",IF(C21&gt;10,"No",IF(C21&lt;-10,"No","Yes")))</f>
        <v>N/A</v>
      </c>
      <c r="E21" s="14">
        <v>4750.4681927000001</v>
      </c>
      <c r="F21" s="11" t="str">
        <f t="shared" ref="F21:F22" si="9">IF($B21="N/A","N/A",IF(E21&gt;10,"No",IF(E21&lt;-10,"No","Yes")))</f>
        <v>N/A</v>
      </c>
      <c r="G21" s="14">
        <v>4633.8363959999997</v>
      </c>
      <c r="H21" s="11" t="str">
        <f t="shared" ref="H21:H22" si="10">IF($B21="N/A","N/A",IF(G21&gt;10,"No",IF(G21&lt;-10,"No","Yes")))</f>
        <v>N/A</v>
      </c>
      <c r="I21" s="12">
        <v>0.20480000000000001</v>
      </c>
      <c r="J21" s="12">
        <v>-2.46</v>
      </c>
      <c r="K21" s="48" t="s">
        <v>736</v>
      </c>
      <c r="L21" s="9" t="str">
        <f>IF(J21="Div by 0", "N/A", IF(OR(J21="N/A",K21="N/A"),"N/A", IF(J21&gt;VALUE(MID(K21,1,2)), "No", IF(J21&lt;-1*VALUE(MID(K21,1,2)), "No", "Yes"))))</f>
        <v>Yes</v>
      </c>
    </row>
    <row r="22" spans="1:12" x14ac:dyDescent="0.2">
      <c r="A22" s="2" t="s">
        <v>1124</v>
      </c>
      <c r="B22" s="48" t="s">
        <v>213</v>
      </c>
      <c r="C22" s="14">
        <v>4079.8584388999998</v>
      </c>
      <c r="D22" s="11" t="str">
        <f t="shared" si="8"/>
        <v>N/A</v>
      </c>
      <c r="E22" s="14">
        <v>4071.3033571000001</v>
      </c>
      <c r="F22" s="11" t="str">
        <f t="shared" si="9"/>
        <v>N/A</v>
      </c>
      <c r="G22" s="14">
        <v>4023.1676292000002</v>
      </c>
      <c r="H22" s="11" t="str">
        <f t="shared" si="10"/>
        <v>N/A</v>
      </c>
      <c r="I22" s="12">
        <v>-0.21</v>
      </c>
      <c r="J22" s="12">
        <v>-1.18</v>
      </c>
      <c r="K22" s="48" t="s">
        <v>736</v>
      </c>
      <c r="L22" s="9" t="str">
        <f>IF(J22="Div by 0", "N/A", IF(OR(J22="N/A",K22="N/A"),"N/A", IF(J22&gt;VALUE(MID(K22,1,2)), "No", IF(J22&lt;-1*VALUE(MID(K22,1,2)), "No", "Yes"))))</f>
        <v>Yes</v>
      </c>
    </row>
    <row r="23" spans="1:12" x14ac:dyDescent="0.2">
      <c r="A23" s="4" t="s">
        <v>1223</v>
      </c>
      <c r="B23" s="48" t="s">
        <v>213</v>
      </c>
      <c r="C23" s="14">
        <v>11850.501415000001</v>
      </c>
      <c r="D23" s="11" t="str">
        <f>IF($B23="N/A","N/A",IF(C23&gt;10,"No",IF(C23&lt;-10,"No","Yes")))</f>
        <v>N/A</v>
      </c>
      <c r="E23" s="14">
        <v>11789.927992000001</v>
      </c>
      <c r="F23" s="11" t="str">
        <f>IF($B23="N/A","N/A",IF(E23&gt;10,"No",IF(E23&lt;-10,"No","Yes")))</f>
        <v>N/A</v>
      </c>
      <c r="G23" s="14">
        <v>11308.341377999999</v>
      </c>
      <c r="H23" s="11" t="str">
        <f>IF($B23="N/A","N/A",IF(G23&gt;10,"No",IF(G23&lt;-10,"No","Yes")))</f>
        <v>N/A</v>
      </c>
      <c r="I23" s="12">
        <v>-0.51100000000000001</v>
      </c>
      <c r="J23" s="12">
        <v>-4.08</v>
      </c>
      <c r="K23" s="48" t="s">
        <v>736</v>
      </c>
      <c r="L23" s="9" t="str">
        <f>IF(J23="Div by 0", "N/A", IF(K23="N/A","N/A", IF(J23&gt;VALUE(MID(K23,1,2)), "No", IF(J23&lt;-1*VALUE(MID(K23,1,2)), "No", "Yes"))))</f>
        <v>Yes</v>
      </c>
    </row>
    <row r="24" spans="1:12" x14ac:dyDescent="0.2">
      <c r="A24" s="4" t="s">
        <v>1224</v>
      </c>
      <c r="B24" s="48" t="s">
        <v>213</v>
      </c>
      <c r="C24" s="14">
        <v>12663.120359</v>
      </c>
      <c r="D24" s="11" t="str">
        <f>IF($B24="N/A","N/A",IF(C24&gt;10,"No",IF(C24&lt;-10,"No","Yes")))</f>
        <v>N/A</v>
      </c>
      <c r="E24" s="14">
        <v>12806.050675</v>
      </c>
      <c r="F24" s="11" t="str">
        <f>IF($B24="N/A","N/A",IF(E24&gt;10,"No",IF(E24&lt;-10,"No","Yes")))</f>
        <v>N/A</v>
      </c>
      <c r="G24" s="14">
        <v>12409.680565000001</v>
      </c>
      <c r="H24" s="11" t="str">
        <f>IF($B24="N/A","N/A",IF(G24&gt;10,"No",IF(G24&lt;-10,"No","Yes")))</f>
        <v>N/A</v>
      </c>
      <c r="I24" s="12">
        <v>1.129</v>
      </c>
      <c r="J24" s="12">
        <v>-3.1</v>
      </c>
      <c r="K24" s="48" t="s">
        <v>736</v>
      </c>
      <c r="L24" s="9" t="str">
        <f>IF(J24="Div by 0", "N/A", IF(K24="N/A","N/A", IF(J24&gt;VALUE(MID(K24,1,2)), "No", IF(J24&lt;-1*VALUE(MID(K24,1,2)), "No", "Yes"))))</f>
        <v>Yes</v>
      </c>
    </row>
    <row r="25" spans="1:12" x14ac:dyDescent="0.2">
      <c r="A25" s="4" t="s">
        <v>1225</v>
      </c>
      <c r="B25" s="48" t="s">
        <v>213</v>
      </c>
      <c r="C25" s="14">
        <v>10928.614022</v>
      </c>
      <c r="D25" s="11" t="str">
        <f>IF($B25="N/A","N/A",IF(C25&gt;10,"No",IF(C25&lt;-10,"No","Yes")))</f>
        <v>N/A</v>
      </c>
      <c r="E25" s="14">
        <v>10615.363329</v>
      </c>
      <c r="F25" s="11" t="str">
        <f>IF($B25="N/A","N/A",IF(E25&gt;10,"No",IF(E25&lt;-10,"No","Yes")))</f>
        <v>N/A</v>
      </c>
      <c r="G25" s="14">
        <v>10008.182522999999</v>
      </c>
      <c r="H25" s="11" t="str">
        <f>IF($B25="N/A","N/A",IF(G25&gt;10,"No",IF(G25&lt;-10,"No","Yes")))</f>
        <v>N/A</v>
      </c>
      <c r="I25" s="12">
        <v>-2.87</v>
      </c>
      <c r="J25" s="12">
        <v>-5.72</v>
      </c>
      <c r="K25" s="48" t="s">
        <v>736</v>
      </c>
      <c r="L25" s="9" t="str">
        <f>IF(J25="Div by 0", "N/A", IF(K25="N/A","N/A", IF(J25&gt;VALUE(MID(K25,1,2)), "No", IF(J25&lt;-1*VALUE(MID(K25,1,2)), "No", "Yes"))))</f>
        <v>Yes</v>
      </c>
    </row>
    <row r="26" spans="1:12" x14ac:dyDescent="0.2">
      <c r="A26" s="4" t="s">
        <v>1226</v>
      </c>
      <c r="B26" s="48" t="s">
        <v>213</v>
      </c>
      <c r="C26" s="14">
        <v>12242.801111999999</v>
      </c>
      <c r="D26" s="11" t="str">
        <f t="shared" ref="D26:D27" si="11">IF($B26="N/A","N/A",IF(C26&gt;10,"No",IF(C26&lt;-10,"No","Yes")))</f>
        <v>N/A</v>
      </c>
      <c r="E26" s="14">
        <v>12217.724171</v>
      </c>
      <c r="F26" s="11" t="str">
        <f t="shared" ref="F26:F30" si="12">IF($B26="N/A","N/A",IF(E26&gt;10,"No",IF(E26&lt;-10,"No","Yes")))</f>
        <v>N/A</v>
      </c>
      <c r="G26" s="14">
        <v>11723.976169</v>
      </c>
      <c r="H26" s="11" t="str">
        <f t="shared" ref="H26:H27" si="13">IF($B26="N/A","N/A",IF(G26&gt;10,"No",IF(G26&lt;-10,"No","Yes")))</f>
        <v>N/A</v>
      </c>
      <c r="I26" s="12">
        <v>-0.20499999999999999</v>
      </c>
      <c r="J26" s="12">
        <v>-4.04</v>
      </c>
      <c r="K26" s="48" t="s">
        <v>736</v>
      </c>
      <c r="L26" s="9" t="str">
        <f>IF(J26="Div by 0", "N/A", IF(OR(J26="N/A",K26="N/A"),"N/A", IF(J26&gt;VALUE(MID(K26,1,2)), "No", IF(J26&lt;-1*VALUE(MID(K26,1,2)), "No", "Yes"))))</f>
        <v>Yes</v>
      </c>
    </row>
    <row r="27" spans="1:12" x14ac:dyDescent="0.2">
      <c r="A27" s="4" t="s">
        <v>1227</v>
      </c>
      <c r="B27" s="48" t="s">
        <v>213</v>
      </c>
      <c r="C27" s="14">
        <v>11254.592547</v>
      </c>
      <c r="D27" s="11" t="str">
        <f t="shared" si="11"/>
        <v>N/A</v>
      </c>
      <c r="E27" s="14">
        <v>11141.724448999999</v>
      </c>
      <c r="F27" s="11" t="str">
        <f t="shared" si="12"/>
        <v>N/A</v>
      </c>
      <c r="G27" s="14">
        <v>10677.087149999999</v>
      </c>
      <c r="H27" s="11" t="str">
        <f t="shared" si="13"/>
        <v>N/A</v>
      </c>
      <c r="I27" s="12">
        <v>-1</v>
      </c>
      <c r="J27" s="12">
        <v>-4.17</v>
      </c>
      <c r="K27" s="48" t="s">
        <v>736</v>
      </c>
      <c r="L27" s="9" t="str">
        <f>IF(J27="Div by 0", "N/A", IF(OR(J27="N/A",K27="N/A"),"N/A", IF(J27&gt;VALUE(MID(K27,1,2)), "No", IF(J27&lt;-1*VALUE(MID(K27,1,2)), "No", "Yes"))))</f>
        <v>Yes</v>
      </c>
    </row>
    <row r="28" spans="1:12" x14ac:dyDescent="0.2">
      <c r="A28" s="58" t="s">
        <v>1228</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736</v>
      </c>
      <c r="L28" s="9" t="str">
        <f>IF(J28="Div by 0", "N/A", IF(OR(J28="N/A",K28="N/A"),"N/A", IF(J28&gt;VALUE(MID(K28,1,2)), "No", IF(J28&lt;-1*VALUE(MID(K28,1,2)), "No", "Yes"))))</f>
        <v>N/A</v>
      </c>
    </row>
    <row r="29" spans="1:12" x14ac:dyDescent="0.2">
      <c r="A29" s="58" t="s">
        <v>1229</v>
      </c>
      <c r="B29" s="14" t="s">
        <v>213</v>
      </c>
      <c r="C29" s="14" t="s">
        <v>1747</v>
      </c>
      <c r="D29" s="11" t="str">
        <f t="shared" si="14"/>
        <v>N/A</v>
      </c>
      <c r="E29" s="14" t="s">
        <v>1747</v>
      </c>
      <c r="F29" s="11" t="str">
        <f t="shared" si="12"/>
        <v>N/A</v>
      </c>
      <c r="G29" s="14" t="s">
        <v>1747</v>
      </c>
      <c r="H29" s="11" t="str">
        <f t="shared" si="15"/>
        <v>N/A</v>
      </c>
      <c r="I29" s="12" t="s">
        <v>1747</v>
      </c>
      <c r="J29" s="12" t="s">
        <v>1747</v>
      </c>
      <c r="K29" s="45" t="s">
        <v>736</v>
      </c>
      <c r="L29" s="9" t="str">
        <f t="shared" ref="L29:L30" si="16">IF(J29="Div by 0", "N/A", IF(OR(J29="N/A",K29="N/A"),"N/A", IF(J29&gt;VALUE(MID(K29,1,2)), "No", IF(J29&lt;-1*VALUE(MID(K29,1,2)), "No", "Yes"))))</f>
        <v>N/A</v>
      </c>
    </row>
    <row r="30" spans="1:12" x14ac:dyDescent="0.2">
      <c r="A30" s="58" t="s">
        <v>1230</v>
      </c>
      <c r="B30" s="14" t="s">
        <v>213</v>
      </c>
      <c r="C30" s="14" t="s">
        <v>1747</v>
      </c>
      <c r="D30" s="11" t="str">
        <f t="shared" si="14"/>
        <v>N/A</v>
      </c>
      <c r="E30" s="14" t="s">
        <v>1747</v>
      </c>
      <c r="F30" s="11" t="str">
        <f t="shared" si="12"/>
        <v>N/A</v>
      </c>
      <c r="G30" s="14" t="s">
        <v>1747</v>
      </c>
      <c r="H30" s="11" t="str">
        <f t="shared" si="15"/>
        <v>N/A</v>
      </c>
      <c r="I30" s="12" t="s">
        <v>1747</v>
      </c>
      <c r="J30" s="12" t="s">
        <v>1747</v>
      </c>
      <c r="K30" s="45" t="s">
        <v>736</v>
      </c>
      <c r="L30" s="9" t="str">
        <f t="shared" si="16"/>
        <v>N/A</v>
      </c>
    </row>
    <row r="31" spans="1:12" x14ac:dyDescent="0.2">
      <c r="A31" s="46" t="s">
        <v>2</v>
      </c>
      <c r="B31" s="35" t="s">
        <v>213</v>
      </c>
      <c r="C31" s="13">
        <v>99.871340204000006</v>
      </c>
      <c r="D31" s="44" t="str">
        <f t="shared" ref="D31:D69" si="17">IF($B31="N/A","N/A",IF(C31&gt;10,"No",IF(C31&lt;-10,"No","Yes")))</f>
        <v>N/A</v>
      </c>
      <c r="E31" s="13">
        <v>99.919110433</v>
      </c>
      <c r="F31" s="44" t="str">
        <f t="shared" ref="F31:F69" si="18">IF($B31="N/A","N/A",IF(E31&gt;10,"No",IF(E31&lt;-10,"No","Yes")))</f>
        <v>N/A</v>
      </c>
      <c r="G31" s="13">
        <v>99.921028027000006</v>
      </c>
      <c r="H31" s="44" t="str">
        <f t="shared" ref="H31:H69" si="19">IF($B31="N/A","N/A",IF(G31&gt;10,"No",IF(G31&lt;-10,"No","Yes")))</f>
        <v>N/A</v>
      </c>
      <c r="I31" s="12">
        <v>4.7800000000000002E-2</v>
      </c>
      <c r="J31" s="12">
        <v>1.9E-3</v>
      </c>
      <c r="K31" s="45" t="s">
        <v>736</v>
      </c>
      <c r="L31" s="9" t="str">
        <f t="shared" ref="L31:L99" si="20">IF(J31="Div by 0", "N/A", IF(K31="N/A","N/A", IF(J31&gt;VALUE(MID(K31,1,2)), "No", IF(J31&lt;-1*VALUE(MID(K31,1,2)), "No", "Yes"))))</f>
        <v>Yes</v>
      </c>
    </row>
    <row r="32" spans="1:12" x14ac:dyDescent="0.2">
      <c r="A32" s="46" t="s">
        <v>22</v>
      </c>
      <c r="B32" s="35" t="s">
        <v>213</v>
      </c>
      <c r="C32" s="1">
        <v>1268382</v>
      </c>
      <c r="D32" s="44" t="str">
        <f t="shared" si="17"/>
        <v>N/A</v>
      </c>
      <c r="E32" s="1">
        <v>1282193</v>
      </c>
      <c r="F32" s="44" t="str">
        <f t="shared" si="18"/>
        <v>N/A</v>
      </c>
      <c r="G32" s="1">
        <v>1293108</v>
      </c>
      <c r="H32" s="44" t="str">
        <f t="shared" si="19"/>
        <v>N/A</v>
      </c>
      <c r="I32" s="12">
        <v>1.089</v>
      </c>
      <c r="J32" s="12">
        <v>0.85129999999999995</v>
      </c>
      <c r="K32" s="45" t="s">
        <v>736</v>
      </c>
      <c r="L32" s="9" t="str">
        <f t="shared" si="20"/>
        <v>Yes</v>
      </c>
    </row>
    <row r="33" spans="1:12" x14ac:dyDescent="0.2">
      <c r="A33" s="46" t="s">
        <v>449</v>
      </c>
      <c r="B33" s="48" t="s">
        <v>213</v>
      </c>
      <c r="C33" s="1">
        <v>80928</v>
      </c>
      <c r="D33" s="1" t="str">
        <f t="shared" si="17"/>
        <v>N/A</v>
      </c>
      <c r="E33" s="1">
        <v>82193</v>
      </c>
      <c r="F33" s="1" t="str">
        <f t="shared" si="18"/>
        <v>N/A</v>
      </c>
      <c r="G33" s="1">
        <v>84113</v>
      </c>
      <c r="H33" s="11" t="str">
        <f t="shared" si="19"/>
        <v>N/A</v>
      </c>
      <c r="I33" s="12">
        <v>1.5629999999999999</v>
      </c>
      <c r="J33" s="12">
        <v>2.3359999999999999</v>
      </c>
      <c r="K33" s="48" t="s">
        <v>736</v>
      </c>
      <c r="L33" s="9" t="str">
        <f t="shared" si="20"/>
        <v>Yes</v>
      </c>
    </row>
    <row r="34" spans="1:12" x14ac:dyDescent="0.2">
      <c r="A34" s="46" t="s">
        <v>1231</v>
      </c>
      <c r="B34" s="5" t="s">
        <v>213</v>
      </c>
      <c r="C34" s="1">
        <v>38735</v>
      </c>
      <c r="D34" s="9" t="str">
        <f t="shared" ref="D34:D38" si="21">IF($B34="N/A","N/A",IF(C34&lt;0,"No","Yes"))</f>
        <v>N/A</v>
      </c>
      <c r="E34" s="1">
        <v>40086</v>
      </c>
      <c r="F34" s="9" t="str">
        <f t="shared" ref="F34:F38" si="22">IF($B34="N/A","N/A",IF(E34&lt;0,"No","Yes"))</f>
        <v>N/A</v>
      </c>
      <c r="G34" s="1">
        <v>41518</v>
      </c>
      <c r="H34" s="9" t="str">
        <f t="shared" ref="H34:H38" si="23">IF($B34="N/A","N/A",IF(G34&lt;0,"No","Yes"))</f>
        <v>N/A</v>
      </c>
      <c r="I34" s="12">
        <v>3.488</v>
      </c>
      <c r="J34" s="12">
        <v>3.5720000000000001</v>
      </c>
      <c r="K34" s="1" t="s">
        <v>736</v>
      </c>
      <c r="L34" s="9" t="str">
        <f t="shared" si="20"/>
        <v>Yes</v>
      </c>
    </row>
    <row r="35" spans="1:12" x14ac:dyDescent="0.2">
      <c r="A35" s="46" t="s">
        <v>1232</v>
      </c>
      <c r="B35" s="5" t="s">
        <v>213</v>
      </c>
      <c r="C35" s="1">
        <v>6316</v>
      </c>
      <c r="D35" s="9" t="str">
        <f t="shared" si="21"/>
        <v>N/A</v>
      </c>
      <c r="E35" s="1">
        <v>5399</v>
      </c>
      <c r="F35" s="9" t="str">
        <f t="shared" si="22"/>
        <v>N/A</v>
      </c>
      <c r="G35" s="1">
        <v>5166</v>
      </c>
      <c r="H35" s="9" t="str">
        <f t="shared" si="23"/>
        <v>N/A</v>
      </c>
      <c r="I35" s="12">
        <v>-14.5</v>
      </c>
      <c r="J35" s="12">
        <v>-4.32</v>
      </c>
      <c r="K35" s="1" t="s">
        <v>736</v>
      </c>
      <c r="L35" s="9" t="str">
        <f t="shared" si="20"/>
        <v>Yes</v>
      </c>
    </row>
    <row r="36" spans="1:12" x14ac:dyDescent="0.2">
      <c r="A36" s="46" t="s">
        <v>1233</v>
      </c>
      <c r="B36" s="5" t="s">
        <v>213</v>
      </c>
      <c r="C36" s="1">
        <v>2407</v>
      </c>
      <c r="D36" s="9" t="str">
        <f t="shared" si="21"/>
        <v>N/A</v>
      </c>
      <c r="E36" s="1">
        <v>2490</v>
      </c>
      <c r="F36" s="9" t="str">
        <f t="shared" si="22"/>
        <v>N/A</v>
      </c>
      <c r="G36" s="1">
        <v>2552</v>
      </c>
      <c r="H36" s="9" t="str">
        <f t="shared" si="23"/>
        <v>N/A</v>
      </c>
      <c r="I36" s="12">
        <v>3.448</v>
      </c>
      <c r="J36" s="12">
        <v>2.4900000000000002</v>
      </c>
      <c r="K36" s="1" t="s">
        <v>736</v>
      </c>
      <c r="L36" s="9" t="str">
        <f t="shared" si="20"/>
        <v>Yes</v>
      </c>
    </row>
    <row r="37" spans="1:12" x14ac:dyDescent="0.2">
      <c r="A37" s="46" t="s">
        <v>1234</v>
      </c>
      <c r="B37" s="5" t="s">
        <v>213</v>
      </c>
      <c r="C37" s="1">
        <v>33470</v>
      </c>
      <c r="D37" s="9" t="str">
        <f t="shared" si="21"/>
        <v>N/A</v>
      </c>
      <c r="E37" s="1">
        <v>34218</v>
      </c>
      <c r="F37" s="9" t="str">
        <f t="shared" si="22"/>
        <v>N/A</v>
      </c>
      <c r="G37" s="1">
        <v>34877</v>
      </c>
      <c r="H37" s="9" t="str">
        <f t="shared" si="23"/>
        <v>N/A</v>
      </c>
      <c r="I37" s="12">
        <v>2.2349999999999999</v>
      </c>
      <c r="J37" s="12">
        <v>1.9259999999999999</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1747</v>
      </c>
      <c r="J38" s="12" t="s">
        <v>1747</v>
      </c>
      <c r="K38" s="1" t="s">
        <v>736</v>
      </c>
      <c r="L38" s="9" t="str">
        <f t="shared" si="20"/>
        <v>N/A</v>
      </c>
    </row>
    <row r="39" spans="1:12" x14ac:dyDescent="0.2">
      <c r="A39" s="46" t="s">
        <v>450</v>
      </c>
      <c r="B39" s="48" t="s">
        <v>213</v>
      </c>
      <c r="C39" s="1">
        <v>194151</v>
      </c>
      <c r="D39" s="1" t="str">
        <f t="shared" si="17"/>
        <v>N/A</v>
      </c>
      <c r="E39" s="1">
        <v>200790</v>
      </c>
      <c r="F39" s="1" t="str">
        <f t="shared" si="18"/>
        <v>N/A</v>
      </c>
      <c r="G39" s="1">
        <v>206091</v>
      </c>
      <c r="H39" s="11" t="str">
        <f t="shared" si="19"/>
        <v>N/A</v>
      </c>
      <c r="I39" s="12">
        <v>3.42</v>
      </c>
      <c r="J39" s="12">
        <v>2.64</v>
      </c>
      <c r="K39" s="48" t="s">
        <v>736</v>
      </c>
      <c r="L39" s="9" t="str">
        <f t="shared" si="20"/>
        <v>Yes</v>
      </c>
    </row>
    <row r="40" spans="1:12" x14ac:dyDescent="0.2">
      <c r="A40" s="46" t="s">
        <v>1236</v>
      </c>
      <c r="B40" s="5" t="s">
        <v>213</v>
      </c>
      <c r="C40" s="1">
        <v>151625</v>
      </c>
      <c r="D40" s="9" t="str">
        <f t="shared" ref="D40:D45" si="24">IF($B40="N/A","N/A",IF(C40&lt;0,"No","Yes"))</f>
        <v>N/A</v>
      </c>
      <c r="E40" s="1">
        <v>158785</v>
      </c>
      <c r="F40" s="9" t="str">
        <f t="shared" ref="F40:F45" si="25">IF($B40="N/A","N/A",IF(E40&lt;0,"No","Yes"))</f>
        <v>N/A</v>
      </c>
      <c r="G40" s="1">
        <v>164359</v>
      </c>
      <c r="H40" s="9" t="str">
        <f t="shared" ref="H40:H45" si="26">IF($B40="N/A","N/A",IF(G40&lt;0,"No","Yes"))</f>
        <v>N/A</v>
      </c>
      <c r="I40" s="12">
        <v>4.7220000000000004</v>
      </c>
      <c r="J40" s="12">
        <v>3.51</v>
      </c>
      <c r="K40" s="1" t="s">
        <v>736</v>
      </c>
      <c r="L40" s="9" t="str">
        <f t="shared" si="20"/>
        <v>Yes</v>
      </c>
    </row>
    <row r="41" spans="1:12" x14ac:dyDescent="0.2">
      <c r="A41" s="46" t="s">
        <v>1237</v>
      </c>
      <c r="B41" s="5" t="s">
        <v>213</v>
      </c>
      <c r="C41" s="1">
        <v>11061</v>
      </c>
      <c r="D41" s="9" t="str">
        <f t="shared" si="24"/>
        <v>N/A</v>
      </c>
      <c r="E41" s="1">
        <v>10939</v>
      </c>
      <c r="F41" s="9" t="str">
        <f t="shared" si="25"/>
        <v>N/A</v>
      </c>
      <c r="G41" s="1">
        <v>10026</v>
      </c>
      <c r="H41" s="9" t="str">
        <f t="shared" si="26"/>
        <v>N/A</v>
      </c>
      <c r="I41" s="12">
        <v>-1.1000000000000001</v>
      </c>
      <c r="J41" s="12">
        <v>-8.35</v>
      </c>
      <c r="K41" s="1" t="s">
        <v>736</v>
      </c>
      <c r="L41" s="9" t="str">
        <f t="shared" si="20"/>
        <v>Yes</v>
      </c>
    </row>
    <row r="42" spans="1:12" x14ac:dyDescent="0.2">
      <c r="A42" s="46" t="s">
        <v>1238</v>
      </c>
      <c r="B42" s="5" t="s">
        <v>213</v>
      </c>
      <c r="C42" s="1">
        <v>5249</v>
      </c>
      <c r="D42" s="9" t="str">
        <f t="shared" si="24"/>
        <v>N/A</v>
      </c>
      <c r="E42" s="1">
        <v>5069</v>
      </c>
      <c r="F42" s="9" t="str">
        <f t="shared" si="25"/>
        <v>N/A</v>
      </c>
      <c r="G42" s="1">
        <v>4948</v>
      </c>
      <c r="H42" s="9" t="str">
        <f t="shared" si="26"/>
        <v>N/A</v>
      </c>
      <c r="I42" s="12">
        <v>-3.43</v>
      </c>
      <c r="J42" s="12">
        <v>-2.39</v>
      </c>
      <c r="K42" s="1" t="s">
        <v>736</v>
      </c>
      <c r="L42" s="9" t="str">
        <f t="shared" si="20"/>
        <v>Yes</v>
      </c>
    </row>
    <row r="43" spans="1:12" x14ac:dyDescent="0.2">
      <c r="A43" s="46" t="s">
        <v>1239</v>
      </c>
      <c r="B43" s="5" t="s">
        <v>213</v>
      </c>
      <c r="C43" s="1">
        <v>1188</v>
      </c>
      <c r="D43" s="9" t="str">
        <f t="shared" si="24"/>
        <v>N/A</v>
      </c>
      <c r="E43" s="1">
        <v>1196</v>
      </c>
      <c r="F43" s="9" t="str">
        <f t="shared" si="25"/>
        <v>N/A</v>
      </c>
      <c r="G43" s="1">
        <v>1213</v>
      </c>
      <c r="H43" s="9" t="str">
        <f t="shared" si="26"/>
        <v>N/A</v>
      </c>
      <c r="I43" s="12">
        <v>0.6734</v>
      </c>
      <c r="J43" s="12">
        <v>1.421</v>
      </c>
      <c r="K43" s="1" t="s">
        <v>736</v>
      </c>
      <c r="L43" s="9" t="str">
        <f t="shared" si="20"/>
        <v>Yes</v>
      </c>
    </row>
    <row r="44" spans="1:12" x14ac:dyDescent="0.2">
      <c r="A44" s="46" t="s">
        <v>1240</v>
      </c>
      <c r="B44" s="5" t="s">
        <v>213</v>
      </c>
      <c r="C44" s="1">
        <v>25028</v>
      </c>
      <c r="D44" s="9" t="str">
        <f t="shared" si="24"/>
        <v>N/A</v>
      </c>
      <c r="E44" s="1">
        <v>24801</v>
      </c>
      <c r="F44" s="9" t="str">
        <f t="shared" si="25"/>
        <v>N/A</v>
      </c>
      <c r="G44" s="1">
        <v>25545</v>
      </c>
      <c r="H44" s="9" t="str">
        <f t="shared" si="26"/>
        <v>N/A</v>
      </c>
      <c r="I44" s="12">
        <v>-0.90700000000000003</v>
      </c>
      <c r="J44" s="12">
        <v>3</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1747</v>
      </c>
      <c r="J45" s="12" t="s">
        <v>1747</v>
      </c>
      <c r="K45" s="1" t="s">
        <v>736</v>
      </c>
      <c r="L45" s="9" t="str">
        <f t="shared" si="20"/>
        <v>N/A</v>
      </c>
    </row>
    <row r="46" spans="1:12" x14ac:dyDescent="0.2">
      <c r="A46" s="46" t="s">
        <v>451</v>
      </c>
      <c r="B46" s="48" t="s">
        <v>213</v>
      </c>
      <c r="C46" s="1">
        <v>788962</v>
      </c>
      <c r="D46" s="1" t="str">
        <f t="shared" si="17"/>
        <v>N/A</v>
      </c>
      <c r="E46" s="1">
        <v>796051</v>
      </c>
      <c r="F46" s="1" t="str">
        <f t="shared" si="18"/>
        <v>N/A</v>
      </c>
      <c r="G46" s="1">
        <v>799866</v>
      </c>
      <c r="H46" s="11" t="str">
        <f t="shared" si="19"/>
        <v>N/A</v>
      </c>
      <c r="I46" s="12">
        <v>0.89849999999999997</v>
      </c>
      <c r="J46" s="12">
        <v>0.47920000000000001</v>
      </c>
      <c r="K46" s="48" t="s">
        <v>736</v>
      </c>
      <c r="L46" s="9" t="str">
        <f t="shared" si="20"/>
        <v>Yes</v>
      </c>
    </row>
    <row r="47" spans="1:12" x14ac:dyDescent="0.2">
      <c r="A47" s="46" t="s">
        <v>1242</v>
      </c>
      <c r="B47" s="5" t="s">
        <v>213</v>
      </c>
      <c r="C47" s="1">
        <v>92668</v>
      </c>
      <c r="D47" s="9" t="str">
        <f t="shared" ref="D47:D53" si="27">IF($B47="N/A","N/A",IF(C47&lt;0,"No","Yes"))</f>
        <v>N/A</v>
      </c>
      <c r="E47" s="1">
        <v>85718</v>
      </c>
      <c r="F47" s="9" t="str">
        <f t="shared" ref="F47:F53" si="28">IF($B47="N/A","N/A",IF(E47&lt;0,"No","Yes"))</f>
        <v>N/A</v>
      </c>
      <c r="G47" s="1">
        <v>6119</v>
      </c>
      <c r="H47" s="9" t="str">
        <f t="shared" ref="H47:H53" si="29">IF($B47="N/A","N/A",IF(G47&lt;0,"No","Yes"))</f>
        <v>N/A</v>
      </c>
      <c r="I47" s="12">
        <v>-7.5</v>
      </c>
      <c r="J47" s="12">
        <v>-92.9</v>
      </c>
      <c r="K47" s="1" t="s">
        <v>736</v>
      </c>
      <c r="L47" s="9" t="str">
        <f t="shared" si="20"/>
        <v>No</v>
      </c>
    </row>
    <row r="48" spans="1:12" x14ac:dyDescent="0.2">
      <c r="A48" s="46" t="s">
        <v>1243</v>
      </c>
      <c r="B48" s="5" t="s">
        <v>213</v>
      </c>
      <c r="C48" s="1">
        <v>0</v>
      </c>
      <c r="D48" s="9" t="str">
        <f t="shared" si="27"/>
        <v>N/A</v>
      </c>
      <c r="E48" s="1">
        <v>0</v>
      </c>
      <c r="F48" s="9" t="str">
        <f t="shared" si="28"/>
        <v>N/A</v>
      </c>
      <c r="G48" s="1">
        <v>0</v>
      </c>
      <c r="H48" s="9" t="str">
        <f t="shared" si="29"/>
        <v>N/A</v>
      </c>
      <c r="I48" s="12" t="s">
        <v>1747</v>
      </c>
      <c r="J48" s="12" t="s">
        <v>1747</v>
      </c>
      <c r="K48" s="1" t="s">
        <v>736</v>
      </c>
      <c r="L48" s="9" t="str">
        <f t="shared" si="20"/>
        <v>N/A</v>
      </c>
    </row>
    <row r="49" spans="1:12" x14ac:dyDescent="0.2">
      <c r="A49" s="46" t="s">
        <v>1244</v>
      </c>
      <c r="B49" s="5" t="s">
        <v>213</v>
      </c>
      <c r="C49" s="1">
        <v>358</v>
      </c>
      <c r="D49" s="9" t="str">
        <f t="shared" si="27"/>
        <v>N/A</v>
      </c>
      <c r="E49" s="1">
        <v>466</v>
      </c>
      <c r="F49" s="9" t="str">
        <f t="shared" si="28"/>
        <v>N/A</v>
      </c>
      <c r="G49" s="1">
        <v>433</v>
      </c>
      <c r="H49" s="9" t="str">
        <f t="shared" si="29"/>
        <v>N/A</v>
      </c>
      <c r="I49" s="12">
        <v>30.17</v>
      </c>
      <c r="J49" s="12">
        <v>-7.08</v>
      </c>
      <c r="K49" s="1" t="s">
        <v>736</v>
      </c>
      <c r="L49" s="9" t="str">
        <f t="shared" si="20"/>
        <v>Yes</v>
      </c>
    </row>
    <row r="50" spans="1:12" x14ac:dyDescent="0.2">
      <c r="A50" s="46" t="s">
        <v>1245</v>
      </c>
      <c r="B50" s="5" t="s">
        <v>213</v>
      </c>
      <c r="C50" s="1">
        <v>524797</v>
      </c>
      <c r="D50" s="9" t="str">
        <f t="shared" si="27"/>
        <v>N/A</v>
      </c>
      <c r="E50" s="1">
        <v>543367</v>
      </c>
      <c r="F50" s="9" t="str">
        <f t="shared" si="28"/>
        <v>N/A</v>
      </c>
      <c r="G50" s="1">
        <v>562417</v>
      </c>
      <c r="H50" s="9" t="str">
        <f t="shared" si="29"/>
        <v>N/A</v>
      </c>
      <c r="I50" s="12">
        <v>3.5390000000000001</v>
      </c>
      <c r="J50" s="12">
        <v>3.5059999999999998</v>
      </c>
      <c r="K50" s="1" t="s">
        <v>736</v>
      </c>
      <c r="L50" s="9" t="str">
        <f t="shared" si="20"/>
        <v>Yes</v>
      </c>
    </row>
    <row r="51" spans="1:12" x14ac:dyDescent="0.2">
      <c r="A51" s="46" t="s">
        <v>1246</v>
      </c>
      <c r="B51" s="5" t="s">
        <v>213</v>
      </c>
      <c r="C51" s="1">
        <v>147641</v>
      </c>
      <c r="D51" s="9" t="str">
        <f t="shared" si="27"/>
        <v>N/A</v>
      </c>
      <c r="E51" s="1">
        <v>141532</v>
      </c>
      <c r="F51" s="9" t="str">
        <f t="shared" si="28"/>
        <v>N/A</v>
      </c>
      <c r="G51" s="1">
        <v>201446</v>
      </c>
      <c r="H51" s="9" t="str">
        <f t="shared" si="29"/>
        <v>N/A</v>
      </c>
      <c r="I51" s="12">
        <v>-4.1399999999999997</v>
      </c>
      <c r="J51" s="12">
        <v>42.33</v>
      </c>
      <c r="K51" s="1" t="s">
        <v>736</v>
      </c>
      <c r="L51" s="9" t="str">
        <f t="shared" si="20"/>
        <v>No</v>
      </c>
    </row>
    <row r="52" spans="1:12" x14ac:dyDescent="0.2">
      <c r="A52" s="46" t="s">
        <v>1247</v>
      </c>
      <c r="B52" s="5" t="s">
        <v>213</v>
      </c>
      <c r="C52" s="1">
        <v>23498</v>
      </c>
      <c r="D52" s="9" t="str">
        <f t="shared" si="27"/>
        <v>N/A</v>
      </c>
      <c r="E52" s="1">
        <v>24968</v>
      </c>
      <c r="F52" s="9" t="str">
        <f t="shared" si="28"/>
        <v>N/A</v>
      </c>
      <c r="G52" s="1">
        <v>26331</v>
      </c>
      <c r="H52" s="9" t="str">
        <f t="shared" si="29"/>
        <v>N/A</v>
      </c>
      <c r="I52" s="12">
        <v>6.2560000000000002</v>
      </c>
      <c r="J52" s="12">
        <v>5.4589999999999996</v>
      </c>
      <c r="K52" s="1" t="s">
        <v>736</v>
      </c>
      <c r="L52" s="9" t="str">
        <f t="shared" si="20"/>
        <v>Yes</v>
      </c>
    </row>
    <row r="53" spans="1:12" x14ac:dyDescent="0.2">
      <c r="A53" s="46" t="s">
        <v>1248</v>
      </c>
      <c r="B53" s="5" t="s">
        <v>213</v>
      </c>
      <c r="C53" s="1">
        <v>0</v>
      </c>
      <c r="D53" s="9" t="str">
        <f t="shared" si="27"/>
        <v>N/A</v>
      </c>
      <c r="E53" s="1">
        <v>0</v>
      </c>
      <c r="F53" s="9" t="str">
        <f t="shared" si="28"/>
        <v>N/A</v>
      </c>
      <c r="G53" s="1">
        <v>3120</v>
      </c>
      <c r="H53" s="9" t="str">
        <f t="shared" si="29"/>
        <v>N/A</v>
      </c>
      <c r="I53" s="12" t="s">
        <v>1747</v>
      </c>
      <c r="J53" s="12" t="s">
        <v>1747</v>
      </c>
      <c r="K53" s="1" t="s">
        <v>736</v>
      </c>
      <c r="L53" s="9" t="str">
        <f t="shared" si="20"/>
        <v>N/A</v>
      </c>
    </row>
    <row r="54" spans="1:12" x14ac:dyDescent="0.2">
      <c r="A54" s="46" t="s">
        <v>452</v>
      </c>
      <c r="B54" s="48" t="s">
        <v>213</v>
      </c>
      <c r="C54" s="1">
        <v>204341</v>
      </c>
      <c r="D54" s="1" t="str">
        <f t="shared" si="17"/>
        <v>N/A</v>
      </c>
      <c r="E54" s="1">
        <v>203159</v>
      </c>
      <c r="F54" s="1" t="str">
        <f t="shared" si="18"/>
        <v>N/A</v>
      </c>
      <c r="G54" s="1">
        <v>203038</v>
      </c>
      <c r="H54" s="11" t="str">
        <f t="shared" si="19"/>
        <v>N/A</v>
      </c>
      <c r="I54" s="12">
        <v>-0.57799999999999996</v>
      </c>
      <c r="J54" s="12">
        <v>-0.06</v>
      </c>
      <c r="K54" s="48" t="s">
        <v>736</v>
      </c>
      <c r="L54" s="9" t="str">
        <f t="shared" si="20"/>
        <v>Yes</v>
      </c>
    </row>
    <row r="55" spans="1:12" x14ac:dyDescent="0.2">
      <c r="A55" s="46" t="s">
        <v>1249</v>
      </c>
      <c r="B55" s="5" t="s">
        <v>213</v>
      </c>
      <c r="C55" s="1">
        <v>40370</v>
      </c>
      <c r="D55" s="9" t="str">
        <f t="shared" ref="D55:D60" si="30">IF($B55="N/A","N/A",IF(C55&lt;0,"No","Yes"))</f>
        <v>N/A</v>
      </c>
      <c r="E55" s="1">
        <v>38201</v>
      </c>
      <c r="F55" s="9" t="str">
        <f t="shared" ref="F55:F60" si="31">IF($B55="N/A","N/A",IF(E55&lt;0,"No","Yes"))</f>
        <v>N/A</v>
      </c>
      <c r="G55" s="1">
        <v>24730</v>
      </c>
      <c r="H55" s="9" t="str">
        <f t="shared" ref="H55:H60" si="32">IF($B55="N/A","N/A",IF(G55&lt;0,"No","Yes"))</f>
        <v>N/A</v>
      </c>
      <c r="I55" s="12">
        <v>-5.37</v>
      </c>
      <c r="J55" s="12">
        <v>-35.299999999999997</v>
      </c>
      <c r="K55" s="1" t="s">
        <v>736</v>
      </c>
      <c r="L55" s="9" t="str">
        <f t="shared" si="20"/>
        <v>No</v>
      </c>
    </row>
    <row r="56" spans="1:12" x14ac:dyDescent="0.2">
      <c r="A56" s="46" t="s">
        <v>1250</v>
      </c>
      <c r="B56" s="5" t="s">
        <v>213</v>
      </c>
      <c r="C56" s="1">
        <v>0</v>
      </c>
      <c r="D56" s="9" t="str">
        <f t="shared" si="30"/>
        <v>N/A</v>
      </c>
      <c r="E56" s="1">
        <v>0</v>
      </c>
      <c r="F56" s="9" t="str">
        <f t="shared" si="31"/>
        <v>N/A</v>
      </c>
      <c r="G56" s="1">
        <v>0</v>
      </c>
      <c r="H56" s="9" t="str">
        <f t="shared" si="32"/>
        <v>N/A</v>
      </c>
      <c r="I56" s="12" t="s">
        <v>1747</v>
      </c>
      <c r="J56" s="12" t="s">
        <v>1747</v>
      </c>
      <c r="K56" s="1" t="s">
        <v>736</v>
      </c>
      <c r="L56" s="9" t="str">
        <f t="shared" si="20"/>
        <v>N/A</v>
      </c>
    </row>
    <row r="57" spans="1:12" x14ac:dyDescent="0.2">
      <c r="A57" s="46" t="s">
        <v>1251</v>
      </c>
      <c r="B57" s="5" t="s">
        <v>213</v>
      </c>
      <c r="C57" s="1">
        <v>151</v>
      </c>
      <c r="D57" s="9" t="str">
        <f t="shared" si="30"/>
        <v>N/A</v>
      </c>
      <c r="E57" s="1">
        <v>173</v>
      </c>
      <c r="F57" s="9" t="str">
        <f t="shared" si="31"/>
        <v>N/A</v>
      </c>
      <c r="G57" s="1">
        <v>156</v>
      </c>
      <c r="H57" s="9" t="str">
        <f t="shared" si="32"/>
        <v>N/A</v>
      </c>
      <c r="I57" s="12">
        <v>14.57</v>
      </c>
      <c r="J57" s="12">
        <v>-9.83</v>
      </c>
      <c r="K57" s="1" t="s">
        <v>736</v>
      </c>
      <c r="L57" s="9" t="str">
        <f t="shared" si="20"/>
        <v>Yes</v>
      </c>
    </row>
    <row r="58" spans="1:12" x14ac:dyDescent="0.2">
      <c r="A58" s="46" t="s">
        <v>1252</v>
      </c>
      <c r="B58" s="5" t="s">
        <v>213</v>
      </c>
      <c r="C58" s="1">
        <v>24004</v>
      </c>
      <c r="D58" s="9" t="str">
        <f t="shared" si="30"/>
        <v>N/A</v>
      </c>
      <c r="E58" s="1">
        <v>24502</v>
      </c>
      <c r="F58" s="9" t="str">
        <f t="shared" si="31"/>
        <v>N/A</v>
      </c>
      <c r="G58" s="1">
        <v>24941</v>
      </c>
      <c r="H58" s="9" t="str">
        <f t="shared" si="32"/>
        <v>N/A</v>
      </c>
      <c r="I58" s="12">
        <v>2.0750000000000002</v>
      </c>
      <c r="J58" s="12">
        <v>1.792</v>
      </c>
      <c r="K58" s="1" t="s">
        <v>736</v>
      </c>
      <c r="L58" s="9" t="str">
        <f t="shared" si="20"/>
        <v>Yes</v>
      </c>
    </row>
    <row r="59" spans="1:12" x14ac:dyDescent="0.2">
      <c r="A59" s="46" t="s">
        <v>1253</v>
      </c>
      <c r="B59" s="5" t="s">
        <v>213</v>
      </c>
      <c r="C59" s="1">
        <v>115593</v>
      </c>
      <c r="D59" s="9" t="str">
        <f t="shared" si="30"/>
        <v>N/A</v>
      </c>
      <c r="E59" s="1">
        <v>116552</v>
      </c>
      <c r="F59" s="9" t="str">
        <f t="shared" si="31"/>
        <v>N/A</v>
      </c>
      <c r="G59" s="1">
        <v>131738</v>
      </c>
      <c r="H59" s="9" t="str">
        <f t="shared" si="32"/>
        <v>N/A</v>
      </c>
      <c r="I59" s="12">
        <v>0.8296</v>
      </c>
      <c r="J59" s="12">
        <v>13.03</v>
      </c>
      <c r="K59" s="1" t="s">
        <v>736</v>
      </c>
      <c r="L59" s="9" t="str">
        <f t="shared" si="20"/>
        <v>Yes</v>
      </c>
    </row>
    <row r="60" spans="1:12" x14ac:dyDescent="0.2">
      <c r="A60" s="46" t="s">
        <v>1254</v>
      </c>
      <c r="B60" s="5" t="s">
        <v>213</v>
      </c>
      <c r="C60" s="1">
        <v>24223</v>
      </c>
      <c r="D60" s="9" t="str">
        <f t="shared" si="30"/>
        <v>N/A</v>
      </c>
      <c r="E60" s="1">
        <v>23731</v>
      </c>
      <c r="F60" s="9" t="str">
        <f t="shared" si="31"/>
        <v>N/A</v>
      </c>
      <c r="G60" s="1">
        <v>21473</v>
      </c>
      <c r="H60" s="9" t="str">
        <f t="shared" si="32"/>
        <v>N/A</v>
      </c>
      <c r="I60" s="12">
        <v>-2.0299999999999998</v>
      </c>
      <c r="J60" s="12">
        <v>-9.51</v>
      </c>
      <c r="K60" s="1" t="s">
        <v>736</v>
      </c>
      <c r="L60" s="9" t="str">
        <f t="shared" si="20"/>
        <v>Yes</v>
      </c>
    </row>
    <row r="61" spans="1:12" x14ac:dyDescent="0.2">
      <c r="A61" s="3" t="s">
        <v>186</v>
      </c>
      <c r="B61" s="35" t="s">
        <v>213</v>
      </c>
      <c r="C61" s="1">
        <v>880068</v>
      </c>
      <c r="D61" s="1" t="str">
        <f t="shared" si="17"/>
        <v>N/A</v>
      </c>
      <c r="E61" s="1">
        <v>974376</v>
      </c>
      <c r="F61" s="1" t="str">
        <f t="shared" si="18"/>
        <v>N/A</v>
      </c>
      <c r="G61" s="1">
        <v>992160</v>
      </c>
      <c r="H61" s="11" t="str">
        <f t="shared" si="19"/>
        <v>N/A</v>
      </c>
      <c r="I61" s="12">
        <v>10.72</v>
      </c>
      <c r="J61" s="12">
        <v>1.825</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736</v>
      </c>
      <c r="L62" s="9" t="str">
        <f t="shared" ref="L62:L69" si="33">IF(J62="Div by 0", "N/A", IF(OR(J62="N/A",K62="N/A"),"N/A", IF(J62&gt;VALUE(MID(K62,1,2)), "No", IF(J62&lt;-1*VALUE(MID(K62,1,2)), "No", "Yes"))))</f>
        <v>N/A</v>
      </c>
    </row>
    <row r="63" spans="1:12" x14ac:dyDescent="0.2">
      <c r="A63" s="3" t="s">
        <v>188</v>
      </c>
      <c r="B63" s="35" t="s">
        <v>213</v>
      </c>
      <c r="C63" s="1">
        <v>1268106</v>
      </c>
      <c r="D63" s="1" t="str">
        <f t="shared" si="17"/>
        <v>N/A</v>
      </c>
      <c r="E63" s="1">
        <v>1282176</v>
      </c>
      <c r="F63" s="1" t="str">
        <f t="shared" si="18"/>
        <v>N/A</v>
      </c>
      <c r="G63" s="1">
        <v>1293105</v>
      </c>
      <c r="H63" s="11" t="str">
        <f t="shared" si="19"/>
        <v>N/A</v>
      </c>
      <c r="I63" s="12">
        <v>1.1100000000000001</v>
      </c>
      <c r="J63" s="12">
        <v>0.85240000000000005</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736</v>
      </c>
      <c r="L65" s="9" t="str">
        <f t="shared" si="33"/>
        <v>N/A</v>
      </c>
    </row>
    <row r="66" spans="1:12" x14ac:dyDescent="0.2">
      <c r="A66" s="3" t="s">
        <v>191</v>
      </c>
      <c r="B66" s="35" t="s">
        <v>213</v>
      </c>
      <c r="C66" s="1">
        <v>506</v>
      </c>
      <c r="D66" s="1" t="str">
        <f t="shared" si="17"/>
        <v>N/A</v>
      </c>
      <c r="E66" s="1">
        <v>529</v>
      </c>
      <c r="F66" s="1" t="str">
        <f t="shared" si="18"/>
        <v>N/A</v>
      </c>
      <c r="G66" s="1">
        <v>583</v>
      </c>
      <c r="H66" s="11" t="str">
        <f t="shared" si="19"/>
        <v>N/A</v>
      </c>
      <c r="I66" s="12">
        <v>4.5449999999999999</v>
      </c>
      <c r="J66" s="12">
        <v>10.210000000000001</v>
      </c>
      <c r="K66" s="45" t="s">
        <v>736</v>
      </c>
      <c r="L66" s="9" t="str">
        <f t="shared" si="33"/>
        <v>Yes</v>
      </c>
    </row>
    <row r="67" spans="1:12" x14ac:dyDescent="0.2">
      <c r="A67" s="3" t="s">
        <v>192</v>
      </c>
      <c r="B67" s="35" t="s">
        <v>213</v>
      </c>
      <c r="C67" s="1">
        <v>16445</v>
      </c>
      <c r="D67" s="1" t="str">
        <f t="shared" si="17"/>
        <v>N/A</v>
      </c>
      <c r="E67" s="1">
        <v>11890</v>
      </c>
      <c r="F67" s="1" t="str">
        <f t="shared" si="18"/>
        <v>N/A</v>
      </c>
      <c r="G67" s="1">
        <v>14739</v>
      </c>
      <c r="H67" s="11" t="str">
        <f t="shared" si="19"/>
        <v>N/A</v>
      </c>
      <c r="I67" s="12">
        <v>-27.7</v>
      </c>
      <c r="J67" s="12">
        <v>23.96</v>
      </c>
      <c r="K67" s="45" t="s">
        <v>736</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736</v>
      </c>
      <c r="L68" s="9" t="str">
        <f t="shared" si="33"/>
        <v>N/A</v>
      </c>
    </row>
    <row r="69" spans="1:12" x14ac:dyDescent="0.2">
      <c r="A69" s="2" t="s">
        <v>194</v>
      </c>
      <c r="B69" s="48" t="s">
        <v>213</v>
      </c>
      <c r="C69" s="1">
        <v>1268106</v>
      </c>
      <c r="D69" s="1" t="str">
        <f t="shared" si="17"/>
        <v>N/A</v>
      </c>
      <c r="E69" s="1">
        <v>1282176</v>
      </c>
      <c r="F69" s="1" t="str">
        <f t="shared" si="18"/>
        <v>N/A</v>
      </c>
      <c r="G69" s="1">
        <v>1293105</v>
      </c>
      <c r="H69" s="11" t="str">
        <f t="shared" si="19"/>
        <v>N/A</v>
      </c>
      <c r="I69" s="57">
        <v>1.1100000000000001</v>
      </c>
      <c r="J69" s="57">
        <v>0.85240000000000005</v>
      </c>
      <c r="K69" s="48" t="s">
        <v>736</v>
      </c>
      <c r="L69" s="9" t="str">
        <f t="shared" si="33"/>
        <v>Yes</v>
      </c>
    </row>
    <row r="70" spans="1:12" x14ac:dyDescent="0.2">
      <c r="A70" s="46" t="s">
        <v>78</v>
      </c>
      <c r="B70" s="48" t="s">
        <v>294</v>
      </c>
      <c r="C70" s="13">
        <v>2.2577935873000001</v>
      </c>
      <c r="D70" s="44" t="str">
        <f>IF($B70="N/A","N/A",IF(C70&gt;=20,"No",IF(C70&lt;0,"No","Yes")))</f>
        <v>Yes</v>
      </c>
      <c r="E70" s="13">
        <v>3.2677824268000002</v>
      </c>
      <c r="F70" s="44" t="str">
        <f>IF($B70="N/A","N/A",IF(E70&gt;=20,"No",IF(E70&lt;0,"No","Yes")))</f>
        <v>Yes</v>
      </c>
      <c r="G70" s="13">
        <v>5.2950501299999999</v>
      </c>
      <c r="H70" s="44" t="str">
        <f>IF($B70="N/A","N/A",IF(G70&gt;=20,"No",IF(G70&lt;0,"No","Yes")))</f>
        <v>Yes</v>
      </c>
      <c r="I70" s="12">
        <v>44.73</v>
      </c>
      <c r="J70" s="12">
        <v>62.04</v>
      </c>
      <c r="K70" s="45" t="s">
        <v>736</v>
      </c>
      <c r="L70" s="9" t="str">
        <f t="shared" si="20"/>
        <v>No</v>
      </c>
    </row>
    <row r="71" spans="1:12" x14ac:dyDescent="0.2">
      <c r="A71" s="46" t="s">
        <v>79</v>
      </c>
      <c r="B71" s="35" t="s">
        <v>213</v>
      </c>
      <c r="C71" s="13">
        <v>97.355438395999997</v>
      </c>
      <c r="D71" s="44" t="str">
        <f>IF($B71="N/A","N/A",IF(C71&gt;10,"No",IF(C71&lt;-10,"No","Yes")))</f>
        <v>N/A</v>
      </c>
      <c r="E71" s="13">
        <v>96.306136680999998</v>
      </c>
      <c r="F71" s="44" t="str">
        <f>IF($B71="N/A","N/A",IF(E71&gt;10,"No",IF(E71&lt;-10,"No","Yes")))</f>
        <v>N/A</v>
      </c>
      <c r="G71" s="13">
        <v>94.343299868000003</v>
      </c>
      <c r="H71" s="44" t="str">
        <f>IF($B71="N/A","N/A",IF(G71&gt;10,"No",IF(G71&lt;-10,"No","Yes")))</f>
        <v>N/A</v>
      </c>
      <c r="I71" s="12">
        <v>-1.08</v>
      </c>
      <c r="J71" s="12">
        <v>-2.04</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736</v>
      </c>
      <c r="L72" s="9" t="str">
        <f t="shared" si="20"/>
        <v>N/A</v>
      </c>
    </row>
    <row r="73" spans="1:12" x14ac:dyDescent="0.2">
      <c r="A73" s="46" t="s">
        <v>81</v>
      </c>
      <c r="B73" s="35" t="s">
        <v>213</v>
      </c>
      <c r="C73" s="13" t="s">
        <v>1747</v>
      </c>
      <c r="D73" s="44" t="str">
        <f>IF($B73="N/A","N/A",IF(C73&gt;10,"No",IF(C73&lt;-10,"No","Yes")))</f>
        <v>N/A</v>
      </c>
      <c r="E73" s="13" t="s">
        <v>1747</v>
      </c>
      <c r="F73" s="44" t="str">
        <f>IF($B73="N/A","N/A",IF(E73&gt;10,"No",IF(E73&lt;-10,"No","Yes")))</f>
        <v>N/A</v>
      </c>
      <c r="G73" s="13" t="s">
        <v>1747</v>
      </c>
      <c r="H73" s="44" t="str">
        <f>IF($B73="N/A","N/A",IF(G73&gt;10,"No",IF(G73&lt;-10,"No","Yes")))</f>
        <v>N/A</v>
      </c>
      <c r="I73" s="12" t="s">
        <v>1747</v>
      </c>
      <c r="J73" s="12" t="s">
        <v>1747</v>
      </c>
      <c r="K73" s="45" t="s">
        <v>736</v>
      </c>
      <c r="L73" s="9" t="str">
        <f t="shared" si="20"/>
        <v>N/A</v>
      </c>
    </row>
    <row r="74" spans="1:12" x14ac:dyDescent="0.2">
      <c r="A74" s="46" t="s">
        <v>121</v>
      </c>
      <c r="B74" s="35" t="s">
        <v>213</v>
      </c>
      <c r="C74" s="13" t="s">
        <v>1747</v>
      </c>
      <c r="D74" s="44" t="str">
        <f>IF($B74="N/A","N/A",IF(C74&gt;10,"No",IF(C74&lt;-10,"No","Yes")))</f>
        <v>N/A</v>
      </c>
      <c r="E74" s="13" t="s">
        <v>1747</v>
      </c>
      <c r="F74" s="44" t="str">
        <f>IF($B74="N/A","N/A",IF(E74&gt;10,"No",IF(E74&lt;-10,"No","Yes")))</f>
        <v>N/A</v>
      </c>
      <c r="G74" s="13" t="s">
        <v>1747</v>
      </c>
      <c r="H74" s="44" t="str">
        <f>IF($B74="N/A","N/A",IF(G74&gt;10,"No",IF(G74&lt;-10,"No","Yes")))</f>
        <v>N/A</v>
      </c>
      <c r="I74" s="12" t="s">
        <v>1747</v>
      </c>
      <c r="J74" s="12" t="s">
        <v>1747</v>
      </c>
      <c r="K74" s="45" t="s">
        <v>736</v>
      </c>
      <c r="L74" s="9" t="str">
        <f t="shared" si="20"/>
        <v>N/A</v>
      </c>
    </row>
    <row r="75" spans="1:12" x14ac:dyDescent="0.2">
      <c r="A75" s="46" t="s">
        <v>82</v>
      </c>
      <c r="B75" s="35" t="s">
        <v>213</v>
      </c>
      <c r="C75" s="13" t="s">
        <v>1747</v>
      </c>
      <c r="D75" s="44" t="str">
        <f>IF($B75="N/A","N/A",IF(C75&gt;10,"No",IF(C75&lt;-10,"No","Yes")))</f>
        <v>N/A</v>
      </c>
      <c r="E75" s="13" t="s">
        <v>1747</v>
      </c>
      <c r="F75" s="44" t="str">
        <f>IF($B75="N/A","N/A",IF(E75&gt;10,"No",IF(E75&lt;-10,"No","Yes")))</f>
        <v>N/A</v>
      </c>
      <c r="G75" s="13" t="s">
        <v>1747</v>
      </c>
      <c r="H75" s="44" t="str">
        <f>IF($B75="N/A","N/A",IF(G75&gt;10,"No",IF(G75&lt;-10,"No","Yes")))</f>
        <v>N/A</v>
      </c>
      <c r="I75" s="12" t="s">
        <v>1747</v>
      </c>
      <c r="J75" s="12" t="s">
        <v>1747</v>
      </c>
      <c r="K75" s="45" t="s">
        <v>736</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736</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736</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736</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736</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736</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736</v>
      </c>
      <c r="L81" s="9" t="str">
        <f t="shared" si="37"/>
        <v>N/A</v>
      </c>
    </row>
    <row r="82" spans="1:12" x14ac:dyDescent="0.2">
      <c r="A82" s="46" t="s">
        <v>73</v>
      </c>
      <c r="B82" s="35" t="s">
        <v>213</v>
      </c>
      <c r="C82" s="36">
        <v>1056878</v>
      </c>
      <c r="D82" s="44" t="str">
        <f t="shared" si="34"/>
        <v>N/A</v>
      </c>
      <c r="E82" s="36">
        <v>1066769</v>
      </c>
      <c r="F82" s="44" t="str">
        <f t="shared" si="35"/>
        <v>N/A</v>
      </c>
      <c r="G82" s="36">
        <v>1075022</v>
      </c>
      <c r="H82" s="44" t="str">
        <f t="shared" si="36"/>
        <v>N/A</v>
      </c>
      <c r="I82" s="12">
        <v>0.93589999999999995</v>
      </c>
      <c r="J82" s="12">
        <v>0.77359999999999995</v>
      </c>
      <c r="K82" s="45" t="s">
        <v>736</v>
      </c>
      <c r="L82" s="9" t="str">
        <f t="shared" si="20"/>
        <v>Yes</v>
      </c>
    </row>
    <row r="83" spans="1:12" x14ac:dyDescent="0.2">
      <c r="A83" s="46" t="s">
        <v>1255</v>
      </c>
      <c r="B83" s="35" t="s">
        <v>213</v>
      </c>
      <c r="C83" s="8">
        <v>2.6776978999999999E-2</v>
      </c>
      <c r="D83" s="44" t="str">
        <f t="shared" si="34"/>
        <v>N/A</v>
      </c>
      <c r="E83" s="8">
        <v>5.2494964000000003E-3</v>
      </c>
      <c r="F83" s="44" t="str">
        <f t="shared" si="35"/>
        <v>N/A</v>
      </c>
      <c r="G83" s="8">
        <v>7.9998363000000003E-3</v>
      </c>
      <c r="H83" s="44" t="str">
        <f t="shared" si="36"/>
        <v>N/A</v>
      </c>
      <c r="I83" s="12">
        <v>-80.400000000000006</v>
      </c>
      <c r="J83" s="12">
        <v>52.39</v>
      </c>
      <c r="K83" s="45" t="s">
        <v>736</v>
      </c>
      <c r="L83" s="9" t="str">
        <f t="shared" si="20"/>
        <v>No</v>
      </c>
    </row>
    <row r="84" spans="1:12" x14ac:dyDescent="0.2">
      <c r="A84" s="46" t="s">
        <v>1256</v>
      </c>
      <c r="B84" s="35" t="s">
        <v>213</v>
      </c>
      <c r="C84" s="8">
        <v>0</v>
      </c>
      <c r="D84" s="44" t="str">
        <f t="shared" si="34"/>
        <v>N/A</v>
      </c>
      <c r="E84" s="8">
        <v>0</v>
      </c>
      <c r="F84" s="44" t="str">
        <f t="shared" si="35"/>
        <v>N/A</v>
      </c>
      <c r="G84" s="8">
        <v>0</v>
      </c>
      <c r="H84" s="44" t="str">
        <f t="shared" si="36"/>
        <v>N/A</v>
      </c>
      <c r="I84" s="12" t="s">
        <v>1747</v>
      </c>
      <c r="J84" s="12" t="s">
        <v>1747</v>
      </c>
      <c r="K84" s="45" t="s">
        <v>736</v>
      </c>
      <c r="L84" s="9" t="str">
        <f t="shared" si="20"/>
        <v>N/A</v>
      </c>
    </row>
    <row r="85" spans="1:12" x14ac:dyDescent="0.2">
      <c r="A85" s="46" t="s">
        <v>1257</v>
      </c>
      <c r="B85" s="35" t="s">
        <v>213</v>
      </c>
      <c r="C85" s="8">
        <v>34.416365937999998</v>
      </c>
      <c r="D85" s="44" t="str">
        <f t="shared" si="34"/>
        <v>N/A</v>
      </c>
      <c r="E85" s="8">
        <v>35.512561763999997</v>
      </c>
      <c r="F85" s="44" t="str">
        <f t="shared" si="35"/>
        <v>N/A</v>
      </c>
      <c r="G85" s="8">
        <v>25.967747636999999</v>
      </c>
      <c r="H85" s="44" t="str">
        <f t="shared" si="36"/>
        <v>N/A</v>
      </c>
      <c r="I85" s="12">
        <v>3.1850000000000001</v>
      </c>
      <c r="J85" s="12">
        <v>-26.9</v>
      </c>
      <c r="K85" s="45" t="s">
        <v>736</v>
      </c>
      <c r="L85" s="9" t="str">
        <f t="shared" si="20"/>
        <v>Yes</v>
      </c>
    </row>
    <row r="86" spans="1:12" x14ac:dyDescent="0.2">
      <c r="A86" s="46" t="s">
        <v>1258</v>
      </c>
      <c r="B86" s="35" t="s">
        <v>213</v>
      </c>
      <c r="C86" s="8">
        <v>9.4618300000000002E-5</v>
      </c>
      <c r="D86" s="44" t="str">
        <f t="shared" si="34"/>
        <v>N/A</v>
      </c>
      <c r="E86" s="8">
        <v>9.3740999999999996E-5</v>
      </c>
      <c r="F86" s="44" t="str">
        <f t="shared" si="35"/>
        <v>N/A</v>
      </c>
      <c r="G86" s="8">
        <v>0</v>
      </c>
      <c r="H86" s="44" t="str">
        <f t="shared" si="36"/>
        <v>N/A</v>
      </c>
      <c r="I86" s="12">
        <v>-0.92700000000000005</v>
      </c>
      <c r="J86" s="12">
        <v>-100</v>
      </c>
      <c r="K86" s="45" t="s">
        <v>736</v>
      </c>
      <c r="L86" s="9" t="str">
        <f t="shared" si="20"/>
        <v>No</v>
      </c>
    </row>
    <row r="87" spans="1:12" x14ac:dyDescent="0.2">
      <c r="A87" s="46" t="s">
        <v>1259</v>
      </c>
      <c r="B87" s="35" t="s">
        <v>213</v>
      </c>
      <c r="C87" s="8">
        <v>0</v>
      </c>
      <c r="D87" s="44" t="str">
        <f t="shared" si="34"/>
        <v>N/A</v>
      </c>
      <c r="E87" s="8">
        <v>0</v>
      </c>
      <c r="F87" s="44" t="str">
        <f t="shared" si="35"/>
        <v>N/A</v>
      </c>
      <c r="G87" s="8">
        <v>0</v>
      </c>
      <c r="H87" s="44" t="str">
        <f t="shared" si="36"/>
        <v>N/A</v>
      </c>
      <c r="I87" s="12" t="s">
        <v>1747</v>
      </c>
      <c r="J87" s="12" t="s">
        <v>1747</v>
      </c>
      <c r="K87" s="45" t="s">
        <v>736</v>
      </c>
      <c r="L87" s="9" t="str">
        <f t="shared" si="20"/>
        <v>N/A</v>
      </c>
    </row>
    <row r="88" spans="1:12" x14ac:dyDescent="0.2">
      <c r="A88" s="46" t="s">
        <v>1260</v>
      </c>
      <c r="B88" s="35" t="s">
        <v>213</v>
      </c>
      <c r="C88" s="8">
        <v>0</v>
      </c>
      <c r="D88" s="44" t="str">
        <f t="shared" si="34"/>
        <v>N/A</v>
      </c>
      <c r="E88" s="8">
        <v>0</v>
      </c>
      <c r="F88" s="44" t="str">
        <f t="shared" si="35"/>
        <v>N/A</v>
      </c>
      <c r="G88" s="8">
        <v>0</v>
      </c>
      <c r="H88" s="44" t="str">
        <f t="shared" si="36"/>
        <v>N/A</v>
      </c>
      <c r="I88" s="12" t="s">
        <v>1747</v>
      </c>
      <c r="J88" s="12" t="s">
        <v>1747</v>
      </c>
      <c r="K88" s="45" t="s">
        <v>736</v>
      </c>
      <c r="L88" s="9" t="str">
        <f t="shared" si="20"/>
        <v>N/A</v>
      </c>
    </row>
    <row r="89" spans="1:12" x14ac:dyDescent="0.2">
      <c r="A89" s="46" t="s">
        <v>1261</v>
      </c>
      <c r="B89" s="35" t="s">
        <v>213</v>
      </c>
      <c r="C89" s="8">
        <v>62.540993379</v>
      </c>
      <c r="D89" s="44" t="str">
        <f t="shared" si="34"/>
        <v>N/A</v>
      </c>
      <c r="E89" s="8">
        <v>61.838598609000002</v>
      </c>
      <c r="F89" s="44" t="str">
        <f t="shared" si="35"/>
        <v>N/A</v>
      </c>
      <c r="G89" s="8">
        <v>71.229146938</v>
      </c>
      <c r="H89" s="44" t="str">
        <f t="shared" si="36"/>
        <v>N/A</v>
      </c>
      <c r="I89" s="12">
        <v>-1.1200000000000001</v>
      </c>
      <c r="J89" s="12">
        <v>15.19</v>
      </c>
      <c r="K89" s="45" t="s">
        <v>736</v>
      </c>
      <c r="L89" s="9" t="str">
        <f t="shared" si="20"/>
        <v>Yes</v>
      </c>
    </row>
    <row r="90" spans="1:12" x14ac:dyDescent="0.2">
      <c r="A90" s="46" t="s">
        <v>1262</v>
      </c>
      <c r="B90" s="35" t="s">
        <v>213</v>
      </c>
      <c r="C90" s="8">
        <v>0</v>
      </c>
      <c r="D90" s="44" t="str">
        <f t="shared" si="34"/>
        <v>N/A</v>
      </c>
      <c r="E90" s="8">
        <v>0</v>
      </c>
      <c r="F90" s="44" t="str">
        <f t="shared" si="35"/>
        <v>N/A</v>
      </c>
      <c r="G90" s="8">
        <v>0</v>
      </c>
      <c r="H90" s="44" t="str">
        <f t="shared" si="36"/>
        <v>N/A</v>
      </c>
      <c r="I90" s="12" t="s">
        <v>1747</v>
      </c>
      <c r="J90" s="12" t="s">
        <v>1747</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1747</v>
      </c>
      <c r="J91" s="12" t="s">
        <v>1747</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1747</v>
      </c>
      <c r="J92" s="12" t="s">
        <v>1747</v>
      </c>
      <c r="K92" s="45" t="s">
        <v>736</v>
      </c>
      <c r="L92" s="9" t="str">
        <f t="shared" si="20"/>
        <v>N/A</v>
      </c>
    </row>
    <row r="93" spans="1:12" x14ac:dyDescent="0.2">
      <c r="A93" s="46" t="s">
        <v>1265</v>
      </c>
      <c r="B93" s="35" t="s">
        <v>213</v>
      </c>
      <c r="C93" s="8">
        <v>0.74000972679999999</v>
      </c>
      <c r="D93" s="44" t="str">
        <f t="shared" si="34"/>
        <v>N/A</v>
      </c>
      <c r="E93" s="8">
        <v>0.57360122010000003</v>
      </c>
      <c r="F93" s="44" t="str">
        <f t="shared" si="35"/>
        <v>N/A</v>
      </c>
      <c r="G93" s="8">
        <v>0.73077574229999998</v>
      </c>
      <c r="H93" s="44" t="str">
        <f t="shared" si="36"/>
        <v>N/A</v>
      </c>
      <c r="I93" s="12">
        <v>-22.5</v>
      </c>
      <c r="J93" s="12">
        <v>27.4</v>
      </c>
      <c r="K93" s="45" t="s">
        <v>736</v>
      </c>
      <c r="L93" s="9" t="str">
        <f t="shared" si="20"/>
        <v>Yes</v>
      </c>
    </row>
    <row r="94" spans="1:12" x14ac:dyDescent="0.2">
      <c r="A94" s="46" t="s">
        <v>1266</v>
      </c>
      <c r="B94" s="35" t="s">
        <v>213</v>
      </c>
      <c r="C94" s="8">
        <v>0</v>
      </c>
      <c r="D94" s="44" t="str">
        <f t="shared" si="34"/>
        <v>N/A</v>
      </c>
      <c r="E94" s="8">
        <v>0</v>
      </c>
      <c r="F94" s="44" t="str">
        <f t="shared" si="35"/>
        <v>N/A</v>
      </c>
      <c r="G94" s="8">
        <v>0</v>
      </c>
      <c r="H94" s="44" t="str">
        <f t="shared" si="36"/>
        <v>N/A</v>
      </c>
      <c r="I94" s="12" t="s">
        <v>1747</v>
      </c>
      <c r="J94" s="12" t="s">
        <v>1747</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1747</v>
      </c>
      <c r="J95" s="57" t="s">
        <v>1747</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1747</v>
      </c>
      <c r="J96" s="57" t="s">
        <v>1747</v>
      </c>
      <c r="K96" s="48" t="s">
        <v>736</v>
      </c>
      <c r="L96" s="9" t="str">
        <f t="shared" si="20"/>
        <v>N/A</v>
      </c>
    </row>
    <row r="97" spans="1:12" x14ac:dyDescent="0.2">
      <c r="A97" s="46" t="s">
        <v>1269</v>
      </c>
      <c r="B97" s="35" t="s">
        <v>213</v>
      </c>
      <c r="C97" s="8">
        <v>3.7374228600000003E-2</v>
      </c>
      <c r="D97" s="44" t="str">
        <f t="shared" si="34"/>
        <v>N/A</v>
      </c>
      <c r="E97" s="8">
        <v>4.0964819899999998E-2</v>
      </c>
      <c r="F97" s="44" t="str">
        <f t="shared" si="35"/>
        <v>N/A</v>
      </c>
      <c r="G97" s="8">
        <v>4.0836373600000003E-2</v>
      </c>
      <c r="H97" s="44" t="str">
        <f t="shared" si="36"/>
        <v>N/A</v>
      </c>
      <c r="I97" s="12">
        <v>9.6069999999999993</v>
      </c>
      <c r="J97" s="12">
        <v>-0.314</v>
      </c>
      <c r="K97" s="45" t="s">
        <v>736</v>
      </c>
      <c r="L97" s="9" t="str">
        <f t="shared" si="20"/>
        <v>Yes</v>
      </c>
    </row>
    <row r="98" spans="1:12" x14ac:dyDescent="0.2">
      <c r="A98" s="46" t="s">
        <v>1270</v>
      </c>
      <c r="B98" s="35" t="s">
        <v>213</v>
      </c>
      <c r="C98" s="8">
        <v>2.2383851305000002</v>
      </c>
      <c r="D98" s="44" t="str">
        <f t="shared" si="34"/>
        <v>N/A</v>
      </c>
      <c r="E98" s="8">
        <v>2.0289303495</v>
      </c>
      <c r="F98" s="44" t="str">
        <f t="shared" si="35"/>
        <v>N/A</v>
      </c>
      <c r="G98" s="8">
        <v>2.0234934726999998</v>
      </c>
      <c r="H98" s="44" t="str">
        <f t="shared" si="36"/>
        <v>N/A</v>
      </c>
      <c r="I98" s="12">
        <v>-9.36</v>
      </c>
      <c r="J98" s="12">
        <v>-0.26800000000000002</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736</v>
      </c>
      <c r="L99" s="9" t="str">
        <f t="shared" si="20"/>
        <v>N/A</v>
      </c>
    </row>
    <row r="100" spans="1:12" x14ac:dyDescent="0.2">
      <c r="A100" s="46" t="s">
        <v>107</v>
      </c>
      <c r="B100" s="35" t="s">
        <v>213</v>
      </c>
      <c r="C100" s="47">
        <v>1358210297</v>
      </c>
      <c r="D100" s="44" t="str">
        <f>IF($B100="N/A","N/A",IF(C100&gt;10,"No",IF(C100&lt;-10,"No","Yes")))</f>
        <v>N/A</v>
      </c>
      <c r="E100" s="47">
        <v>1586061954</v>
      </c>
      <c r="F100" s="44" t="str">
        <f>IF($B100="N/A","N/A",IF(E100&gt;10,"No",IF(E100&lt;-10,"No","Yes")))</f>
        <v>N/A</v>
      </c>
      <c r="G100" s="47">
        <v>2077197945</v>
      </c>
      <c r="H100" s="44" t="str">
        <f>IF($B100="N/A","N/A",IF(G100&gt;10,"No",IF(G100&lt;-10,"No","Yes")))</f>
        <v>N/A</v>
      </c>
      <c r="I100" s="12">
        <v>16.78</v>
      </c>
      <c r="J100" s="12">
        <v>30.97</v>
      </c>
      <c r="K100" s="45" t="s">
        <v>736</v>
      </c>
      <c r="L100" s="9" t="str">
        <f t="shared" ref="L100:L111" si="38">IF(J100="Div by 0", "N/A", IF(K100="N/A","N/A", IF(J100&gt;VALUE(MID(K100,1,2)), "No", IF(J100&lt;-1*VALUE(MID(K100,1,2)), "No", "Yes"))))</f>
        <v>No</v>
      </c>
    </row>
    <row r="101" spans="1:12" x14ac:dyDescent="0.2">
      <c r="A101" s="46" t="s">
        <v>453</v>
      </c>
      <c r="B101" s="35" t="s">
        <v>213</v>
      </c>
      <c r="C101" s="47">
        <v>1356797058</v>
      </c>
      <c r="D101" s="44" t="str">
        <f>IF($B101="N/A","N/A",IF(C101&gt;10,"No",IF(C101&lt;-10,"No","Yes")))</f>
        <v>N/A</v>
      </c>
      <c r="E101" s="47">
        <v>1585093040</v>
      </c>
      <c r="F101" s="44" t="str">
        <f>IF($B101="N/A","N/A",IF(E101&gt;10,"No",IF(E101&lt;-10,"No","Yes")))</f>
        <v>N/A</v>
      </c>
      <c r="G101" s="47">
        <v>2069765817</v>
      </c>
      <c r="H101" s="44" t="str">
        <f>IF($B101="N/A","N/A",IF(G101&gt;10,"No",IF(G101&lt;-10,"No","Yes")))</f>
        <v>N/A</v>
      </c>
      <c r="I101" s="12">
        <v>16.829999999999998</v>
      </c>
      <c r="J101" s="12">
        <v>30.58</v>
      </c>
      <c r="K101" s="45" t="s">
        <v>736</v>
      </c>
      <c r="L101" s="9" t="str">
        <f t="shared" si="38"/>
        <v>No</v>
      </c>
    </row>
    <row r="102" spans="1:12" x14ac:dyDescent="0.2">
      <c r="A102" s="46" t="s">
        <v>454</v>
      </c>
      <c r="B102" s="35" t="s">
        <v>213</v>
      </c>
      <c r="C102" s="47">
        <v>0</v>
      </c>
      <c r="D102" s="44" t="str">
        <f>IF($B102="N/A","N/A",IF(C102&gt;10,"No",IF(C102&lt;-10,"No","Yes")))</f>
        <v>N/A</v>
      </c>
      <c r="E102" s="47">
        <v>0</v>
      </c>
      <c r="F102" s="44" t="str">
        <f>IF($B102="N/A","N/A",IF(E102&gt;10,"No",IF(E102&lt;-10,"No","Yes")))</f>
        <v>N/A</v>
      </c>
      <c r="G102" s="47">
        <v>7175460</v>
      </c>
      <c r="H102" s="44" t="str">
        <f>IF($B102="N/A","N/A",IF(G102&gt;10,"No",IF(G102&lt;-10,"No","Yes")))</f>
        <v>N/A</v>
      </c>
      <c r="I102" s="12" t="s">
        <v>1747</v>
      </c>
      <c r="J102" s="12" t="s">
        <v>1747</v>
      </c>
      <c r="K102" s="45" t="s">
        <v>736</v>
      </c>
      <c r="L102" s="9" t="str">
        <f t="shared" si="38"/>
        <v>N/A</v>
      </c>
    </row>
    <row r="103" spans="1:12" x14ac:dyDescent="0.2">
      <c r="A103" s="46" t="s">
        <v>455</v>
      </c>
      <c r="B103" s="35" t="s">
        <v>213</v>
      </c>
      <c r="C103" s="47">
        <v>1413239</v>
      </c>
      <c r="D103" s="44" t="str">
        <f>IF($B103="N/A","N/A",IF(C103&gt;10,"No",IF(C103&lt;-10,"No","Yes")))</f>
        <v>N/A</v>
      </c>
      <c r="E103" s="47">
        <v>968914</v>
      </c>
      <c r="F103" s="44" t="str">
        <f>IF($B103="N/A","N/A",IF(E103&gt;10,"No",IF(E103&lt;-10,"No","Yes")))</f>
        <v>N/A</v>
      </c>
      <c r="G103" s="47">
        <v>256668</v>
      </c>
      <c r="H103" s="44" t="str">
        <f>IF($B103="N/A","N/A",IF(G103&gt;10,"No",IF(G103&lt;-10,"No","Yes")))</f>
        <v>N/A</v>
      </c>
      <c r="I103" s="12">
        <v>-31.4</v>
      </c>
      <c r="J103" s="12">
        <v>-73.5</v>
      </c>
      <c r="K103" s="45" t="s">
        <v>736</v>
      </c>
      <c r="L103" s="9" t="str">
        <f t="shared" si="38"/>
        <v>No</v>
      </c>
    </row>
    <row r="104" spans="1:12" x14ac:dyDescent="0.2">
      <c r="A104" s="46" t="s">
        <v>108</v>
      </c>
      <c r="B104" s="61" t="s">
        <v>295</v>
      </c>
      <c r="C104" s="8">
        <v>0.81437466550000004</v>
      </c>
      <c r="D104" s="44" t="str">
        <f>IF($B104="N/A","N/A",IF(C104&gt;2,"No",IF(C104&lt;0.9,"No","Yes")))</f>
        <v>No</v>
      </c>
      <c r="E104" s="8">
        <v>0.76141273300000001</v>
      </c>
      <c r="F104" s="44" t="str">
        <f>IF($B104="N/A","N/A",IF(E104&gt;2,"No",IF(E104&lt;0.9,"No","Yes")))</f>
        <v>No</v>
      </c>
      <c r="G104" s="8">
        <v>0.75127198090000002</v>
      </c>
      <c r="H104" s="44" t="str">
        <f>IF($B104="N/A","N/A",IF(G104&gt;2,"No",IF(G104&lt;0.9,"No","Yes")))</f>
        <v>No</v>
      </c>
      <c r="I104" s="12">
        <v>-6.5</v>
      </c>
      <c r="J104" s="12">
        <v>-1.33</v>
      </c>
      <c r="K104" s="45" t="s">
        <v>736</v>
      </c>
      <c r="L104" s="9" t="str">
        <f t="shared" si="38"/>
        <v>Yes</v>
      </c>
    </row>
    <row r="105" spans="1:12" x14ac:dyDescent="0.2">
      <c r="A105" s="46" t="s">
        <v>456</v>
      </c>
      <c r="B105" s="61" t="s">
        <v>295</v>
      </c>
      <c r="C105" s="8">
        <v>1.2604535882000001</v>
      </c>
      <c r="D105" s="44" t="str">
        <f>IF($B105="N/A","N/A",IF(C105&gt;2,"No",IF(C105&lt;0.9,"No","Yes")))</f>
        <v>Yes</v>
      </c>
      <c r="E105" s="8">
        <v>1.1279708688000001</v>
      </c>
      <c r="F105" s="44" t="str">
        <f>IF($B105="N/A","N/A",IF(E105&gt;2,"No",IF(E105&lt;0.9,"No","Yes")))</f>
        <v>Yes</v>
      </c>
      <c r="G105" s="8">
        <v>0.99607211979999999</v>
      </c>
      <c r="H105" s="44" t="str">
        <f>IF($B105="N/A","N/A",IF(G105&gt;2,"No",IF(G105&lt;0.9,"No","Yes")))</f>
        <v>Yes</v>
      </c>
      <c r="I105" s="12">
        <v>-10.5</v>
      </c>
      <c r="J105" s="12">
        <v>-11.7</v>
      </c>
      <c r="K105" s="45" t="s">
        <v>736</v>
      </c>
      <c r="L105" s="9" t="str">
        <f t="shared" si="38"/>
        <v>Yes</v>
      </c>
    </row>
    <row r="106" spans="1:12" x14ac:dyDescent="0.2">
      <c r="A106" s="46" t="s">
        <v>457</v>
      </c>
      <c r="B106" s="61" t="s">
        <v>295</v>
      </c>
      <c r="C106" s="8">
        <v>0</v>
      </c>
      <c r="D106" s="44" t="str">
        <f>IF($B106="N/A","N/A",IF(C106&gt;2,"No",IF(C106&lt;0.9,"No","Yes")))</f>
        <v>No</v>
      </c>
      <c r="E106" s="8">
        <v>0</v>
      </c>
      <c r="F106" s="44" t="str">
        <f>IF($B106="N/A","N/A",IF(E106&gt;2,"No",IF(E106&lt;0.9,"No","Yes")))</f>
        <v>No</v>
      </c>
      <c r="G106" s="8">
        <v>1.8545786599999999E-2</v>
      </c>
      <c r="H106" s="44" t="str">
        <f>IF($B106="N/A","N/A",IF(G106&gt;2,"No",IF(G106&lt;0.9,"No","Yes")))</f>
        <v>No</v>
      </c>
      <c r="I106" s="12" t="s">
        <v>1747</v>
      </c>
      <c r="J106" s="12" t="s">
        <v>1747</v>
      </c>
      <c r="K106" s="45" t="s">
        <v>736</v>
      </c>
      <c r="L106" s="9" t="str">
        <f t="shared" si="38"/>
        <v>N/A</v>
      </c>
    </row>
    <row r="107" spans="1:12" x14ac:dyDescent="0.2">
      <c r="A107" s="46" t="s">
        <v>458</v>
      </c>
      <c r="B107" s="61" t="s">
        <v>295</v>
      </c>
      <c r="C107" s="8">
        <v>0.87533686779999997</v>
      </c>
      <c r="D107" s="44" t="str">
        <f>IF($B107="N/A","N/A",IF(C107&gt;2,"No",IF(C107&lt;0.9,"No","Yes")))</f>
        <v>No</v>
      </c>
      <c r="E107" s="8">
        <v>0.91696671699999999</v>
      </c>
      <c r="F107" s="44" t="str">
        <f>IF($B107="N/A","N/A",IF(E107&gt;2,"No",IF(E107&lt;0.9,"No","Yes")))</f>
        <v>Yes</v>
      </c>
      <c r="G107" s="8">
        <v>0.85707702630000004</v>
      </c>
      <c r="H107" s="44" t="str">
        <f>IF($B107="N/A","N/A",IF(G107&gt;2,"No",IF(G107&lt;0.9,"No","Yes")))</f>
        <v>No</v>
      </c>
      <c r="I107" s="12">
        <v>4.7560000000000002</v>
      </c>
      <c r="J107" s="12">
        <v>-6.53</v>
      </c>
      <c r="K107" s="45" t="s">
        <v>736</v>
      </c>
      <c r="L107" s="9" t="str">
        <f t="shared" si="38"/>
        <v>Yes</v>
      </c>
    </row>
    <row r="108" spans="1:12" x14ac:dyDescent="0.2">
      <c r="A108" s="46" t="s">
        <v>1272</v>
      </c>
      <c r="B108" s="35" t="s">
        <v>213</v>
      </c>
      <c r="C108" s="47">
        <v>109.32017860000001</v>
      </c>
      <c r="D108" s="44" t="str">
        <f>IF($B108="N/A","N/A",IF(C108&gt;10,"No",IF(C108&lt;-10,"No","Yes")))</f>
        <v>N/A</v>
      </c>
      <c r="E108" s="47">
        <v>126.07338663</v>
      </c>
      <c r="F108" s="44" t="str">
        <f>IF($B108="N/A","N/A",IF(E108&gt;10,"No",IF(E108&lt;-10,"No","Yes")))</f>
        <v>N/A</v>
      </c>
      <c r="G108" s="47">
        <v>163.87243158999999</v>
      </c>
      <c r="H108" s="44" t="str">
        <f>IF($B108="N/A","N/A",IF(G108&gt;10,"No",IF(G108&lt;-10,"No","Yes")))</f>
        <v>N/A</v>
      </c>
      <c r="I108" s="12">
        <v>15.32</v>
      </c>
      <c r="J108" s="12">
        <v>29.98</v>
      </c>
      <c r="K108" s="45" t="s">
        <v>736</v>
      </c>
      <c r="L108" s="9" t="str">
        <f t="shared" si="38"/>
        <v>Yes</v>
      </c>
    </row>
    <row r="109" spans="1:12" x14ac:dyDescent="0.2">
      <c r="A109" s="46" t="s">
        <v>1273</v>
      </c>
      <c r="B109" s="35" t="s">
        <v>213</v>
      </c>
      <c r="C109" s="47">
        <v>170.53040854</v>
      </c>
      <c r="D109" s="44" t="str">
        <f>IF($B109="N/A","N/A",IF(C109&gt;10,"No",IF(C109&lt;-10,"No","Yes")))</f>
        <v>N/A</v>
      </c>
      <c r="E109" s="47">
        <v>188.04821913999999</v>
      </c>
      <c r="F109" s="44" t="str">
        <f>IF($B109="N/A","N/A",IF(E109&gt;10,"No",IF(E109&lt;-10,"No","Yes")))</f>
        <v>N/A</v>
      </c>
      <c r="G109" s="47">
        <v>224.03527743000001</v>
      </c>
      <c r="H109" s="44" t="str">
        <f>IF($B109="N/A","N/A",IF(G109&gt;10,"No",IF(G109&lt;-10,"No","Yes")))</f>
        <v>N/A</v>
      </c>
      <c r="I109" s="12">
        <v>10.27</v>
      </c>
      <c r="J109" s="12">
        <v>19.14</v>
      </c>
      <c r="K109" s="45" t="s">
        <v>736</v>
      </c>
      <c r="L109" s="9" t="str">
        <f t="shared" si="38"/>
        <v>Yes</v>
      </c>
    </row>
    <row r="110" spans="1:12" x14ac:dyDescent="0.2">
      <c r="A110" s="46" t="s">
        <v>1274</v>
      </c>
      <c r="B110" s="35" t="s">
        <v>213</v>
      </c>
      <c r="C110" s="47">
        <v>0</v>
      </c>
      <c r="D110" s="44" t="str">
        <f>IF($B110="N/A","N/A",IF(C110&gt;10,"No",IF(C110&lt;-10,"No","Yes")))</f>
        <v>N/A</v>
      </c>
      <c r="E110" s="47">
        <v>0</v>
      </c>
      <c r="F110" s="44" t="str">
        <f>IF($B110="N/A","N/A",IF(E110&gt;10,"No",IF(E110&lt;-10,"No","Yes")))</f>
        <v>N/A</v>
      </c>
      <c r="G110" s="47">
        <v>0.56613013590000005</v>
      </c>
      <c r="H110" s="44" t="str">
        <f>IF($B110="N/A","N/A",IF(G110&gt;10,"No",IF(G110&lt;-10,"No","Yes")))</f>
        <v>N/A</v>
      </c>
      <c r="I110" s="12" t="s">
        <v>1747</v>
      </c>
      <c r="J110" s="12" t="s">
        <v>1747</v>
      </c>
      <c r="K110" s="45" t="s">
        <v>736</v>
      </c>
      <c r="L110" s="9" t="str">
        <f t="shared" si="38"/>
        <v>N/A</v>
      </c>
    </row>
    <row r="111" spans="1:12" x14ac:dyDescent="0.2">
      <c r="A111" s="46" t="s">
        <v>1275</v>
      </c>
      <c r="B111" s="35" t="s">
        <v>213</v>
      </c>
      <c r="C111" s="47">
        <v>13.849445822</v>
      </c>
      <c r="D111" s="44" t="str">
        <f>IF($B111="N/A","N/A",IF(C111&gt;10,"No",IF(C111&lt;-10,"No","Yes")))</f>
        <v>N/A</v>
      </c>
      <c r="E111" s="47">
        <v>12.504213610000001</v>
      </c>
      <c r="F111" s="44" t="str">
        <f>IF($B111="N/A","N/A",IF(E111&gt;10,"No",IF(E111&lt;-10,"No","Yes")))</f>
        <v>N/A</v>
      </c>
      <c r="G111" s="47">
        <v>2.5712310789999999</v>
      </c>
      <c r="H111" s="44" t="str">
        <f>IF($B111="N/A","N/A",IF(G111&gt;10,"No",IF(G111&lt;-10,"No","Yes")))</f>
        <v>N/A</v>
      </c>
      <c r="I111" s="12">
        <v>-9.7100000000000009</v>
      </c>
      <c r="J111" s="12">
        <v>-79.400000000000006</v>
      </c>
      <c r="K111" s="45" t="s">
        <v>736</v>
      </c>
      <c r="L111" s="9" t="str">
        <f t="shared" si="38"/>
        <v>No</v>
      </c>
    </row>
    <row r="112" spans="1:12" x14ac:dyDescent="0.2">
      <c r="A112" s="46" t="s">
        <v>325</v>
      </c>
      <c r="B112" s="48" t="s">
        <v>296</v>
      </c>
      <c r="C112" s="8">
        <v>93.263307111000003</v>
      </c>
      <c r="D112" s="44" t="str">
        <f>IF(OR($B112="N/A",$C112="N/A"),"N/A",IF(C112&gt;98,"Yes","No"))</f>
        <v>No</v>
      </c>
      <c r="E112" s="8">
        <v>88.407127475999999</v>
      </c>
      <c r="F112" s="44" t="str">
        <f>IF(OR($B112="N/A",$E112="N/A"),"N/A",IF(E112&gt;98,"Yes","No"))</f>
        <v>No</v>
      </c>
      <c r="G112" s="8">
        <v>85.297670418999999</v>
      </c>
      <c r="H112" s="44" t="str">
        <f t="shared" ref="H112:H115" si="39">IF($B112="N/A","N/A",IF(G112&gt;98,"Yes","No"))</f>
        <v>No</v>
      </c>
      <c r="I112" s="12">
        <v>-5.21</v>
      </c>
      <c r="J112" s="12">
        <v>-3.52</v>
      </c>
      <c r="K112" s="45" t="s">
        <v>736</v>
      </c>
      <c r="L112" s="9" t="str">
        <f>IF(J112="Div by 0", "N/A", IF(OR(J112="N/A",K112="N/A"),"N/A", IF(J112&gt;VALUE(MID(K112,1,2)), "No", IF(J112&lt;-1*VALUE(MID(K112,1,2)), "No", "Yes"))))</f>
        <v>Yes</v>
      </c>
    </row>
    <row r="113" spans="1:12" x14ac:dyDescent="0.2">
      <c r="A113" s="46" t="s">
        <v>459</v>
      </c>
      <c r="B113" s="48" t="s">
        <v>296</v>
      </c>
      <c r="C113" s="8">
        <v>98.809753638000004</v>
      </c>
      <c r="D113" s="44" t="str">
        <f t="shared" ref="D113:D115" si="40">IF(OR($B113="N/A",$C113="N/A"),"N/A",IF(C113&gt;98,"Yes","No"))</f>
        <v>Yes</v>
      </c>
      <c r="E113" s="8">
        <v>98.845423596000003</v>
      </c>
      <c r="F113" s="44" t="str">
        <f t="shared" ref="F113:F115" si="41">IF(OR($B113="N/A",$E113="N/A"),"N/A",IF(E113&gt;98,"Yes","No"))</f>
        <v>Yes</v>
      </c>
      <c r="G113" s="8">
        <v>99.012622754999995</v>
      </c>
      <c r="H113" s="44" t="str">
        <f t="shared" si="39"/>
        <v>Yes</v>
      </c>
      <c r="I113" s="12">
        <v>3.61E-2</v>
      </c>
      <c r="J113" s="12">
        <v>0.16919999999999999</v>
      </c>
      <c r="K113" s="45" t="s">
        <v>736</v>
      </c>
      <c r="L113" s="9" t="str">
        <f t="shared" ref="L113:L115" si="42">IF(J113="Div by 0", "N/A", IF(OR(J113="N/A",K113="N/A"),"N/A", IF(J113&gt;VALUE(MID(K113,1,2)), "No", IF(J113&lt;-1*VALUE(MID(K113,1,2)), "No", "Yes"))))</f>
        <v>Yes</v>
      </c>
    </row>
    <row r="114" spans="1:12" x14ac:dyDescent="0.2">
      <c r="A114" s="46" t="s">
        <v>460</v>
      </c>
      <c r="B114" s="48" t="s">
        <v>296</v>
      </c>
      <c r="C114" s="8">
        <v>0</v>
      </c>
      <c r="D114" s="44" t="str">
        <f t="shared" si="40"/>
        <v>No</v>
      </c>
      <c r="E114" s="8">
        <v>0</v>
      </c>
      <c r="F114" s="44" t="str">
        <f t="shared" si="41"/>
        <v>No</v>
      </c>
      <c r="G114" s="8">
        <v>10.491723410000001</v>
      </c>
      <c r="H114" s="44" t="str">
        <f t="shared" si="39"/>
        <v>No</v>
      </c>
      <c r="I114" s="12" t="s">
        <v>1747</v>
      </c>
      <c r="J114" s="12" t="s">
        <v>1747</v>
      </c>
      <c r="K114" s="45" t="s">
        <v>736</v>
      </c>
      <c r="L114" s="9" t="str">
        <f t="shared" si="42"/>
        <v>N/A</v>
      </c>
    </row>
    <row r="115" spans="1:12" x14ac:dyDescent="0.2">
      <c r="A115" s="46" t="s">
        <v>461</v>
      </c>
      <c r="B115" s="48" t="s">
        <v>296</v>
      </c>
      <c r="C115" s="8">
        <v>97.579811492999994</v>
      </c>
      <c r="D115" s="44" t="str">
        <f t="shared" si="40"/>
        <v>No</v>
      </c>
      <c r="E115" s="8">
        <v>96.728343146</v>
      </c>
      <c r="F115" s="44" t="str">
        <f t="shared" si="41"/>
        <v>No</v>
      </c>
      <c r="G115" s="8">
        <v>75.398602347999997</v>
      </c>
      <c r="H115" s="44" t="str">
        <f t="shared" si="39"/>
        <v>No</v>
      </c>
      <c r="I115" s="12">
        <v>-0.873</v>
      </c>
      <c r="J115" s="12">
        <v>-22.1</v>
      </c>
      <c r="K115" s="45" t="s">
        <v>736</v>
      </c>
      <c r="L115" s="9" t="str">
        <f t="shared" si="42"/>
        <v>Yes</v>
      </c>
    </row>
    <row r="116" spans="1:12" x14ac:dyDescent="0.2">
      <c r="A116" s="3" t="s">
        <v>462</v>
      </c>
      <c r="B116" s="48" t="s">
        <v>213</v>
      </c>
      <c r="C116" s="50">
        <v>1268382</v>
      </c>
      <c r="D116" s="44" t="str">
        <f>IF($B116="N/A","N/A",IF(C116&gt;10,"No",IF(C116&lt;-10,"No","Yes")))</f>
        <v>N/A</v>
      </c>
      <c r="E116" s="50">
        <v>1282193</v>
      </c>
      <c r="F116" s="44" t="str">
        <f>IF($B116="N/A","N/A",IF(E116&gt;10,"No",IF(E116&lt;-10,"No","Yes")))</f>
        <v>N/A</v>
      </c>
      <c r="G116" s="50">
        <v>1293108</v>
      </c>
      <c r="H116" s="44" t="str">
        <f>IF($B116="N/A","N/A",IF(G116&gt;10,"No",IF(G116&lt;-10,"No","Yes")))</f>
        <v>N/A</v>
      </c>
      <c r="I116" s="12">
        <v>1.089</v>
      </c>
      <c r="J116" s="12">
        <v>0.85129999999999995</v>
      </c>
      <c r="K116" s="48" t="s">
        <v>736</v>
      </c>
      <c r="L116" s="9" t="str">
        <f>IF(J116="Div by 0", "N/A", IF(OR(J116="N/A",K116="N/A"),"N/A", IF(J116&gt;VALUE(MID(K116,1,2)), "No", IF(J116&lt;-1*VALUE(MID(K116,1,2)), "No", "Yes"))))</f>
        <v>Yes</v>
      </c>
    </row>
    <row r="117" spans="1:12" x14ac:dyDescent="0.2">
      <c r="A117" s="3" t="s">
        <v>211</v>
      </c>
      <c r="B117" s="48" t="s">
        <v>213</v>
      </c>
      <c r="C117" s="8">
        <v>59.155837910000002</v>
      </c>
      <c r="D117" s="44" t="str">
        <f>IF($B117="N/A","N/A",IF(C117&gt;10,"No",IF(C117&lt;-10,"No","Yes")))</f>
        <v>N/A</v>
      </c>
      <c r="E117" s="8">
        <v>62.983575795999997</v>
      </c>
      <c r="F117" s="44" t="str">
        <f>IF($B117="N/A","N/A",IF(E117&gt;10,"No",IF(E117&lt;-10,"No","Yes")))</f>
        <v>N/A</v>
      </c>
      <c r="G117" s="8">
        <v>64.547508793000006</v>
      </c>
      <c r="H117" s="44" t="str">
        <f>IF($B117="N/A","N/A",IF(G117&gt;10,"No",IF(G117&lt;-10,"No","Yes")))</f>
        <v>N/A</v>
      </c>
      <c r="I117" s="12">
        <v>6.4710000000000001</v>
      </c>
      <c r="J117" s="12">
        <v>2.4830000000000001</v>
      </c>
      <c r="K117" s="48" t="s">
        <v>736</v>
      </c>
      <c r="L117" s="9" t="str">
        <f>IF(J117="Div by 0", "N/A", IF(OR(J117="N/A",K117="N/A"),"N/A", IF(J117&gt;VALUE(MID(K117,1,2)), "No", IF(J117&lt;-1*VALUE(MID(K117,1,2)), "No", "Yes"))))</f>
        <v>Yes</v>
      </c>
    </row>
    <row r="118" spans="1:12" x14ac:dyDescent="0.2">
      <c r="A118" s="4" t="s">
        <v>1614</v>
      </c>
      <c r="B118" s="48" t="s">
        <v>213</v>
      </c>
      <c r="C118" s="14">
        <v>120160270</v>
      </c>
      <c r="D118" s="11" t="str">
        <f>IF($B118="N/A","N/A",IF(C118&gt;10,"No",IF(C118&lt;-10,"No","Yes")))</f>
        <v>N/A</v>
      </c>
      <c r="E118" s="14">
        <v>40907963</v>
      </c>
      <c r="F118" s="11" t="str">
        <f>IF($B118="N/A","N/A",IF(E118&gt;10,"No",IF(E118&lt;-10,"No","Yes")))</f>
        <v>N/A</v>
      </c>
      <c r="G118" s="14">
        <v>11188516</v>
      </c>
      <c r="H118" s="11" t="str">
        <f>IF($B118="N/A","N/A",IF(G118&gt;10,"No",IF(G118&lt;-10,"No","Yes")))</f>
        <v>N/A</v>
      </c>
      <c r="I118" s="57">
        <v>-66</v>
      </c>
      <c r="J118" s="57">
        <v>-72.599999999999994</v>
      </c>
      <c r="K118" s="48" t="s">
        <v>736</v>
      </c>
      <c r="L118" s="9" t="str">
        <f>IF(J118="Div by 0", "N/A", IF(K118="N/A","N/A", IF(J118&gt;VALUE(MID(K118,1,2)), "No", IF(J118&lt;-1*VALUE(MID(K118,1,2)), "No", "Yes"))))</f>
        <v>No</v>
      </c>
    </row>
    <row r="119" spans="1:12" x14ac:dyDescent="0.2">
      <c r="A119" s="4" t="s">
        <v>1615</v>
      </c>
      <c r="B119" s="48" t="s">
        <v>213</v>
      </c>
      <c r="C119" s="14">
        <v>3550427095</v>
      </c>
      <c r="D119" s="11" t="str">
        <f>IF($B119="N/A","N/A",IF(C119&gt;10,"No",IF(C119&lt;-10,"No","Yes")))</f>
        <v>N/A</v>
      </c>
      <c r="E119" s="14">
        <v>2641735394</v>
      </c>
      <c r="F119" s="11" t="str">
        <f>IF($B119="N/A","N/A",IF(E119&gt;10,"No",IF(E119&lt;-10,"No","Yes")))</f>
        <v>N/A</v>
      </c>
      <c r="G119" s="14">
        <v>2178047967</v>
      </c>
      <c r="H119" s="11" t="str">
        <f>IF($B119="N/A","N/A",IF(G119&gt;10,"No",IF(G119&lt;-10,"No","Yes")))</f>
        <v>N/A</v>
      </c>
      <c r="I119" s="57">
        <v>-25.6</v>
      </c>
      <c r="J119" s="57">
        <v>-17.600000000000001</v>
      </c>
      <c r="K119" s="48" t="s">
        <v>736</v>
      </c>
      <c r="L119" s="9" t="str">
        <f>IF(J119="Div by 0", "N/A", IF(K119="N/A","N/A", IF(J119&gt;VALUE(MID(K119,1,2)), "No", IF(J119&lt;-1*VALUE(MID(K119,1,2)), "No", "Yes"))))</f>
        <v>Yes</v>
      </c>
    </row>
    <row r="120" spans="1:12" x14ac:dyDescent="0.2">
      <c r="A120" s="4" t="s">
        <v>1616</v>
      </c>
      <c r="B120" s="48" t="s">
        <v>213</v>
      </c>
      <c r="C120" s="1">
        <v>387808</v>
      </c>
      <c r="D120" s="11" t="str">
        <f>IF($B120="N/A","N/A",IF(C120&gt;10,"No",IF(C120&lt;-10,"No","Yes")))</f>
        <v>N/A</v>
      </c>
      <c r="E120" s="1">
        <v>307290</v>
      </c>
      <c r="F120" s="11" t="str">
        <f>IF($B120="N/A","N/A",IF(E120&gt;10,"No",IF(E120&lt;-10,"No","Yes")))</f>
        <v>N/A</v>
      </c>
      <c r="G120" s="1">
        <v>300377</v>
      </c>
      <c r="H120" s="11" t="str">
        <f>IF($B120="N/A","N/A",IF(G120&gt;10,"No",IF(G120&lt;-10,"No","Yes")))</f>
        <v>N/A</v>
      </c>
      <c r="I120" s="57">
        <v>-20.8</v>
      </c>
      <c r="J120" s="57">
        <v>-2.25</v>
      </c>
      <c r="K120" s="48" t="s">
        <v>736</v>
      </c>
      <c r="L120" s="9" t="str">
        <f>IF(J120="Div by 0", "N/A", IF(K120="N/A","N/A", IF(J120&gt;VALUE(MID(K120,1,2)), "No", IF(J120&lt;-1*VALUE(MID(K120,1,2)), "No", "Yes"))))</f>
        <v>Yes</v>
      </c>
    </row>
    <row r="121" spans="1:12" x14ac:dyDescent="0.2">
      <c r="A121" s="4" t="s">
        <v>1617</v>
      </c>
      <c r="B121" s="5" t="s">
        <v>213</v>
      </c>
      <c r="C121" s="1">
        <v>79694</v>
      </c>
      <c r="D121" s="9" t="str">
        <f t="shared" ref="D121:H134" si="43">IF($B121="N/A","N/A",IF(C121&lt;0,"No","Yes"))</f>
        <v>N/A</v>
      </c>
      <c r="E121" s="1">
        <v>80746</v>
      </c>
      <c r="F121" s="9" t="str">
        <f t="shared" si="43"/>
        <v>N/A</v>
      </c>
      <c r="G121" s="1">
        <v>81596</v>
      </c>
      <c r="H121" s="9" t="str">
        <f t="shared" si="43"/>
        <v>N/A</v>
      </c>
      <c r="I121" s="57">
        <v>1.32</v>
      </c>
      <c r="J121" s="57">
        <v>1.0529999999999999</v>
      </c>
      <c r="K121" s="5" t="s">
        <v>736</v>
      </c>
      <c r="L121" s="9" t="str">
        <f t="shared" ref="L121:L142" si="44">IF(J121="Div by 0", "N/A", IF(OR(J121="N/A",K121="N/A"),"N/A", IF(J121&gt;VALUE(MID(K121,1,2)), "No", IF(J121&lt;-1*VALUE(MID(K121,1,2)), "No", "Yes"))))</f>
        <v>Yes</v>
      </c>
    </row>
    <row r="122" spans="1:12" x14ac:dyDescent="0.2">
      <c r="A122" s="4" t="s">
        <v>1618</v>
      </c>
      <c r="B122" s="5" t="s">
        <v>213</v>
      </c>
      <c r="C122" s="1">
        <v>175594</v>
      </c>
      <c r="D122" s="9" t="str">
        <f t="shared" si="43"/>
        <v>N/A</v>
      </c>
      <c r="E122" s="1">
        <v>100193</v>
      </c>
      <c r="F122" s="9" t="str">
        <f t="shared" si="43"/>
        <v>N/A</v>
      </c>
      <c r="G122" s="1">
        <v>82562</v>
      </c>
      <c r="H122" s="9" t="str">
        <f t="shared" si="43"/>
        <v>N/A</v>
      </c>
      <c r="I122" s="57">
        <v>-42.9</v>
      </c>
      <c r="J122" s="57">
        <v>-17.600000000000001</v>
      </c>
      <c r="K122" s="5" t="s">
        <v>736</v>
      </c>
      <c r="L122" s="9" t="str">
        <f t="shared" si="44"/>
        <v>Yes</v>
      </c>
    </row>
    <row r="123" spans="1:12" x14ac:dyDescent="0.2">
      <c r="A123" s="4" t="s">
        <v>1619</v>
      </c>
      <c r="B123" s="5" t="s">
        <v>213</v>
      </c>
      <c r="C123" s="1">
        <v>102228</v>
      </c>
      <c r="D123" s="9" t="str">
        <f t="shared" si="43"/>
        <v>N/A</v>
      </c>
      <c r="E123" s="1">
        <v>97843</v>
      </c>
      <c r="F123" s="9" t="str">
        <f t="shared" si="43"/>
        <v>N/A</v>
      </c>
      <c r="G123" s="1">
        <v>102931</v>
      </c>
      <c r="H123" s="9" t="str">
        <f t="shared" si="43"/>
        <v>N/A</v>
      </c>
      <c r="I123" s="57">
        <v>-4.29</v>
      </c>
      <c r="J123" s="57">
        <v>5.2</v>
      </c>
      <c r="K123" s="5" t="s">
        <v>736</v>
      </c>
      <c r="L123" s="9" t="str">
        <f t="shared" si="44"/>
        <v>Yes</v>
      </c>
    </row>
    <row r="124" spans="1:12" x14ac:dyDescent="0.2">
      <c r="A124" s="4" t="s">
        <v>1620</v>
      </c>
      <c r="B124" s="5" t="s">
        <v>213</v>
      </c>
      <c r="C124" s="1">
        <v>30292</v>
      </c>
      <c r="D124" s="9" t="str">
        <f t="shared" si="43"/>
        <v>N/A</v>
      </c>
      <c r="E124" s="1">
        <v>28508</v>
      </c>
      <c r="F124" s="9" t="str">
        <f t="shared" si="43"/>
        <v>N/A</v>
      </c>
      <c r="G124" s="1">
        <v>33288</v>
      </c>
      <c r="H124" s="9" t="str">
        <f t="shared" si="43"/>
        <v>N/A</v>
      </c>
      <c r="I124" s="57">
        <v>-5.89</v>
      </c>
      <c r="J124" s="57">
        <v>16.77</v>
      </c>
      <c r="K124" s="5" t="s">
        <v>736</v>
      </c>
      <c r="L124" s="9" t="str">
        <f t="shared" si="44"/>
        <v>Yes</v>
      </c>
    </row>
    <row r="125" spans="1:12" x14ac:dyDescent="0.2">
      <c r="A125" s="2" t="s">
        <v>1621</v>
      </c>
      <c r="B125" s="5" t="s">
        <v>213</v>
      </c>
      <c r="C125" s="62">
        <v>30.535678291</v>
      </c>
      <c r="D125" s="9" t="str">
        <f t="shared" si="43"/>
        <v>N/A</v>
      </c>
      <c r="E125" s="62">
        <v>23.946584831999999</v>
      </c>
      <c r="F125" s="9" t="str">
        <f t="shared" si="43"/>
        <v>N/A</v>
      </c>
      <c r="G125" s="62">
        <v>23.210728443000001</v>
      </c>
      <c r="H125" s="9" t="str">
        <f t="shared" si="43"/>
        <v>N/A</v>
      </c>
      <c r="I125" s="12">
        <v>-21.6</v>
      </c>
      <c r="J125" s="12">
        <v>-3.07</v>
      </c>
      <c r="K125" s="48" t="s">
        <v>736</v>
      </c>
      <c r="L125" s="9" t="str">
        <f>IF(J125="Div by 0", "N/A", IF(OR(J125="N/A",K125="N/A"),"N/A", IF(J125&gt;VALUE(MID(K125,1,2)), "No", IF(J125&lt;-1*VALUE(MID(K125,1,2)), "No", "Yes"))))</f>
        <v>Yes</v>
      </c>
    </row>
    <row r="126" spans="1:12" ht="25.5" x14ac:dyDescent="0.2">
      <c r="A126" s="2" t="s">
        <v>1622</v>
      </c>
      <c r="B126" s="5" t="s">
        <v>213</v>
      </c>
      <c r="C126" s="62">
        <v>98.150155179999999</v>
      </c>
      <c r="D126" s="9" t="str">
        <f t="shared" si="43"/>
        <v>N/A</v>
      </c>
      <c r="E126" s="62">
        <v>97.900046072999999</v>
      </c>
      <c r="F126" s="9" t="str">
        <f t="shared" si="43"/>
        <v>N/A</v>
      </c>
      <c r="G126" s="62">
        <v>96.675434230999997</v>
      </c>
      <c r="H126" s="9" t="str">
        <f t="shared" si="43"/>
        <v>N/A</v>
      </c>
      <c r="I126" s="12">
        <v>-0.255</v>
      </c>
      <c r="J126" s="12">
        <v>-1.25</v>
      </c>
      <c r="K126" s="5" t="s">
        <v>736</v>
      </c>
      <c r="L126" s="9" t="str">
        <f t="shared" ref="L126:L129" si="45">IF(J126="Div by 0", "N/A", IF(OR(J126="N/A",K126="N/A"),"N/A", IF(J126&gt;VALUE(MID(K126,1,2)), "No", IF(J126&lt;-1*VALUE(MID(K126,1,2)), "No", "Yes"))))</f>
        <v>Yes</v>
      </c>
    </row>
    <row r="127" spans="1:12" ht="25.5" x14ac:dyDescent="0.2">
      <c r="A127" s="2" t="s">
        <v>1623</v>
      </c>
      <c r="B127" s="5" t="s">
        <v>213</v>
      </c>
      <c r="C127" s="62">
        <v>90.050514116000002</v>
      </c>
      <c r="D127" s="9" t="str">
        <f t="shared" si="43"/>
        <v>N/A</v>
      </c>
      <c r="E127" s="62">
        <v>49.793506512999997</v>
      </c>
      <c r="F127" s="9" t="str">
        <f t="shared" si="43"/>
        <v>N/A</v>
      </c>
      <c r="G127" s="62">
        <v>39.992249751999999</v>
      </c>
      <c r="H127" s="9" t="str">
        <f t="shared" si="43"/>
        <v>N/A</v>
      </c>
      <c r="I127" s="12">
        <v>-44.7</v>
      </c>
      <c r="J127" s="12">
        <v>-19.7</v>
      </c>
      <c r="K127" s="5" t="s">
        <v>736</v>
      </c>
      <c r="L127" s="9" t="str">
        <f t="shared" si="45"/>
        <v>Yes</v>
      </c>
    </row>
    <row r="128" spans="1:12" ht="25.5" x14ac:dyDescent="0.2">
      <c r="A128" s="2" t="s">
        <v>1624</v>
      </c>
      <c r="B128" s="5" t="s">
        <v>213</v>
      </c>
      <c r="C128" s="62">
        <v>12.950794127</v>
      </c>
      <c r="D128" s="9" t="str">
        <f t="shared" si="43"/>
        <v>N/A</v>
      </c>
      <c r="E128" s="62">
        <v>12.287403913</v>
      </c>
      <c r="F128" s="9" t="str">
        <f t="shared" si="43"/>
        <v>N/A</v>
      </c>
      <c r="G128" s="62">
        <v>12.864027315</v>
      </c>
      <c r="H128" s="9" t="str">
        <f t="shared" si="43"/>
        <v>N/A</v>
      </c>
      <c r="I128" s="12">
        <v>-5.12</v>
      </c>
      <c r="J128" s="12">
        <v>4.6929999999999996</v>
      </c>
      <c r="K128" s="5" t="s">
        <v>736</v>
      </c>
      <c r="L128" s="9" t="str">
        <f t="shared" si="45"/>
        <v>Yes</v>
      </c>
    </row>
    <row r="129" spans="1:12" ht="25.5" x14ac:dyDescent="0.2">
      <c r="A129" s="2" t="s">
        <v>1625</v>
      </c>
      <c r="B129" s="5" t="s">
        <v>213</v>
      </c>
      <c r="C129" s="62">
        <v>14.815032180999999</v>
      </c>
      <c r="D129" s="9" t="str">
        <f t="shared" si="43"/>
        <v>N/A</v>
      </c>
      <c r="E129" s="62">
        <v>14.026145270000001</v>
      </c>
      <c r="F129" s="9" t="str">
        <f t="shared" si="43"/>
        <v>N/A</v>
      </c>
      <c r="G129" s="62">
        <v>16.38697037</v>
      </c>
      <c r="H129" s="9" t="str">
        <f t="shared" si="43"/>
        <v>N/A</v>
      </c>
      <c r="I129" s="12">
        <v>-5.32</v>
      </c>
      <c r="J129" s="12">
        <v>16.829999999999998</v>
      </c>
      <c r="K129" s="5" t="s">
        <v>736</v>
      </c>
      <c r="L129" s="9" t="str">
        <f t="shared" si="45"/>
        <v>Yes</v>
      </c>
    </row>
    <row r="130" spans="1:12" ht="25.5" x14ac:dyDescent="0.2">
      <c r="A130" s="2" t="s">
        <v>1626</v>
      </c>
      <c r="B130" s="5" t="s">
        <v>213</v>
      </c>
      <c r="C130" s="62">
        <v>14.586599553999999</v>
      </c>
      <c r="D130" s="9" t="str">
        <f t="shared" si="43"/>
        <v>N/A</v>
      </c>
      <c r="E130" s="62">
        <v>12.037814442</v>
      </c>
      <c r="F130" s="9" t="str">
        <f t="shared" si="43"/>
        <v>N/A</v>
      </c>
      <c r="G130" s="62">
        <v>10.964554543</v>
      </c>
      <c r="H130" s="9" t="str">
        <f t="shared" si="43"/>
        <v>N/A</v>
      </c>
      <c r="I130" s="12">
        <v>-17.5</v>
      </c>
      <c r="J130" s="12">
        <v>-8.92</v>
      </c>
      <c r="K130" s="48" t="s">
        <v>736</v>
      </c>
      <c r="L130" s="9" t="str">
        <f>IF(J130="Div by 0", "N/A", IF(OR(J130="N/A",K130="N/A"),"N/A", IF(J130&gt;VALUE(MID(K130,1,2)), "No", IF(J130&lt;-1*VALUE(MID(K130,1,2)), "No", "Yes"))))</f>
        <v>Yes</v>
      </c>
    </row>
    <row r="131" spans="1:12" ht="25.5" x14ac:dyDescent="0.2">
      <c r="A131" s="2" t="s">
        <v>1627</v>
      </c>
      <c r="B131" s="5" t="s">
        <v>213</v>
      </c>
      <c r="C131" s="62">
        <v>6.9867242201000002</v>
      </c>
      <c r="D131" s="9" t="str">
        <f t="shared" si="43"/>
        <v>N/A</v>
      </c>
      <c r="E131" s="62">
        <v>7.2152180912999997</v>
      </c>
      <c r="F131" s="9" t="str">
        <f t="shared" si="43"/>
        <v>N/A</v>
      </c>
      <c r="G131" s="62">
        <v>7.4231579978999997</v>
      </c>
      <c r="H131" s="9" t="str">
        <f t="shared" si="43"/>
        <v>N/A</v>
      </c>
      <c r="I131" s="12">
        <v>3.27</v>
      </c>
      <c r="J131" s="12">
        <v>2.8820000000000001</v>
      </c>
      <c r="K131" s="5" t="s">
        <v>736</v>
      </c>
      <c r="L131" s="9" t="str">
        <f t="shared" si="44"/>
        <v>Yes</v>
      </c>
    </row>
    <row r="132" spans="1:12" ht="25.5" x14ac:dyDescent="0.2">
      <c r="A132" s="2" t="s">
        <v>494</v>
      </c>
      <c r="B132" s="5" t="s">
        <v>213</v>
      </c>
      <c r="C132" s="62">
        <v>25.053817329000001</v>
      </c>
      <c r="D132" s="9" t="str">
        <f t="shared" si="43"/>
        <v>N/A</v>
      </c>
      <c r="E132" s="62">
        <v>23.702254649</v>
      </c>
      <c r="F132" s="9" t="str">
        <f t="shared" si="43"/>
        <v>N/A</v>
      </c>
      <c r="G132" s="62">
        <v>23.069935320999999</v>
      </c>
      <c r="H132" s="9" t="str">
        <f t="shared" si="43"/>
        <v>N/A</v>
      </c>
      <c r="I132" s="12">
        <v>-5.39</v>
      </c>
      <c r="J132" s="12">
        <v>-2.67</v>
      </c>
      <c r="K132" s="5" t="s">
        <v>736</v>
      </c>
      <c r="L132" s="9" t="str">
        <f t="shared" si="44"/>
        <v>Yes</v>
      </c>
    </row>
    <row r="133" spans="1:12" ht="25.5" x14ac:dyDescent="0.2">
      <c r="A133" s="2" t="s">
        <v>495</v>
      </c>
      <c r="B133" s="5" t="s">
        <v>213</v>
      </c>
      <c r="C133" s="62">
        <v>5.8604296279000003</v>
      </c>
      <c r="D133" s="9" t="str">
        <f t="shared" si="43"/>
        <v>N/A</v>
      </c>
      <c r="E133" s="62">
        <v>6.5697086147999997</v>
      </c>
      <c r="F133" s="9" t="str">
        <f t="shared" si="43"/>
        <v>N/A</v>
      </c>
      <c r="G133" s="62">
        <v>6.5840223061999996</v>
      </c>
      <c r="H133" s="9" t="str">
        <f t="shared" si="43"/>
        <v>N/A</v>
      </c>
      <c r="I133" s="12">
        <v>12.1</v>
      </c>
      <c r="J133" s="12">
        <v>0.21790000000000001</v>
      </c>
      <c r="K133" s="5" t="s">
        <v>736</v>
      </c>
      <c r="L133" s="9" t="str">
        <f t="shared" si="44"/>
        <v>Yes</v>
      </c>
    </row>
    <row r="134" spans="1:12" ht="25.5" x14ac:dyDescent="0.2">
      <c r="A134" s="2" t="s">
        <v>496</v>
      </c>
      <c r="B134" s="5" t="s">
        <v>213</v>
      </c>
      <c r="C134" s="62">
        <v>3.3540208636000002</v>
      </c>
      <c r="D134" s="9" t="str">
        <f t="shared" si="43"/>
        <v>N/A</v>
      </c>
      <c r="E134" s="62">
        <v>3.4692016275999999</v>
      </c>
      <c r="F134" s="9" t="str">
        <f t="shared" si="43"/>
        <v>N/A</v>
      </c>
      <c r="G134" s="62">
        <v>3.1663061764</v>
      </c>
      <c r="H134" s="9" t="str">
        <f t="shared" si="43"/>
        <v>N/A</v>
      </c>
      <c r="I134" s="12">
        <v>3.4340000000000002</v>
      </c>
      <c r="J134" s="12">
        <v>-8.73</v>
      </c>
      <c r="K134" s="5" t="s">
        <v>736</v>
      </c>
      <c r="L134" s="9" t="str">
        <f t="shared" si="44"/>
        <v>Yes</v>
      </c>
    </row>
    <row r="135" spans="1:12" ht="25.5" x14ac:dyDescent="0.2">
      <c r="A135" s="2" t="s">
        <v>497</v>
      </c>
      <c r="B135" s="35" t="s">
        <v>213</v>
      </c>
      <c r="C135" s="62">
        <v>0</v>
      </c>
      <c r="D135" s="44" t="str">
        <f t="shared" ref="D135:D141" si="46">IF($B135="N/A","N/A",IF(C135&gt;10,"No",IF(C135&lt;-10,"No","Yes")))</f>
        <v>N/A</v>
      </c>
      <c r="E135" s="62">
        <v>0</v>
      </c>
      <c r="F135" s="44" t="str">
        <f t="shared" ref="F135:F141" si="47">IF($B135="N/A","N/A",IF(E135&gt;10,"No",IF(E135&lt;-10,"No","Yes")))</f>
        <v>N/A</v>
      </c>
      <c r="G135" s="62">
        <v>3.3291499999999998E-4</v>
      </c>
      <c r="H135" s="44" t="str">
        <f t="shared" ref="H135:H141" si="48">IF($B135="N/A","N/A",IF(G135&gt;10,"No",IF(G135&lt;-10,"No","Yes")))</f>
        <v>N/A</v>
      </c>
      <c r="I135" s="12" t="s">
        <v>1747</v>
      </c>
      <c r="J135" s="12" t="s">
        <v>1747</v>
      </c>
      <c r="K135" s="5" t="s">
        <v>736</v>
      </c>
      <c r="L135" s="9" t="str">
        <f t="shared" si="44"/>
        <v>N/A</v>
      </c>
    </row>
    <row r="136" spans="1:12" ht="25.5" x14ac:dyDescent="0.2">
      <c r="A136" s="2" t="s">
        <v>498</v>
      </c>
      <c r="B136" s="35" t="s">
        <v>213</v>
      </c>
      <c r="C136" s="62">
        <v>5.1571910000000002E-4</v>
      </c>
      <c r="D136" s="44" t="str">
        <f t="shared" si="46"/>
        <v>N/A</v>
      </c>
      <c r="E136" s="62">
        <v>0</v>
      </c>
      <c r="F136" s="44" t="str">
        <f t="shared" si="47"/>
        <v>N/A</v>
      </c>
      <c r="G136" s="62">
        <v>0</v>
      </c>
      <c r="H136" s="44" t="str">
        <f t="shared" si="48"/>
        <v>N/A</v>
      </c>
      <c r="I136" s="12">
        <v>-100</v>
      </c>
      <c r="J136" s="12" t="s">
        <v>1747</v>
      </c>
      <c r="K136" s="5" t="s">
        <v>736</v>
      </c>
      <c r="L136" s="9" t="str">
        <f t="shared" si="44"/>
        <v>N/A</v>
      </c>
    </row>
    <row r="137" spans="1:12" ht="25.5" x14ac:dyDescent="0.2">
      <c r="A137" s="2" t="s">
        <v>499</v>
      </c>
      <c r="B137" s="35" t="s">
        <v>213</v>
      </c>
      <c r="C137" s="62">
        <v>1.2892978000000001E-3</v>
      </c>
      <c r="D137" s="44" t="str">
        <f t="shared" si="46"/>
        <v>N/A</v>
      </c>
      <c r="E137" s="62">
        <v>1.2366168800000001E-2</v>
      </c>
      <c r="F137" s="44" t="str">
        <f t="shared" si="47"/>
        <v>N/A</v>
      </c>
      <c r="G137" s="62">
        <v>3.6620646999999998E-3</v>
      </c>
      <c r="H137" s="44" t="str">
        <f t="shared" si="48"/>
        <v>N/A</v>
      </c>
      <c r="I137" s="12">
        <v>859.1</v>
      </c>
      <c r="J137" s="12">
        <v>-70.400000000000006</v>
      </c>
      <c r="K137" s="5" t="s">
        <v>736</v>
      </c>
      <c r="L137" s="9" t="str">
        <f t="shared" si="44"/>
        <v>No</v>
      </c>
    </row>
    <row r="138" spans="1:12" ht="25.5" x14ac:dyDescent="0.2">
      <c r="A138" s="2" t="s">
        <v>500</v>
      </c>
      <c r="B138" s="35" t="s">
        <v>213</v>
      </c>
      <c r="C138" s="62">
        <v>0</v>
      </c>
      <c r="D138" s="44" t="str">
        <f t="shared" si="46"/>
        <v>N/A</v>
      </c>
      <c r="E138" s="62">
        <v>0</v>
      </c>
      <c r="F138" s="44" t="str">
        <f t="shared" si="47"/>
        <v>N/A</v>
      </c>
      <c r="G138" s="62">
        <v>1.9974898000000001E-3</v>
      </c>
      <c r="H138" s="44" t="str">
        <f t="shared" si="48"/>
        <v>N/A</v>
      </c>
      <c r="I138" s="12" t="s">
        <v>1747</v>
      </c>
      <c r="J138" s="12" t="s">
        <v>1747</v>
      </c>
      <c r="K138" s="5" t="s">
        <v>736</v>
      </c>
      <c r="L138" s="9" t="str">
        <f t="shared" si="44"/>
        <v>N/A</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1747</v>
      </c>
      <c r="J139" s="12" t="s">
        <v>1747</v>
      </c>
      <c r="K139" s="5" t="s">
        <v>736</v>
      </c>
      <c r="L139" s="9" t="str">
        <f t="shared" si="44"/>
        <v>N/A</v>
      </c>
    </row>
    <row r="140" spans="1:12" ht="25.5" x14ac:dyDescent="0.2">
      <c r="A140" s="2" t="s">
        <v>502</v>
      </c>
      <c r="B140" s="35" t="s">
        <v>213</v>
      </c>
      <c r="C140" s="62">
        <v>14.496348708999999</v>
      </c>
      <c r="D140" s="44" t="str">
        <f t="shared" si="46"/>
        <v>N/A</v>
      </c>
      <c r="E140" s="62">
        <v>11.967847961</v>
      </c>
      <c r="F140" s="44" t="str">
        <f t="shared" si="47"/>
        <v>N/A</v>
      </c>
      <c r="G140" s="62">
        <v>10.713869571</v>
      </c>
      <c r="H140" s="44" t="str">
        <f t="shared" si="48"/>
        <v>N/A</v>
      </c>
      <c r="I140" s="12">
        <v>-17.399999999999999</v>
      </c>
      <c r="J140" s="12">
        <v>-10.5</v>
      </c>
      <c r="K140" s="5" t="s">
        <v>736</v>
      </c>
      <c r="L140" s="9" t="str">
        <f t="shared" si="44"/>
        <v>Yes</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1747</v>
      </c>
      <c r="J141" s="12" t="s">
        <v>1747</v>
      </c>
      <c r="K141" s="5" t="s">
        <v>736</v>
      </c>
      <c r="L141" s="9" t="str">
        <f t="shared" si="44"/>
        <v>N/A</v>
      </c>
    </row>
    <row r="142" spans="1:12" ht="25.5" x14ac:dyDescent="0.2">
      <c r="A142" s="2" t="s">
        <v>504</v>
      </c>
      <c r="B142" s="35" t="s">
        <v>213</v>
      </c>
      <c r="C142" s="62">
        <v>2.8717819126999999</v>
      </c>
      <c r="D142" s="9" t="str">
        <f t="shared" ref="D142" si="49">IF($B142="N/A","N/A",IF(C142&lt;0,"No","Yes"))</f>
        <v>N/A</v>
      </c>
      <c r="E142" s="62">
        <v>2.2213544209</v>
      </c>
      <c r="F142" s="9" t="str">
        <f t="shared" ref="F142" si="50">IF($B142="N/A","N/A",IF(E142&lt;0,"No","Yes"))</f>
        <v>N/A</v>
      </c>
      <c r="G142" s="62">
        <v>5.7374565962000004</v>
      </c>
      <c r="H142" s="9" t="str">
        <f t="shared" ref="H142" si="51">IF($B142="N/A","N/A",IF(G142&lt;0,"No","Yes"))</f>
        <v>N/A</v>
      </c>
      <c r="I142" s="12">
        <v>-22.6</v>
      </c>
      <c r="J142" s="12">
        <v>158.30000000000001</v>
      </c>
      <c r="K142" s="5" t="s">
        <v>736</v>
      </c>
      <c r="L142" s="9" t="str">
        <f t="shared" si="44"/>
        <v>No</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1747</v>
      </c>
      <c r="J146" s="12" t="s">
        <v>1747</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1747</v>
      </c>
      <c r="J147" s="12" t="s">
        <v>1747</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1747</v>
      </c>
      <c r="J148" s="12" t="s">
        <v>1747</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1747</v>
      </c>
      <c r="J149" s="12" t="s">
        <v>1747</v>
      </c>
      <c r="K149" s="5" t="s">
        <v>736</v>
      </c>
      <c r="L149" s="9" t="str">
        <f t="shared" si="55"/>
        <v>N/A</v>
      </c>
    </row>
    <row r="150" spans="1:12" x14ac:dyDescent="0.2">
      <c r="A150" s="4" t="s">
        <v>735</v>
      </c>
      <c r="B150" s="48" t="s">
        <v>213</v>
      </c>
      <c r="C150" s="1">
        <v>880574</v>
      </c>
      <c r="D150" s="11" t="str">
        <f t="shared" ref="D150:D172" si="56">IF($B150="N/A","N/A",IF(C150&gt;10,"No",IF(C150&lt;-10,"No","Yes")))</f>
        <v>N/A</v>
      </c>
      <c r="E150" s="1">
        <v>974903</v>
      </c>
      <c r="F150" s="11" t="str">
        <f t="shared" ref="F150:F172" si="57">IF($B150="N/A","N/A",IF(E150&gt;10,"No",IF(E150&lt;-10,"No","Yes")))</f>
        <v>N/A</v>
      </c>
      <c r="G150" s="1">
        <v>992731</v>
      </c>
      <c r="H150" s="11" t="str">
        <f t="shared" ref="H150:H172" si="58">IF($B150="N/A","N/A",IF(G150&gt;10,"No",IF(G150&lt;-10,"No","Yes")))</f>
        <v>N/A</v>
      </c>
      <c r="I150" s="12">
        <v>10.71</v>
      </c>
      <c r="J150" s="12">
        <v>1.829</v>
      </c>
      <c r="K150" s="48" t="s">
        <v>736</v>
      </c>
      <c r="L150" s="9" t="str">
        <f t="shared" ref="L150:L172" si="59">IF(J150="Div by 0", "N/A", IF(K150="N/A","N/A", IF(J150&gt;VALUE(MID(K150,1,2)), "No", IF(J150&lt;-1*VALUE(MID(K150,1,2)), "No", "Yes"))))</f>
        <v>Yes</v>
      </c>
    </row>
    <row r="151" spans="1:12" x14ac:dyDescent="0.2">
      <c r="A151" s="4" t="s">
        <v>532</v>
      </c>
      <c r="B151" s="48" t="s">
        <v>213</v>
      </c>
      <c r="C151" s="1">
        <v>1234</v>
      </c>
      <c r="D151" s="11" t="str">
        <f t="shared" si="56"/>
        <v>N/A</v>
      </c>
      <c r="E151" s="1">
        <v>1447</v>
      </c>
      <c r="F151" s="11" t="str">
        <f t="shared" si="57"/>
        <v>N/A</v>
      </c>
      <c r="G151" s="1">
        <v>2517</v>
      </c>
      <c r="H151" s="11" t="str">
        <f t="shared" si="58"/>
        <v>N/A</v>
      </c>
      <c r="I151" s="12">
        <v>17.260000000000002</v>
      </c>
      <c r="J151" s="12">
        <v>73.95</v>
      </c>
      <c r="K151" s="48" t="s">
        <v>736</v>
      </c>
      <c r="L151" s="9" t="str">
        <f t="shared" si="59"/>
        <v>No</v>
      </c>
    </row>
    <row r="152" spans="1:12" x14ac:dyDescent="0.2">
      <c r="A152" s="4" t="s">
        <v>533</v>
      </c>
      <c r="B152" s="48" t="s">
        <v>213</v>
      </c>
      <c r="C152" s="1">
        <v>18557</v>
      </c>
      <c r="D152" s="11" t="str">
        <f t="shared" si="56"/>
        <v>N/A</v>
      </c>
      <c r="E152" s="1">
        <v>100597</v>
      </c>
      <c r="F152" s="11" t="str">
        <f t="shared" si="57"/>
        <v>N/A</v>
      </c>
      <c r="G152" s="1">
        <v>123529</v>
      </c>
      <c r="H152" s="11" t="str">
        <f t="shared" si="58"/>
        <v>N/A</v>
      </c>
      <c r="I152" s="12">
        <v>442.1</v>
      </c>
      <c r="J152" s="12">
        <v>22.8</v>
      </c>
      <c r="K152" s="48" t="s">
        <v>736</v>
      </c>
      <c r="L152" s="9" t="str">
        <f t="shared" si="59"/>
        <v>Yes</v>
      </c>
    </row>
    <row r="153" spans="1:12" x14ac:dyDescent="0.2">
      <c r="A153" s="4" t="s">
        <v>534</v>
      </c>
      <c r="B153" s="48" t="s">
        <v>213</v>
      </c>
      <c r="C153" s="1">
        <v>686734</v>
      </c>
      <c r="D153" s="11" t="str">
        <f t="shared" si="56"/>
        <v>N/A</v>
      </c>
      <c r="E153" s="1">
        <v>698208</v>
      </c>
      <c r="F153" s="11" t="str">
        <f t="shared" si="57"/>
        <v>N/A</v>
      </c>
      <c r="G153" s="1">
        <v>696935</v>
      </c>
      <c r="H153" s="11" t="str">
        <f t="shared" si="58"/>
        <v>N/A</v>
      </c>
      <c r="I153" s="12">
        <v>1.671</v>
      </c>
      <c r="J153" s="12">
        <v>-0.182</v>
      </c>
      <c r="K153" s="48" t="s">
        <v>736</v>
      </c>
      <c r="L153" s="9" t="str">
        <f t="shared" si="59"/>
        <v>Yes</v>
      </c>
    </row>
    <row r="154" spans="1:12" x14ac:dyDescent="0.2">
      <c r="A154" s="4" t="s">
        <v>535</v>
      </c>
      <c r="B154" s="48" t="s">
        <v>213</v>
      </c>
      <c r="C154" s="1">
        <v>174049</v>
      </c>
      <c r="D154" s="11" t="str">
        <f t="shared" si="56"/>
        <v>N/A</v>
      </c>
      <c r="E154" s="1">
        <v>174651</v>
      </c>
      <c r="F154" s="11" t="str">
        <f t="shared" si="57"/>
        <v>N/A</v>
      </c>
      <c r="G154" s="1">
        <v>169750</v>
      </c>
      <c r="H154" s="11" t="str">
        <f t="shared" si="58"/>
        <v>N/A</v>
      </c>
      <c r="I154" s="12">
        <v>0.34589999999999999</v>
      </c>
      <c r="J154" s="12">
        <v>-2.81</v>
      </c>
      <c r="K154" s="48" t="s">
        <v>736</v>
      </c>
      <c r="L154" s="9" t="str">
        <f t="shared" si="59"/>
        <v>Yes</v>
      </c>
    </row>
    <row r="155" spans="1:12" x14ac:dyDescent="0.2">
      <c r="A155" s="2" t="s">
        <v>536</v>
      </c>
      <c r="B155" s="5" t="s">
        <v>213</v>
      </c>
      <c r="C155" s="62">
        <v>69.335661912999996</v>
      </c>
      <c r="D155" s="9" t="str">
        <f t="shared" ref="D155:D159" si="60">IF($B155="N/A","N/A",IF(C155&lt;0,"No","Yes"))</f>
        <v>N/A</v>
      </c>
      <c r="E155" s="62">
        <v>75.972525601000001</v>
      </c>
      <c r="F155" s="9" t="str">
        <f t="shared" ref="F155:F159" si="61">IF($B155="N/A","N/A",IF(E155&lt;0,"No","Yes"))</f>
        <v>N/A</v>
      </c>
      <c r="G155" s="62">
        <v>76.710299583999998</v>
      </c>
      <c r="H155" s="9" t="str">
        <f t="shared" ref="H155:H159" si="62">IF($B155="N/A","N/A",IF(G155&lt;0,"No","Yes"))</f>
        <v>N/A</v>
      </c>
      <c r="I155" s="12">
        <v>9.5719999999999992</v>
      </c>
      <c r="J155" s="12">
        <v>0.97109999999999996</v>
      </c>
      <c r="K155" s="48" t="s">
        <v>736</v>
      </c>
      <c r="L155" s="9" t="str">
        <f>IF(J155="Div by 0", "N/A", IF(OR(J155="N/A",K155="N/A"),"N/A", IF(J155&gt;VALUE(MID(K155,1,2)), "No", IF(J155&lt;-1*VALUE(MID(K155,1,2)), "No", "Yes"))))</f>
        <v>Yes</v>
      </c>
    </row>
    <row r="156" spans="1:12" ht="25.5" x14ac:dyDescent="0.2">
      <c r="A156" s="2" t="s">
        <v>537</v>
      </c>
      <c r="B156" s="5" t="s">
        <v>213</v>
      </c>
      <c r="C156" s="62">
        <v>1.5197792994999999</v>
      </c>
      <c r="D156" s="9" t="str">
        <f t="shared" si="60"/>
        <v>N/A</v>
      </c>
      <c r="E156" s="62">
        <v>1.7544072359</v>
      </c>
      <c r="F156" s="9" t="str">
        <f t="shared" si="61"/>
        <v>N/A</v>
      </c>
      <c r="G156" s="62">
        <v>2.9821568208999998</v>
      </c>
      <c r="H156" s="9" t="str">
        <f t="shared" si="62"/>
        <v>N/A</v>
      </c>
      <c r="I156" s="12">
        <v>15.44</v>
      </c>
      <c r="J156" s="12">
        <v>69.98</v>
      </c>
      <c r="K156" s="5" t="s">
        <v>736</v>
      </c>
      <c r="L156" s="9" t="str">
        <f t="shared" ref="L156:L159" si="63">IF(J156="Div by 0", "N/A", IF(OR(J156="N/A",K156="N/A"),"N/A", IF(J156&gt;VALUE(MID(K156,1,2)), "No", IF(J156&lt;-1*VALUE(MID(K156,1,2)), "No", "Yes"))))</f>
        <v>No</v>
      </c>
    </row>
    <row r="157" spans="1:12" ht="25.5" x14ac:dyDescent="0.2">
      <c r="A157" s="2" t="s">
        <v>538</v>
      </c>
      <c r="B157" s="5" t="s">
        <v>213</v>
      </c>
      <c r="C157" s="62">
        <v>9.5166542732000003</v>
      </c>
      <c r="D157" s="9" t="str">
        <f t="shared" si="60"/>
        <v>N/A</v>
      </c>
      <c r="E157" s="62">
        <v>49.994284776999997</v>
      </c>
      <c r="F157" s="9" t="str">
        <f t="shared" si="61"/>
        <v>N/A</v>
      </c>
      <c r="G157" s="62">
        <v>59.836276005999999</v>
      </c>
      <c r="H157" s="9" t="str">
        <f t="shared" si="62"/>
        <v>N/A</v>
      </c>
      <c r="I157" s="12">
        <v>425.3</v>
      </c>
      <c r="J157" s="12">
        <v>19.690000000000001</v>
      </c>
      <c r="K157" s="5" t="s">
        <v>736</v>
      </c>
      <c r="L157" s="9" t="str">
        <f t="shared" si="63"/>
        <v>Yes</v>
      </c>
    </row>
    <row r="158" spans="1:12" ht="25.5" x14ac:dyDescent="0.2">
      <c r="A158" s="2" t="s">
        <v>539</v>
      </c>
      <c r="B158" s="5" t="s">
        <v>213</v>
      </c>
      <c r="C158" s="62">
        <v>86.999165142999999</v>
      </c>
      <c r="D158" s="9" t="str">
        <f t="shared" si="60"/>
        <v>N/A</v>
      </c>
      <c r="E158" s="62">
        <v>87.682958530999997</v>
      </c>
      <c r="F158" s="9" t="str">
        <f t="shared" si="61"/>
        <v>N/A</v>
      </c>
      <c r="G158" s="62">
        <v>87.100979070999998</v>
      </c>
      <c r="H158" s="9" t="str">
        <f t="shared" si="62"/>
        <v>N/A</v>
      </c>
      <c r="I158" s="12">
        <v>0.78600000000000003</v>
      </c>
      <c r="J158" s="12">
        <v>-0.66400000000000003</v>
      </c>
      <c r="K158" s="5" t="s">
        <v>736</v>
      </c>
      <c r="L158" s="9" t="str">
        <f t="shared" si="63"/>
        <v>Yes</v>
      </c>
    </row>
    <row r="159" spans="1:12" ht="25.5" x14ac:dyDescent="0.2">
      <c r="A159" s="2" t="s">
        <v>540</v>
      </c>
      <c r="B159" s="5" t="s">
        <v>213</v>
      </c>
      <c r="C159" s="62">
        <v>85.12285541</v>
      </c>
      <c r="D159" s="9" t="str">
        <f t="shared" si="60"/>
        <v>N/A</v>
      </c>
      <c r="E159" s="62">
        <v>85.929574068999997</v>
      </c>
      <c r="F159" s="9" t="str">
        <f t="shared" si="61"/>
        <v>N/A</v>
      </c>
      <c r="G159" s="62">
        <v>83.564294047999994</v>
      </c>
      <c r="H159" s="9" t="str">
        <f t="shared" si="62"/>
        <v>N/A</v>
      </c>
      <c r="I159" s="12">
        <v>0.94769999999999999</v>
      </c>
      <c r="J159" s="12">
        <v>-2.75</v>
      </c>
      <c r="K159" s="5" t="s">
        <v>736</v>
      </c>
      <c r="L159" s="9" t="str">
        <f t="shared" si="63"/>
        <v>Yes</v>
      </c>
    </row>
    <row r="160" spans="1:12" ht="25.5" x14ac:dyDescent="0.2">
      <c r="A160" s="4" t="s">
        <v>541</v>
      </c>
      <c r="B160" s="48" t="s">
        <v>213</v>
      </c>
      <c r="C160" s="1">
        <v>663145.19999999995</v>
      </c>
      <c r="D160" s="11" t="str">
        <f t="shared" si="56"/>
        <v>N/A</v>
      </c>
      <c r="E160" s="1">
        <v>702599.63</v>
      </c>
      <c r="F160" s="11" t="str">
        <f t="shared" si="57"/>
        <v>N/A</v>
      </c>
      <c r="G160" s="1">
        <v>770005.18</v>
      </c>
      <c r="H160" s="11" t="str">
        <f t="shared" si="58"/>
        <v>N/A</v>
      </c>
      <c r="I160" s="12">
        <v>5.95</v>
      </c>
      <c r="J160" s="12">
        <v>9.5939999999999994</v>
      </c>
      <c r="K160" s="48" t="s">
        <v>736</v>
      </c>
      <c r="L160" s="9" t="str">
        <f t="shared" si="59"/>
        <v>Yes</v>
      </c>
    </row>
    <row r="161" spans="1:12" x14ac:dyDescent="0.2">
      <c r="A161" s="4" t="s">
        <v>542</v>
      </c>
      <c r="B161" s="48" t="s">
        <v>213</v>
      </c>
      <c r="C161" s="14">
        <v>1238050027</v>
      </c>
      <c r="D161" s="11" t="str">
        <f t="shared" si="56"/>
        <v>N/A</v>
      </c>
      <c r="E161" s="14">
        <v>1545153991</v>
      </c>
      <c r="F161" s="11" t="str">
        <f t="shared" si="57"/>
        <v>N/A</v>
      </c>
      <c r="G161" s="14">
        <v>2066009429</v>
      </c>
      <c r="H161" s="11" t="str">
        <f t="shared" si="58"/>
        <v>N/A</v>
      </c>
      <c r="I161" s="12">
        <v>24.81</v>
      </c>
      <c r="J161" s="12">
        <v>33.71</v>
      </c>
      <c r="K161" s="48" t="s">
        <v>736</v>
      </c>
      <c r="L161" s="9" t="str">
        <f t="shared" si="59"/>
        <v>No</v>
      </c>
    </row>
    <row r="162" spans="1:12" x14ac:dyDescent="0.2">
      <c r="A162" s="4" t="s">
        <v>1276</v>
      </c>
      <c r="B162" s="48" t="s">
        <v>213</v>
      </c>
      <c r="C162" s="14">
        <v>1405.9579626</v>
      </c>
      <c r="D162" s="11" t="str">
        <f t="shared" si="56"/>
        <v>N/A</v>
      </c>
      <c r="E162" s="14">
        <v>1584.9310043999999</v>
      </c>
      <c r="F162" s="11" t="str">
        <f t="shared" si="57"/>
        <v>N/A</v>
      </c>
      <c r="G162" s="14">
        <v>2081.1372154000001</v>
      </c>
      <c r="H162" s="11" t="str">
        <f t="shared" si="58"/>
        <v>N/A</v>
      </c>
      <c r="I162" s="12">
        <v>12.73</v>
      </c>
      <c r="J162" s="12">
        <v>31.31</v>
      </c>
      <c r="K162" s="48" t="s">
        <v>736</v>
      </c>
      <c r="L162" s="9" t="str">
        <f t="shared" si="59"/>
        <v>No</v>
      </c>
    </row>
    <row r="163" spans="1:12" ht="25.5" x14ac:dyDescent="0.2">
      <c r="A163" s="4" t="s">
        <v>1277</v>
      </c>
      <c r="B163" s="48" t="s">
        <v>213</v>
      </c>
      <c r="C163" s="14">
        <v>12958.764182000001</v>
      </c>
      <c r="D163" s="11" t="str">
        <f t="shared" si="56"/>
        <v>N/A</v>
      </c>
      <c r="E163" s="14">
        <v>11776.072564</v>
      </c>
      <c r="F163" s="11" t="str">
        <f t="shared" si="57"/>
        <v>N/A</v>
      </c>
      <c r="G163" s="14">
        <v>9481.5868097000002</v>
      </c>
      <c r="H163" s="11" t="str">
        <f t="shared" si="58"/>
        <v>N/A</v>
      </c>
      <c r="I163" s="12">
        <v>-9.1300000000000008</v>
      </c>
      <c r="J163" s="12">
        <v>-19.5</v>
      </c>
      <c r="K163" s="48" t="s">
        <v>736</v>
      </c>
      <c r="L163" s="9" t="str">
        <f t="shared" si="59"/>
        <v>Yes</v>
      </c>
    </row>
    <row r="164" spans="1:12" ht="25.5" x14ac:dyDescent="0.2">
      <c r="A164" s="4" t="s">
        <v>1278</v>
      </c>
      <c r="B164" s="48" t="s">
        <v>213</v>
      </c>
      <c r="C164" s="14">
        <v>3642.4970091999999</v>
      </c>
      <c r="D164" s="11" t="str">
        <f t="shared" si="56"/>
        <v>N/A</v>
      </c>
      <c r="E164" s="14">
        <v>3995.5047964</v>
      </c>
      <c r="F164" s="11" t="str">
        <f t="shared" si="57"/>
        <v>N/A</v>
      </c>
      <c r="G164" s="14">
        <v>7519.6858874999998</v>
      </c>
      <c r="H164" s="11" t="str">
        <f t="shared" si="58"/>
        <v>N/A</v>
      </c>
      <c r="I164" s="12">
        <v>9.6910000000000007</v>
      </c>
      <c r="J164" s="12">
        <v>88.2</v>
      </c>
      <c r="K164" s="48" t="s">
        <v>736</v>
      </c>
      <c r="L164" s="9" t="str">
        <f t="shared" si="59"/>
        <v>No</v>
      </c>
    </row>
    <row r="165" spans="1:12" ht="25.5" x14ac:dyDescent="0.2">
      <c r="A165" s="4" t="s">
        <v>1279</v>
      </c>
      <c r="B165" s="48" t="s">
        <v>213</v>
      </c>
      <c r="C165" s="14">
        <v>1083.9105986</v>
      </c>
      <c r="D165" s="11" t="str">
        <f t="shared" si="56"/>
        <v>N/A</v>
      </c>
      <c r="E165" s="14">
        <v>1036.2173178</v>
      </c>
      <c r="F165" s="11" t="str">
        <f t="shared" si="57"/>
        <v>N/A</v>
      </c>
      <c r="G165" s="14">
        <v>1025.2025899</v>
      </c>
      <c r="H165" s="11" t="str">
        <f t="shared" si="58"/>
        <v>N/A</v>
      </c>
      <c r="I165" s="12">
        <v>-4.4000000000000004</v>
      </c>
      <c r="J165" s="12">
        <v>-1.06</v>
      </c>
      <c r="K165" s="48" t="s">
        <v>736</v>
      </c>
      <c r="L165" s="9" t="str">
        <f t="shared" si="59"/>
        <v>Yes</v>
      </c>
    </row>
    <row r="166" spans="1:12" ht="25.5" x14ac:dyDescent="0.2">
      <c r="A166" s="4" t="s">
        <v>1280</v>
      </c>
      <c r="B166" s="48" t="s">
        <v>213</v>
      </c>
      <c r="C166" s="14">
        <v>2356.2722795999998</v>
      </c>
      <c r="D166" s="11" t="str">
        <f t="shared" si="56"/>
        <v>N/A</v>
      </c>
      <c r="E166" s="14">
        <v>2305.6438097</v>
      </c>
      <c r="F166" s="11" t="str">
        <f t="shared" si="57"/>
        <v>N/A</v>
      </c>
      <c r="G166" s="14">
        <v>2349.0157878999999</v>
      </c>
      <c r="H166" s="11" t="str">
        <f t="shared" si="58"/>
        <v>N/A</v>
      </c>
      <c r="I166" s="12">
        <v>-2.15</v>
      </c>
      <c r="J166" s="12">
        <v>1.881</v>
      </c>
      <c r="K166" s="48" t="s">
        <v>736</v>
      </c>
      <c r="L166" s="9" t="str">
        <f t="shared" si="59"/>
        <v>Yes</v>
      </c>
    </row>
    <row r="167" spans="1:12" x14ac:dyDescent="0.2">
      <c r="A167" s="46" t="s">
        <v>543</v>
      </c>
      <c r="B167" s="35" t="s">
        <v>213</v>
      </c>
      <c r="C167" s="47">
        <v>853047726</v>
      </c>
      <c r="D167" s="44" t="str">
        <f t="shared" si="56"/>
        <v>N/A</v>
      </c>
      <c r="E167" s="47">
        <v>1516244754</v>
      </c>
      <c r="F167" s="44" t="str">
        <f t="shared" si="57"/>
        <v>N/A</v>
      </c>
      <c r="G167" s="47">
        <v>1395076160</v>
      </c>
      <c r="H167" s="44" t="str">
        <f t="shared" si="58"/>
        <v>N/A</v>
      </c>
      <c r="I167" s="12">
        <v>77.739999999999995</v>
      </c>
      <c r="J167" s="12">
        <v>-7.99</v>
      </c>
      <c r="K167" s="45" t="s">
        <v>736</v>
      </c>
      <c r="L167" s="9" t="str">
        <f t="shared" si="59"/>
        <v>Yes</v>
      </c>
    </row>
    <row r="168" spans="1:12" x14ac:dyDescent="0.2">
      <c r="A168" s="46" t="s">
        <v>1281</v>
      </c>
      <c r="B168" s="35" t="s">
        <v>213</v>
      </c>
      <c r="C168" s="47">
        <v>968.74053288000005</v>
      </c>
      <c r="D168" s="44" t="str">
        <f t="shared" si="56"/>
        <v>N/A</v>
      </c>
      <c r="E168" s="47">
        <v>1555.2775548</v>
      </c>
      <c r="F168" s="44" t="str">
        <f t="shared" si="57"/>
        <v>N/A</v>
      </c>
      <c r="G168" s="47">
        <v>1405.2912219</v>
      </c>
      <c r="H168" s="44" t="str">
        <f t="shared" si="58"/>
        <v>N/A</v>
      </c>
      <c r="I168" s="12">
        <v>60.55</v>
      </c>
      <c r="J168" s="12">
        <v>-9.64</v>
      </c>
      <c r="K168" s="45" t="s">
        <v>736</v>
      </c>
      <c r="L168" s="9" t="str">
        <f t="shared" si="59"/>
        <v>Yes</v>
      </c>
    </row>
    <row r="169" spans="1:12" ht="25.5" x14ac:dyDescent="0.2">
      <c r="A169" s="46" t="s">
        <v>1282</v>
      </c>
      <c r="B169" s="48" t="s">
        <v>213</v>
      </c>
      <c r="C169" s="14">
        <v>1717.8006482999999</v>
      </c>
      <c r="D169" s="11" t="str">
        <f t="shared" si="56"/>
        <v>N/A</v>
      </c>
      <c r="E169" s="14">
        <v>2558.3372494999999</v>
      </c>
      <c r="F169" s="11" t="str">
        <f t="shared" si="57"/>
        <v>N/A</v>
      </c>
      <c r="G169" s="14">
        <v>3557.0738974999999</v>
      </c>
      <c r="H169" s="11" t="str">
        <f t="shared" si="58"/>
        <v>N/A</v>
      </c>
      <c r="I169" s="12">
        <v>48.93</v>
      </c>
      <c r="J169" s="12">
        <v>39.04</v>
      </c>
      <c r="K169" s="48" t="s">
        <v>736</v>
      </c>
      <c r="L169" s="9" t="str">
        <f t="shared" si="59"/>
        <v>No</v>
      </c>
    </row>
    <row r="170" spans="1:12" ht="25.5" x14ac:dyDescent="0.2">
      <c r="A170" s="46" t="s">
        <v>1283</v>
      </c>
      <c r="B170" s="48" t="s">
        <v>213</v>
      </c>
      <c r="C170" s="14">
        <v>8249.1031416999995</v>
      </c>
      <c r="D170" s="11" t="str">
        <f t="shared" si="56"/>
        <v>N/A</v>
      </c>
      <c r="E170" s="14">
        <v>7984.8896785999996</v>
      </c>
      <c r="F170" s="11" t="str">
        <f t="shared" si="57"/>
        <v>N/A</v>
      </c>
      <c r="G170" s="14">
        <v>5532.5197808000003</v>
      </c>
      <c r="H170" s="11" t="str">
        <f t="shared" si="58"/>
        <v>N/A</v>
      </c>
      <c r="I170" s="12">
        <v>-3.2</v>
      </c>
      <c r="J170" s="12">
        <v>-30.7</v>
      </c>
      <c r="K170" s="48" t="s">
        <v>736</v>
      </c>
      <c r="L170" s="9" t="str">
        <f t="shared" si="59"/>
        <v>No</v>
      </c>
    </row>
    <row r="171" spans="1:12" ht="25.5" x14ac:dyDescent="0.2">
      <c r="A171" s="46" t="s">
        <v>1284</v>
      </c>
      <c r="B171" s="48" t="s">
        <v>213</v>
      </c>
      <c r="C171" s="14">
        <v>618.49529512000004</v>
      </c>
      <c r="D171" s="11" t="str">
        <f t="shared" si="56"/>
        <v>N/A</v>
      </c>
      <c r="E171" s="14">
        <v>615.45837630000005</v>
      </c>
      <c r="F171" s="11" t="str">
        <f t="shared" si="57"/>
        <v>N/A</v>
      </c>
      <c r="G171" s="14">
        <v>614.65950913999995</v>
      </c>
      <c r="H171" s="11" t="str">
        <f t="shared" si="58"/>
        <v>N/A</v>
      </c>
      <c r="I171" s="12">
        <v>-0.49099999999999999</v>
      </c>
      <c r="J171" s="12">
        <v>-0.13</v>
      </c>
      <c r="K171" s="48" t="s">
        <v>736</v>
      </c>
      <c r="L171" s="9" t="str">
        <f t="shared" si="59"/>
        <v>Yes</v>
      </c>
    </row>
    <row r="172" spans="1:12" ht="25.5" x14ac:dyDescent="0.2">
      <c r="A172" s="46" t="s">
        <v>1285</v>
      </c>
      <c r="B172" s="48" t="s">
        <v>213</v>
      </c>
      <c r="C172" s="14">
        <v>1569.1420519999999</v>
      </c>
      <c r="D172" s="11" t="str">
        <f t="shared" si="56"/>
        <v>N/A</v>
      </c>
      <c r="E172" s="14">
        <v>1600.7290597000001</v>
      </c>
      <c r="F172" s="11" t="str">
        <f t="shared" si="57"/>
        <v>N/A</v>
      </c>
      <c r="G172" s="14">
        <v>1616.0155758000001</v>
      </c>
      <c r="H172" s="11" t="str">
        <f t="shared" si="58"/>
        <v>N/A</v>
      </c>
      <c r="I172" s="12">
        <v>2.0129999999999999</v>
      </c>
      <c r="J172" s="12">
        <v>0.95499999999999996</v>
      </c>
      <c r="K172" s="48" t="s">
        <v>736</v>
      </c>
      <c r="L172" s="9" t="str">
        <f t="shared" si="59"/>
        <v>Yes</v>
      </c>
    </row>
    <row r="173" spans="1:12" ht="25.5" x14ac:dyDescent="0.2">
      <c r="A173" s="2" t="s">
        <v>544</v>
      </c>
      <c r="B173" s="138" t="s">
        <v>213</v>
      </c>
      <c r="C173" s="139">
        <v>137801039</v>
      </c>
      <c r="D173" s="140" t="str">
        <f>IF($B173="N/A","N/A",IF(C173&gt;10,"No",IF(C173&lt;-10,"No","Yes")))</f>
        <v>N/A</v>
      </c>
      <c r="E173" s="139">
        <v>319711855</v>
      </c>
      <c r="F173" s="140" t="str">
        <f>IF($B173="N/A","N/A",IF(E173&gt;10,"No",IF(E173&lt;-10,"No","Yes")))</f>
        <v>N/A</v>
      </c>
      <c r="G173" s="139">
        <v>231745810</v>
      </c>
      <c r="H173" s="140" t="str">
        <f>IF($B173="N/A","N/A",IF(G173&gt;10,"No",IF(G173&lt;-10,"No","Yes")))</f>
        <v>N/A</v>
      </c>
      <c r="I173" s="135">
        <v>132</v>
      </c>
      <c r="J173" s="135">
        <v>-27.5</v>
      </c>
      <c r="K173" s="136" t="s">
        <v>736</v>
      </c>
      <c r="L173" s="137" t="str">
        <f>IF(J173="Div by 0", "N/A", IF(K173="N/A","N/A", IF(J173&gt;VALUE(MID(K173,1,2)), "No", IF(J173&lt;-1*VALUE(MID(K173,1,2)), "No", "Yes"))))</f>
        <v>Yes</v>
      </c>
    </row>
    <row r="174" spans="1:12" ht="25.5" x14ac:dyDescent="0.2">
      <c r="A174" s="2" t="s">
        <v>1286</v>
      </c>
      <c r="B174" s="48" t="s">
        <v>213</v>
      </c>
      <c r="C174" s="14">
        <v>15645961</v>
      </c>
      <c r="D174" s="11" t="str">
        <f t="shared" ref="D174:D181" si="64">IF($B174="N/A","N/A",IF(C174&gt;10,"No",IF(C174&lt;-10,"No","Yes")))</f>
        <v>N/A</v>
      </c>
      <c r="E174" s="14">
        <v>35355352</v>
      </c>
      <c r="F174" s="11" t="str">
        <f t="shared" ref="F174:F181" si="65">IF($B174="N/A","N/A",IF(E174&gt;10,"No",IF(E174&lt;-10,"No","Yes")))</f>
        <v>N/A</v>
      </c>
      <c r="G174" s="14">
        <v>44332053</v>
      </c>
      <c r="H174" s="11" t="str">
        <f t="shared" ref="H174:H181" si="66">IF($B174="N/A","N/A",IF(G174&gt;10,"No",IF(G174&lt;-10,"No","Yes")))</f>
        <v>N/A</v>
      </c>
      <c r="I174" s="12">
        <v>126</v>
      </c>
      <c r="J174" s="12">
        <v>25.39</v>
      </c>
      <c r="K174" s="48" t="s">
        <v>736</v>
      </c>
      <c r="L174" s="9" t="str">
        <f t="shared" ref="L174:L181" si="67">IF(J174="Div by 0", "N/A", IF(K174="N/A","N/A", IF(J174&gt;VALUE(MID(K174,1,2)), "No", IF(J174&lt;-1*VALUE(MID(K174,1,2)), "No", "Yes"))))</f>
        <v>Yes</v>
      </c>
    </row>
    <row r="175" spans="1:12" ht="25.5" x14ac:dyDescent="0.2">
      <c r="A175" s="2" t="s">
        <v>545</v>
      </c>
      <c r="B175" s="48" t="s">
        <v>213</v>
      </c>
      <c r="C175" s="14">
        <v>34053730</v>
      </c>
      <c r="D175" s="11" t="str">
        <f t="shared" si="64"/>
        <v>N/A</v>
      </c>
      <c r="E175" s="14">
        <v>184928395</v>
      </c>
      <c r="F175" s="11" t="str">
        <f t="shared" si="65"/>
        <v>N/A</v>
      </c>
      <c r="G175" s="14">
        <v>79932084</v>
      </c>
      <c r="H175" s="11" t="str">
        <f t="shared" si="66"/>
        <v>N/A</v>
      </c>
      <c r="I175" s="12">
        <v>443</v>
      </c>
      <c r="J175" s="12">
        <v>-56.8</v>
      </c>
      <c r="K175" s="48" t="s">
        <v>736</v>
      </c>
      <c r="L175" s="9" t="str">
        <f t="shared" si="67"/>
        <v>No</v>
      </c>
    </row>
    <row r="176" spans="1:12" ht="25.5" x14ac:dyDescent="0.2">
      <c r="A176" s="2" t="s">
        <v>510</v>
      </c>
      <c r="B176" s="48" t="s">
        <v>213</v>
      </c>
      <c r="C176" s="14">
        <v>665546996</v>
      </c>
      <c r="D176" s="11" t="str">
        <f t="shared" si="64"/>
        <v>N/A</v>
      </c>
      <c r="E176" s="14">
        <v>976249152</v>
      </c>
      <c r="F176" s="11" t="str">
        <f t="shared" si="65"/>
        <v>N/A</v>
      </c>
      <c r="G176" s="14">
        <v>1039066213</v>
      </c>
      <c r="H176" s="11" t="str">
        <f t="shared" si="66"/>
        <v>N/A</v>
      </c>
      <c r="I176" s="12">
        <v>46.68</v>
      </c>
      <c r="J176" s="12">
        <v>6.4349999999999996</v>
      </c>
      <c r="K176" s="48" t="s">
        <v>736</v>
      </c>
      <c r="L176" s="9" t="str">
        <f t="shared" si="67"/>
        <v>Yes</v>
      </c>
    </row>
    <row r="177" spans="1:12" ht="25.5" x14ac:dyDescent="0.2">
      <c r="A177" s="2" t="s">
        <v>511</v>
      </c>
      <c r="B177" s="48" t="s">
        <v>213</v>
      </c>
      <c r="C177" s="14">
        <v>156.49001559999999</v>
      </c>
      <c r="D177" s="11" t="str">
        <f t="shared" si="64"/>
        <v>N/A</v>
      </c>
      <c r="E177" s="14">
        <v>327.94222092000001</v>
      </c>
      <c r="F177" s="11" t="str">
        <f t="shared" si="65"/>
        <v>N/A</v>
      </c>
      <c r="G177" s="14">
        <v>233.44270502000001</v>
      </c>
      <c r="H177" s="11" t="str">
        <f t="shared" si="66"/>
        <v>N/A</v>
      </c>
      <c r="I177" s="12">
        <v>109.6</v>
      </c>
      <c r="J177" s="12">
        <v>-28.8</v>
      </c>
      <c r="K177" s="48" t="s">
        <v>736</v>
      </c>
      <c r="L177" s="9" t="str">
        <f t="shared" si="67"/>
        <v>Yes</v>
      </c>
    </row>
    <row r="178" spans="1:12" ht="25.5" x14ac:dyDescent="0.2">
      <c r="A178" s="2" t="s">
        <v>1287</v>
      </c>
      <c r="B178" s="35" t="s">
        <v>213</v>
      </c>
      <c r="C178" s="47">
        <v>17.767911611999999</v>
      </c>
      <c r="D178" s="44" t="str">
        <f t="shared" si="64"/>
        <v>N/A</v>
      </c>
      <c r="E178" s="47">
        <v>36.26550744</v>
      </c>
      <c r="F178" s="44" t="str">
        <f t="shared" si="65"/>
        <v>N/A</v>
      </c>
      <c r="G178" s="47">
        <v>44.656662277999999</v>
      </c>
      <c r="H178" s="44" t="str">
        <f t="shared" si="66"/>
        <v>N/A</v>
      </c>
      <c r="I178" s="12">
        <v>104.1</v>
      </c>
      <c r="J178" s="12">
        <v>23.14</v>
      </c>
      <c r="K178" s="45" t="s">
        <v>736</v>
      </c>
      <c r="L178" s="9" t="str">
        <f t="shared" si="67"/>
        <v>Yes</v>
      </c>
    </row>
    <row r="179" spans="1:12" ht="25.5" x14ac:dyDescent="0.2">
      <c r="A179" s="2" t="s">
        <v>512</v>
      </c>
      <c r="B179" s="35" t="s">
        <v>213</v>
      </c>
      <c r="C179" s="47">
        <v>38.672195635999998</v>
      </c>
      <c r="D179" s="44" t="str">
        <f t="shared" si="64"/>
        <v>N/A</v>
      </c>
      <c r="E179" s="47">
        <v>189.68902034000001</v>
      </c>
      <c r="F179" s="44" t="str">
        <f t="shared" si="65"/>
        <v>N/A</v>
      </c>
      <c r="G179" s="47">
        <v>80.517364724000004</v>
      </c>
      <c r="H179" s="44" t="str">
        <f t="shared" si="66"/>
        <v>N/A</v>
      </c>
      <c r="I179" s="12">
        <v>390.5</v>
      </c>
      <c r="J179" s="12">
        <v>-57.6</v>
      </c>
      <c r="K179" s="45" t="s">
        <v>736</v>
      </c>
      <c r="L179" s="9" t="str">
        <f t="shared" si="67"/>
        <v>No</v>
      </c>
    </row>
    <row r="180" spans="1:12" ht="25.5" x14ac:dyDescent="0.2">
      <c r="A180" s="2" t="s">
        <v>513</v>
      </c>
      <c r="B180" s="35" t="s">
        <v>213</v>
      </c>
      <c r="C180" s="47">
        <v>755.81041002999996</v>
      </c>
      <c r="D180" s="44" t="str">
        <f t="shared" si="64"/>
        <v>N/A</v>
      </c>
      <c r="E180" s="47">
        <v>1001.3808061</v>
      </c>
      <c r="F180" s="44" t="str">
        <f t="shared" si="65"/>
        <v>N/A</v>
      </c>
      <c r="G180" s="47">
        <v>1046.6744899</v>
      </c>
      <c r="H180" s="44" t="str">
        <f t="shared" si="66"/>
        <v>N/A</v>
      </c>
      <c r="I180" s="12">
        <v>32.49</v>
      </c>
      <c r="J180" s="12">
        <v>4.5229999999999997</v>
      </c>
      <c r="K180" s="45" t="s">
        <v>736</v>
      </c>
      <c r="L180" s="9" t="str">
        <f t="shared" si="67"/>
        <v>Yes</v>
      </c>
    </row>
    <row r="181" spans="1:12" ht="25.5" x14ac:dyDescent="0.2">
      <c r="A181" s="2" t="s">
        <v>1639</v>
      </c>
      <c r="B181" s="48" t="s">
        <v>213</v>
      </c>
      <c r="C181" s="13">
        <v>78.784292973000007</v>
      </c>
      <c r="D181" s="11" t="str">
        <f t="shared" si="64"/>
        <v>N/A</v>
      </c>
      <c r="E181" s="13">
        <v>79.041709791000002</v>
      </c>
      <c r="F181" s="11" t="str">
        <f t="shared" si="65"/>
        <v>N/A</v>
      </c>
      <c r="G181" s="13">
        <v>80.760447694000007</v>
      </c>
      <c r="H181" s="11" t="str">
        <f t="shared" si="66"/>
        <v>N/A</v>
      </c>
      <c r="I181" s="57">
        <v>0.32669999999999999</v>
      </c>
      <c r="J181" s="57">
        <v>2.1739999999999999</v>
      </c>
      <c r="K181" s="48" t="s">
        <v>736</v>
      </c>
      <c r="L181" s="9" t="str">
        <f t="shared" si="67"/>
        <v>Yes</v>
      </c>
    </row>
    <row r="182" spans="1:12" ht="25.5" x14ac:dyDescent="0.2">
      <c r="A182" s="2" t="s">
        <v>1640</v>
      </c>
      <c r="B182" s="141" t="s">
        <v>213</v>
      </c>
      <c r="C182" s="142">
        <v>55.105348460000002</v>
      </c>
      <c r="D182" s="137" t="str">
        <f t="shared" ref="D182" si="68">IF($B182="N/A","N/A",IF(C182&lt;0,"No","Yes"))</f>
        <v>N/A</v>
      </c>
      <c r="E182" s="142">
        <v>58.396682792</v>
      </c>
      <c r="F182" s="137" t="str">
        <f t="shared" ref="F182" si="69">IF($B182="N/A","N/A",IF(E182&lt;0,"No","Yes"))</f>
        <v>N/A</v>
      </c>
      <c r="G182" s="142">
        <v>70.639650376999995</v>
      </c>
      <c r="H182" s="137" t="str">
        <f t="shared" ref="H182" si="70">IF($B182="N/A","N/A",IF(G182&lt;0,"No","Yes"))</f>
        <v>N/A</v>
      </c>
      <c r="I182" s="143">
        <v>5.9729999999999999</v>
      </c>
      <c r="J182" s="143">
        <v>20.97</v>
      </c>
      <c r="K182" s="141" t="s">
        <v>736</v>
      </c>
      <c r="L182" s="137" t="str">
        <f t="shared" ref="L182" si="71">IF(J182="Div by 0", "N/A", IF(OR(J182="N/A",K182="N/A"),"N/A", IF(J182&gt;VALUE(MID(K182,1,2)), "No", IF(J182&lt;-1*VALUE(MID(K182,1,2)), "No", "Yes"))))</f>
        <v>Yes</v>
      </c>
    </row>
    <row r="183" spans="1:12" ht="25.5" x14ac:dyDescent="0.2">
      <c r="A183" s="2" t="s">
        <v>1641</v>
      </c>
      <c r="B183" s="5" t="s">
        <v>213</v>
      </c>
      <c r="C183" s="13">
        <v>84.997575038999997</v>
      </c>
      <c r="D183" s="9" t="str">
        <f t="shared" ref="D183:D185" si="72">IF($B183="N/A","N/A",IF(C183&lt;0,"No","Yes"))</f>
        <v>N/A</v>
      </c>
      <c r="E183" s="13">
        <v>82.477608676000003</v>
      </c>
      <c r="F183" s="9" t="str">
        <f t="shared" ref="F183:F185" si="73">IF($B183="N/A","N/A",IF(E183&lt;0,"No","Yes"))</f>
        <v>N/A</v>
      </c>
      <c r="G183" s="13">
        <v>88.706295687999997</v>
      </c>
      <c r="H183" s="9" t="str">
        <f t="shared" ref="H183:H185" si="74">IF($B183="N/A","N/A",IF(G183&lt;0,"No","Yes"))</f>
        <v>N/A</v>
      </c>
      <c r="I183" s="57">
        <v>-2.96</v>
      </c>
      <c r="J183" s="57">
        <v>7.5519999999999996</v>
      </c>
      <c r="K183" s="5" t="s">
        <v>736</v>
      </c>
      <c r="L183" s="9" t="str">
        <f t="shared" ref="L183:L213" si="75">IF(J183="Div by 0", "N/A", IF(OR(J183="N/A",K183="N/A"),"N/A", IF(J183&gt;VALUE(MID(K183,1,2)), "No", IF(J183&lt;-1*VALUE(MID(K183,1,2)), "No", "Yes"))))</f>
        <v>Yes</v>
      </c>
    </row>
    <row r="184" spans="1:12" ht="25.5" x14ac:dyDescent="0.2">
      <c r="A184" s="2" t="s">
        <v>1642</v>
      </c>
      <c r="B184" s="5" t="s">
        <v>213</v>
      </c>
      <c r="C184" s="13">
        <v>79.013417130999997</v>
      </c>
      <c r="D184" s="9" t="str">
        <f t="shared" si="72"/>
        <v>N/A</v>
      </c>
      <c r="E184" s="13">
        <v>79.154922314999993</v>
      </c>
      <c r="F184" s="9" t="str">
        <f t="shared" si="73"/>
        <v>N/A</v>
      </c>
      <c r="G184" s="13">
        <v>80.038741059000003</v>
      </c>
      <c r="H184" s="9" t="str">
        <f t="shared" si="74"/>
        <v>N/A</v>
      </c>
      <c r="I184" s="57">
        <v>0.17910000000000001</v>
      </c>
      <c r="J184" s="57">
        <v>1.117</v>
      </c>
      <c r="K184" s="5" t="s">
        <v>736</v>
      </c>
      <c r="L184" s="9" t="str">
        <f t="shared" si="75"/>
        <v>Yes</v>
      </c>
    </row>
    <row r="185" spans="1:12" ht="25.5" x14ac:dyDescent="0.2">
      <c r="A185" s="2" t="s">
        <v>1643</v>
      </c>
      <c r="B185" s="5" t="s">
        <v>213</v>
      </c>
      <c r="C185" s="13">
        <v>77.385678745999996</v>
      </c>
      <c r="D185" s="9" t="str">
        <f t="shared" si="72"/>
        <v>N/A</v>
      </c>
      <c r="E185" s="13">
        <v>76.781123497999999</v>
      </c>
      <c r="F185" s="9" t="str">
        <f t="shared" si="73"/>
        <v>N/A</v>
      </c>
      <c r="G185" s="13">
        <v>78.091310750999995</v>
      </c>
      <c r="H185" s="9" t="str">
        <f t="shared" si="74"/>
        <v>N/A</v>
      </c>
      <c r="I185" s="57">
        <v>-0.78100000000000003</v>
      </c>
      <c r="J185" s="57">
        <v>1.706</v>
      </c>
      <c r="K185" s="5" t="s">
        <v>736</v>
      </c>
      <c r="L185" s="9" t="str">
        <f t="shared" si="75"/>
        <v>Yes</v>
      </c>
    </row>
    <row r="186" spans="1:12" ht="25.5" x14ac:dyDescent="0.2">
      <c r="A186" s="2" t="s">
        <v>1645</v>
      </c>
      <c r="B186" s="144" t="s">
        <v>213</v>
      </c>
      <c r="C186" s="142">
        <v>5.6572190412000003</v>
      </c>
      <c r="D186" s="134" t="str">
        <f>IF($B186="N/A","N/A",IF(C186&gt;10,"No",IF(C186&lt;-10,"No","Yes")))</f>
        <v>N/A</v>
      </c>
      <c r="E186" s="142">
        <v>5.5156256571000002</v>
      </c>
      <c r="F186" s="134" t="str">
        <f>IF($B186="N/A","N/A",IF(E186&gt;10,"No",IF(E186&lt;-10,"No","Yes")))</f>
        <v>N/A</v>
      </c>
      <c r="G186" s="142">
        <v>5.9968914036000003</v>
      </c>
      <c r="H186" s="134" t="str">
        <f>IF($B186="N/A","N/A",IF(G186&gt;10,"No",IF(G186&lt;-10,"No","Yes")))</f>
        <v>N/A</v>
      </c>
      <c r="I186" s="143">
        <v>-2.5</v>
      </c>
      <c r="J186" s="143">
        <v>8.7249999999999996</v>
      </c>
      <c r="K186" s="144" t="s">
        <v>736</v>
      </c>
      <c r="L186" s="9" t="str">
        <f t="shared" si="75"/>
        <v>Yes</v>
      </c>
    </row>
    <row r="187" spans="1:12" ht="25.5" x14ac:dyDescent="0.2">
      <c r="A187" s="2" t="s">
        <v>1646</v>
      </c>
      <c r="B187" s="35" t="s">
        <v>213</v>
      </c>
      <c r="C187" s="13">
        <v>2.2712458000000001E-3</v>
      </c>
      <c r="D187" s="44" t="str">
        <f t="shared" ref="D187:D213" si="76">IF($B187="N/A","N/A",IF(C187&gt;10,"No",IF(C187&lt;-10,"No","Yes")))</f>
        <v>N/A</v>
      </c>
      <c r="E187" s="13">
        <v>6.154458E-4</v>
      </c>
      <c r="F187" s="44" t="str">
        <f t="shared" ref="F187:F213" si="77">IF($B187="N/A","N/A",IF(E187&gt;10,"No",IF(E187&lt;-10,"No","Yes")))</f>
        <v>N/A</v>
      </c>
      <c r="G187" s="13">
        <v>1.4606172299999999E-2</v>
      </c>
      <c r="H187" s="44" t="str">
        <f t="shared" ref="H187:H213" si="78">IF($B187="N/A","N/A",IF(G187&gt;10,"No",IF(G187&lt;-10,"No","Yes")))</f>
        <v>N/A</v>
      </c>
      <c r="I187" s="57">
        <v>-72.900000000000006</v>
      </c>
      <c r="J187" s="57">
        <v>2273</v>
      </c>
      <c r="K187" s="45" t="s">
        <v>736</v>
      </c>
      <c r="L187" s="9" t="str">
        <f t="shared" si="75"/>
        <v>No</v>
      </c>
    </row>
    <row r="188" spans="1:12" ht="25.5" x14ac:dyDescent="0.2">
      <c r="A188" s="2" t="s">
        <v>1647</v>
      </c>
      <c r="B188" s="35" t="s">
        <v>213</v>
      </c>
      <c r="C188" s="13">
        <v>4.5424920000000001E-4</v>
      </c>
      <c r="D188" s="44" t="str">
        <f t="shared" si="76"/>
        <v>N/A</v>
      </c>
      <c r="E188" s="13">
        <v>2.0514860000000001E-4</v>
      </c>
      <c r="F188" s="44" t="str">
        <f t="shared" si="77"/>
        <v>N/A</v>
      </c>
      <c r="G188" s="13">
        <v>8.9651677999999999E-3</v>
      </c>
      <c r="H188" s="44" t="str">
        <f t="shared" si="78"/>
        <v>N/A</v>
      </c>
      <c r="I188" s="57">
        <v>-54.8</v>
      </c>
      <c r="J188" s="57">
        <v>4270</v>
      </c>
      <c r="K188" s="45" t="s">
        <v>736</v>
      </c>
      <c r="L188" s="9" t="str">
        <f t="shared" si="75"/>
        <v>No</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1747</v>
      </c>
      <c r="J189" s="57" t="s">
        <v>1747</v>
      </c>
      <c r="K189" s="45" t="s">
        <v>736</v>
      </c>
      <c r="L189" s="9" t="str">
        <f t="shared" si="75"/>
        <v>N/A</v>
      </c>
    </row>
    <row r="190" spans="1:12" ht="25.5" x14ac:dyDescent="0.2">
      <c r="A190" s="2" t="s">
        <v>1649</v>
      </c>
      <c r="B190" s="35" t="s">
        <v>213</v>
      </c>
      <c r="C190" s="13">
        <v>1.5898721E-3</v>
      </c>
      <c r="D190" s="44" t="str">
        <f t="shared" si="76"/>
        <v>N/A</v>
      </c>
      <c r="E190" s="13">
        <v>2.6669319999999999E-3</v>
      </c>
      <c r="F190" s="44" t="str">
        <f t="shared" si="77"/>
        <v>N/A</v>
      </c>
      <c r="G190" s="13">
        <v>5.28844168E-2</v>
      </c>
      <c r="H190" s="44" t="str">
        <f t="shared" si="78"/>
        <v>N/A</v>
      </c>
      <c r="I190" s="57">
        <v>67.75</v>
      </c>
      <c r="J190" s="57">
        <v>1883</v>
      </c>
      <c r="K190" s="45" t="s">
        <v>736</v>
      </c>
      <c r="L190" s="9" t="str">
        <f t="shared" si="75"/>
        <v>No</v>
      </c>
    </row>
    <row r="191" spans="1:12" ht="25.5" x14ac:dyDescent="0.2">
      <c r="A191" s="2" t="s">
        <v>1650</v>
      </c>
      <c r="B191" s="35" t="s">
        <v>213</v>
      </c>
      <c r="C191" s="13">
        <v>70.028867534</v>
      </c>
      <c r="D191" s="44" t="str">
        <f t="shared" si="76"/>
        <v>N/A</v>
      </c>
      <c r="E191" s="13">
        <v>71.560862978000003</v>
      </c>
      <c r="F191" s="44" t="str">
        <f t="shared" si="77"/>
        <v>N/A</v>
      </c>
      <c r="G191" s="13">
        <v>71.935700608000005</v>
      </c>
      <c r="H191" s="44" t="str">
        <f t="shared" si="78"/>
        <v>N/A</v>
      </c>
      <c r="I191" s="57">
        <v>2.1880000000000002</v>
      </c>
      <c r="J191" s="57">
        <v>0.52380000000000004</v>
      </c>
      <c r="K191" s="45" t="s">
        <v>736</v>
      </c>
      <c r="L191" s="9" t="str">
        <f t="shared" si="75"/>
        <v>Yes</v>
      </c>
    </row>
    <row r="192" spans="1:12" ht="25.5" x14ac:dyDescent="0.2">
      <c r="A192" s="2" t="s">
        <v>1651</v>
      </c>
      <c r="B192" s="35" t="s">
        <v>213</v>
      </c>
      <c r="C192" s="13">
        <v>0.99934815249999998</v>
      </c>
      <c r="D192" s="44" t="str">
        <f t="shared" si="76"/>
        <v>N/A</v>
      </c>
      <c r="E192" s="13">
        <v>4.3126341799999999</v>
      </c>
      <c r="F192" s="44" t="str">
        <f t="shared" si="77"/>
        <v>N/A</v>
      </c>
      <c r="G192" s="13">
        <v>6.6307992799999997</v>
      </c>
      <c r="H192" s="44" t="str">
        <f t="shared" si="78"/>
        <v>N/A</v>
      </c>
      <c r="I192" s="57">
        <v>331.5</v>
      </c>
      <c r="J192" s="57">
        <v>53.75</v>
      </c>
      <c r="K192" s="45" t="s">
        <v>736</v>
      </c>
      <c r="L192" s="9" t="str">
        <f t="shared" si="75"/>
        <v>No</v>
      </c>
    </row>
    <row r="193" spans="1:12" ht="25.5" x14ac:dyDescent="0.2">
      <c r="A193" s="2" t="s">
        <v>1652</v>
      </c>
      <c r="B193" s="35" t="s">
        <v>213</v>
      </c>
      <c r="C193" s="13">
        <v>20.556591495999999</v>
      </c>
      <c r="D193" s="44" t="str">
        <f t="shared" si="76"/>
        <v>N/A</v>
      </c>
      <c r="E193" s="13">
        <v>18.613749264999999</v>
      </c>
      <c r="F193" s="44" t="str">
        <f t="shared" si="77"/>
        <v>N/A</v>
      </c>
      <c r="G193" s="13">
        <v>29.778963284</v>
      </c>
      <c r="H193" s="44" t="str">
        <f t="shared" si="78"/>
        <v>N/A</v>
      </c>
      <c r="I193" s="57">
        <v>-9.4499999999999993</v>
      </c>
      <c r="J193" s="57">
        <v>59.98</v>
      </c>
      <c r="K193" s="45" t="s">
        <v>736</v>
      </c>
      <c r="L193" s="9" t="str">
        <f t="shared" si="75"/>
        <v>No</v>
      </c>
    </row>
    <row r="194" spans="1:12" ht="25.5" x14ac:dyDescent="0.2">
      <c r="A194" s="2" t="s">
        <v>1653</v>
      </c>
      <c r="B194" s="35" t="s">
        <v>213</v>
      </c>
      <c r="C194" s="13">
        <v>30.557568132</v>
      </c>
      <c r="D194" s="44" t="str">
        <f t="shared" si="76"/>
        <v>N/A</v>
      </c>
      <c r="E194" s="13">
        <v>0</v>
      </c>
      <c r="F194" s="44" t="str">
        <f t="shared" si="77"/>
        <v>N/A</v>
      </c>
      <c r="G194" s="13">
        <v>20.670252061999999</v>
      </c>
      <c r="H194" s="44" t="str">
        <f t="shared" si="78"/>
        <v>N/A</v>
      </c>
      <c r="I194" s="57">
        <v>-100</v>
      </c>
      <c r="J194" s="57" t="s">
        <v>1747</v>
      </c>
      <c r="K194" s="45" t="s">
        <v>736</v>
      </c>
      <c r="L194" s="9" t="str">
        <f t="shared" si="75"/>
        <v>N/A</v>
      </c>
    </row>
    <row r="195" spans="1:12" ht="25.5" x14ac:dyDescent="0.2">
      <c r="A195" s="2" t="s">
        <v>1654</v>
      </c>
      <c r="B195" s="35" t="s">
        <v>213</v>
      </c>
      <c r="C195" s="13">
        <v>2.6656476344</v>
      </c>
      <c r="D195" s="44" t="str">
        <f t="shared" si="76"/>
        <v>N/A</v>
      </c>
      <c r="E195" s="13">
        <v>0.57964741109999995</v>
      </c>
      <c r="F195" s="44" t="str">
        <f t="shared" si="77"/>
        <v>N/A</v>
      </c>
      <c r="G195" s="13">
        <v>1.6967335562000001</v>
      </c>
      <c r="H195" s="44" t="str">
        <f t="shared" si="78"/>
        <v>N/A</v>
      </c>
      <c r="I195" s="57">
        <v>-78.3</v>
      </c>
      <c r="J195" s="57">
        <v>192.7</v>
      </c>
      <c r="K195" s="45" t="s">
        <v>736</v>
      </c>
      <c r="L195" s="9" t="str">
        <f t="shared" si="75"/>
        <v>No</v>
      </c>
    </row>
    <row r="196" spans="1:12" ht="25.5" x14ac:dyDescent="0.2">
      <c r="A196" s="2" t="s">
        <v>1655</v>
      </c>
      <c r="B196" s="35" t="s">
        <v>213</v>
      </c>
      <c r="C196" s="13">
        <v>0.1635296977</v>
      </c>
      <c r="D196" s="44" t="str">
        <f t="shared" si="76"/>
        <v>N/A</v>
      </c>
      <c r="E196" s="13">
        <v>0</v>
      </c>
      <c r="F196" s="44" t="str">
        <f t="shared" si="77"/>
        <v>N/A</v>
      </c>
      <c r="G196" s="13">
        <v>0.17970628499999999</v>
      </c>
      <c r="H196" s="44" t="str">
        <f t="shared" si="78"/>
        <v>N/A</v>
      </c>
      <c r="I196" s="57">
        <v>-100</v>
      </c>
      <c r="J196" s="57" t="s">
        <v>1747</v>
      </c>
      <c r="K196" s="45" t="s">
        <v>736</v>
      </c>
      <c r="L196" s="9" t="str">
        <f t="shared" si="75"/>
        <v>N/A</v>
      </c>
    </row>
    <row r="197" spans="1:12" ht="25.5" x14ac:dyDescent="0.2">
      <c r="A197" s="2" t="s">
        <v>1656</v>
      </c>
      <c r="B197" s="35" t="s">
        <v>213</v>
      </c>
      <c r="C197" s="13">
        <v>46.085053612999999</v>
      </c>
      <c r="D197" s="44" t="str">
        <f t="shared" si="76"/>
        <v>N/A</v>
      </c>
      <c r="E197" s="13">
        <v>46.180286654</v>
      </c>
      <c r="F197" s="44" t="str">
        <f t="shared" si="77"/>
        <v>N/A</v>
      </c>
      <c r="G197" s="13">
        <v>47.953473801000001</v>
      </c>
      <c r="H197" s="44" t="str">
        <f t="shared" si="78"/>
        <v>N/A</v>
      </c>
      <c r="I197" s="57">
        <v>0.20660000000000001</v>
      </c>
      <c r="J197" s="57">
        <v>3.84</v>
      </c>
      <c r="K197" s="45" t="s">
        <v>736</v>
      </c>
      <c r="L197" s="9" t="str">
        <f t="shared" si="75"/>
        <v>Yes</v>
      </c>
    </row>
    <row r="198" spans="1:12" ht="25.5" x14ac:dyDescent="0.2">
      <c r="A198" s="2" t="s">
        <v>1657</v>
      </c>
      <c r="B198" s="35" t="s">
        <v>213</v>
      </c>
      <c r="C198" s="13">
        <v>47.145044028000001</v>
      </c>
      <c r="D198" s="44" t="str">
        <f t="shared" si="76"/>
        <v>N/A</v>
      </c>
      <c r="E198" s="13">
        <v>35.804280016</v>
      </c>
      <c r="F198" s="44" t="str">
        <f t="shared" si="77"/>
        <v>N/A</v>
      </c>
      <c r="G198" s="13">
        <v>49.862651614999997</v>
      </c>
      <c r="H198" s="44" t="str">
        <f t="shared" si="78"/>
        <v>N/A</v>
      </c>
      <c r="I198" s="57">
        <v>-24.1</v>
      </c>
      <c r="J198" s="57">
        <v>39.26</v>
      </c>
      <c r="K198" s="45" t="s">
        <v>736</v>
      </c>
      <c r="L198" s="9" t="str">
        <f t="shared" si="75"/>
        <v>No</v>
      </c>
    </row>
    <row r="199" spans="1:12" ht="25.5" x14ac:dyDescent="0.2">
      <c r="A199" s="2" t="s">
        <v>1658</v>
      </c>
      <c r="B199" s="35" t="s">
        <v>213</v>
      </c>
      <c r="C199" s="13">
        <v>1.4403105247000001</v>
      </c>
      <c r="D199" s="44" t="str">
        <f t="shared" si="76"/>
        <v>N/A</v>
      </c>
      <c r="E199" s="13">
        <v>1.4058834571000001</v>
      </c>
      <c r="F199" s="44" t="str">
        <f t="shared" si="77"/>
        <v>N/A</v>
      </c>
      <c r="G199" s="13">
        <v>2.1728947720999998</v>
      </c>
      <c r="H199" s="44" t="str">
        <f t="shared" si="78"/>
        <v>N/A</v>
      </c>
      <c r="I199" s="57">
        <v>-2.39</v>
      </c>
      <c r="J199" s="57">
        <v>54.56</v>
      </c>
      <c r="K199" s="45" t="s">
        <v>736</v>
      </c>
      <c r="L199" s="9" t="str">
        <f t="shared" si="75"/>
        <v>No</v>
      </c>
    </row>
    <row r="200" spans="1:12" ht="25.5" x14ac:dyDescent="0.2">
      <c r="A200" s="2" t="s">
        <v>1659</v>
      </c>
      <c r="B200" s="35" t="s">
        <v>213</v>
      </c>
      <c r="C200" s="13">
        <v>2.2712458000000001E-3</v>
      </c>
      <c r="D200" s="44" t="str">
        <f t="shared" si="76"/>
        <v>N/A</v>
      </c>
      <c r="E200" s="13">
        <v>0</v>
      </c>
      <c r="F200" s="44" t="str">
        <f t="shared" si="77"/>
        <v>N/A</v>
      </c>
      <c r="G200" s="13">
        <v>3.3915532002000002</v>
      </c>
      <c r="H200" s="44" t="str">
        <f t="shared" si="78"/>
        <v>N/A</v>
      </c>
      <c r="I200" s="57">
        <v>-100</v>
      </c>
      <c r="J200" s="57" t="s">
        <v>1747</v>
      </c>
      <c r="K200" s="45" t="s">
        <v>736</v>
      </c>
      <c r="L200" s="9" t="str">
        <f t="shared" si="75"/>
        <v>N/A</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1747</v>
      </c>
      <c r="J201" s="57" t="s">
        <v>1747</v>
      </c>
      <c r="K201" s="45" t="s">
        <v>736</v>
      </c>
      <c r="L201" s="9" t="str">
        <f t="shared" si="75"/>
        <v>N/A</v>
      </c>
    </row>
    <row r="202" spans="1:12" ht="25.5" x14ac:dyDescent="0.2">
      <c r="A202" s="2" t="s">
        <v>1661</v>
      </c>
      <c r="B202" s="35" t="s">
        <v>213</v>
      </c>
      <c r="C202" s="13">
        <v>0.61709748409999998</v>
      </c>
      <c r="D202" s="44" t="str">
        <f t="shared" si="76"/>
        <v>N/A</v>
      </c>
      <c r="E202" s="13">
        <v>0</v>
      </c>
      <c r="F202" s="44" t="str">
        <f t="shared" si="77"/>
        <v>N/A</v>
      </c>
      <c r="G202" s="13">
        <v>5.1675630200000003E-2</v>
      </c>
      <c r="H202" s="44" t="str">
        <f t="shared" si="78"/>
        <v>N/A</v>
      </c>
      <c r="I202" s="57">
        <v>-100</v>
      </c>
      <c r="J202" s="57" t="s">
        <v>1747</v>
      </c>
      <c r="K202" s="45" t="s">
        <v>736</v>
      </c>
      <c r="L202" s="9" t="str">
        <f t="shared" si="75"/>
        <v>N/A</v>
      </c>
    </row>
    <row r="203" spans="1:12" ht="25.5" x14ac:dyDescent="0.2">
      <c r="A203" s="2" t="s">
        <v>1662</v>
      </c>
      <c r="B203" s="35" t="s">
        <v>213</v>
      </c>
      <c r="C203" s="13">
        <v>2.4640745695000001</v>
      </c>
      <c r="D203" s="44" t="str">
        <f t="shared" si="76"/>
        <v>N/A</v>
      </c>
      <c r="E203" s="13">
        <v>7.7443602099999995E-2</v>
      </c>
      <c r="F203" s="44" t="str">
        <f t="shared" si="77"/>
        <v>N/A</v>
      </c>
      <c r="G203" s="13">
        <v>0.10566810140000001</v>
      </c>
      <c r="H203" s="44" t="str">
        <f t="shared" si="78"/>
        <v>N/A</v>
      </c>
      <c r="I203" s="57">
        <v>-96.9</v>
      </c>
      <c r="J203" s="57">
        <v>36.450000000000003</v>
      </c>
      <c r="K203" s="45" t="s">
        <v>736</v>
      </c>
      <c r="L203" s="9" t="str">
        <f t="shared" si="75"/>
        <v>No</v>
      </c>
    </row>
    <row r="204" spans="1:12" ht="25.5" x14ac:dyDescent="0.2">
      <c r="A204" s="2" t="s">
        <v>1663</v>
      </c>
      <c r="B204" s="35" t="s">
        <v>213</v>
      </c>
      <c r="C204" s="13">
        <v>0.96482521629999995</v>
      </c>
      <c r="D204" s="44" t="str">
        <f t="shared" si="76"/>
        <v>N/A</v>
      </c>
      <c r="E204" s="13">
        <v>0.58262206599999999</v>
      </c>
      <c r="F204" s="44" t="str">
        <f t="shared" si="77"/>
        <v>N/A</v>
      </c>
      <c r="G204" s="13">
        <v>0.91787201169999999</v>
      </c>
      <c r="H204" s="44" t="str">
        <f t="shared" si="78"/>
        <v>N/A</v>
      </c>
      <c r="I204" s="57">
        <v>-39.6</v>
      </c>
      <c r="J204" s="57">
        <v>57.54</v>
      </c>
      <c r="K204" s="45" t="s">
        <v>736</v>
      </c>
      <c r="L204" s="9" t="str">
        <f t="shared" si="75"/>
        <v>No</v>
      </c>
    </row>
    <row r="205" spans="1:12" ht="25.5" x14ac:dyDescent="0.2">
      <c r="A205" s="2" t="s">
        <v>1664</v>
      </c>
      <c r="B205" s="35" t="s">
        <v>213</v>
      </c>
      <c r="C205" s="13">
        <v>0</v>
      </c>
      <c r="D205" s="44" t="str">
        <f t="shared" si="76"/>
        <v>N/A</v>
      </c>
      <c r="E205" s="13">
        <v>0</v>
      </c>
      <c r="F205" s="44" t="str">
        <f t="shared" si="77"/>
        <v>N/A</v>
      </c>
      <c r="G205" s="13">
        <v>8.0585780000000005E-4</v>
      </c>
      <c r="H205" s="44" t="str">
        <f t="shared" si="78"/>
        <v>N/A</v>
      </c>
      <c r="I205" s="57" t="s">
        <v>1747</v>
      </c>
      <c r="J205" s="57" t="s">
        <v>1747</v>
      </c>
      <c r="K205" s="45" t="s">
        <v>736</v>
      </c>
      <c r="L205" s="9" t="str">
        <f t="shared" si="75"/>
        <v>N/A</v>
      </c>
    </row>
    <row r="206" spans="1:12" ht="25.5" x14ac:dyDescent="0.2">
      <c r="A206" s="2" t="s">
        <v>1665</v>
      </c>
      <c r="B206" s="35" t="s">
        <v>213</v>
      </c>
      <c r="C206" s="13">
        <v>8.8704640381999997</v>
      </c>
      <c r="D206" s="44" t="str">
        <f t="shared" si="76"/>
        <v>N/A</v>
      </c>
      <c r="E206" s="13">
        <v>1.0838001318999999</v>
      </c>
      <c r="F206" s="44" t="str">
        <f t="shared" si="77"/>
        <v>N/A</v>
      </c>
      <c r="G206" s="13">
        <v>1.6221917116</v>
      </c>
      <c r="H206" s="44" t="str">
        <f t="shared" si="78"/>
        <v>N/A</v>
      </c>
      <c r="I206" s="57">
        <v>-87.8</v>
      </c>
      <c r="J206" s="57">
        <v>49.68</v>
      </c>
      <c r="K206" s="45" t="s">
        <v>736</v>
      </c>
      <c r="L206" s="9" t="str">
        <f t="shared" si="75"/>
        <v>No</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1747</v>
      </c>
      <c r="J207" s="57" t="s">
        <v>1747</v>
      </c>
      <c r="K207" s="45" t="s">
        <v>736</v>
      </c>
      <c r="L207" s="9" t="str">
        <f t="shared" si="75"/>
        <v>N/A</v>
      </c>
    </row>
    <row r="208" spans="1:12" ht="25.5" x14ac:dyDescent="0.2">
      <c r="A208" s="2" t="s">
        <v>1667</v>
      </c>
      <c r="B208" s="35" t="s">
        <v>213</v>
      </c>
      <c r="C208" s="13">
        <v>14.852130541999999</v>
      </c>
      <c r="D208" s="44" t="str">
        <f t="shared" si="76"/>
        <v>N/A</v>
      </c>
      <c r="E208" s="13">
        <v>8.5469015892000009</v>
      </c>
      <c r="F208" s="44" t="str">
        <f t="shared" si="77"/>
        <v>N/A</v>
      </c>
      <c r="G208" s="13">
        <v>13.232486948</v>
      </c>
      <c r="H208" s="44" t="str">
        <f t="shared" si="78"/>
        <v>N/A</v>
      </c>
      <c r="I208" s="57">
        <v>-42.5</v>
      </c>
      <c r="J208" s="57">
        <v>54.82</v>
      </c>
      <c r="K208" s="45" t="s">
        <v>736</v>
      </c>
      <c r="L208" s="9" t="str">
        <f t="shared" si="75"/>
        <v>No</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1747</v>
      </c>
      <c r="J209" s="57" t="s">
        <v>1747</v>
      </c>
      <c r="K209" s="45" t="s">
        <v>736</v>
      </c>
      <c r="L209" s="9" t="str">
        <f t="shared" si="75"/>
        <v>N/A</v>
      </c>
    </row>
    <row r="210" spans="1:12" ht="25.5" x14ac:dyDescent="0.2">
      <c r="A210" s="2" t="s">
        <v>1669</v>
      </c>
      <c r="B210" s="35" t="s">
        <v>213</v>
      </c>
      <c r="C210" s="13">
        <v>6.9645481243000003</v>
      </c>
      <c r="D210" s="44" t="str">
        <f t="shared" si="76"/>
        <v>N/A</v>
      </c>
      <c r="E210" s="13">
        <v>9.6293682550999993</v>
      </c>
      <c r="F210" s="44" t="str">
        <f t="shared" si="77"/>
        <v>N/A</v>
      </c>
      <c r="G210" s="13">
        <v>10.81279823</v>
      </c>
      <c r="H210" s="44" t="str">
        <f t="shared" si="78"/>
        <v>N/A</v>
      </c>
      <c r="I210" s="57">
        <v>38.26</v>
      </c>
      <c r="J210" s="57">
        <v>12.29</v>
      </c>
      <c r="K210" s="45" t="s">
        <v>736</v>
      </c>
      <c r="L210" s="9" t="str">
        <f t="shared" si="75"/>
        <v>Yes</v>
      </c>
    </row>
    <row r="211" spans="1:12" ht="25.5" x14ac:dyDescent="0.2">
      <c r="A211" s="2" t="s">
        <v>1670</v>
      </c>
      <c r="B211" s="35" t="s">
        <v>213</v>
      </c>
      <c r="C211" s="13">
        <v>0</v>
      </c>
      <c r="D211" s="44" t="str">
        <f t="shared" si="76"/>
        <v>N/A</v>
      </c>
      <c r="E211" s="13">
        <v>0</v>
      </c>
      <c r="F211" s="44" t="str">
        <f t="shared" si="77"/>
        <v>N/A</v>
      </c>
      <c r="G211" s="13">
        <v>1.007322E-4</v>
      </c>
      <c r="H211" s="44" t="str">
        <f t="shared" si="78"/>
        <v>N/A</v>
      </c>
      <c r="I211" s="57" t="s">
        <v>1747</v>
      </c>
      <c r="J211" s="57" t="s">
        <v>1747</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1747</v>
      </c>
      <c r="J212" s="57" t="s">
        <v>1747</v>
      </c>
      <c r="K212" s="45" t="s">
        <v>736</v>
      </c>
      <c r="L212" s="9" t="str">
        <f t="shared" si="75"/>
        <v>N/A</v>
      </c>
    </row>
    <row r="213" spans="1:12" ht="38.25" x14ac:dyDescent="0.2">
      <c r="A213" s="2" t="s">
        <v>1644</v>
      </c>
      <c r="B213" s="35" t="s">
        <v>213</v>
      </c>
      <c r="C213" s="13">
        <v>1.0881538633000001</v>
      </c>
      <c r="D213" s="44" t="str">
        <f t="shared" si="76"/>
        <v>N/A</v>
      </c>
      <c r="E213" s="13">
        <v>1.0077925700999999</v>
      </c>
      <c r="F213" s="44" t="str">
        <f t="shared" si="77"/>
        <v>N/A</v>
      </c>
      <c r="G213" s="13">
        <v>1.1963966069</v>
      </c>
      <c r="H213" s="44" t="str">
        <f t="shared" si="78"/>
        <v>N/A</v>
      </c>
      <c r="I213" s="57">
        <v>-7.39</v>
      </c>
      <c r="J213" s="57">
        <v>18.71</v>
      </c>
      <c r="K213" s="45" t="s">
        <v>736</v>
      </c>
      <c r="L213" s="9" t="str">
        <f t="shared" si="75"/>
        <v>Yes</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1734</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1746</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250954</v>
      </c>
      <c r="D6" s="11" t="str">
        <f t="shared" ref="D6:D39" si="0">IF($B6="N/A","N/A",IF(C6&gt;10,"No",IF(C6&lt;-10,"No","Yes")))</f>
        <v>N/A</v>
      </c>
      <c r="E6" s="1">
        <v>169614</v>
      </c>
      <c r="F6" s="11" t="str">
        <f t="shared" ref="F6:F39" si="1">IF($B6="N/A","N/A",IF(E6&gt;10,"No",IF(E6&lt;-10,"No","Yes")))</f>
        <v>N/A</v>
      </c>
      <c r="G6" s="1">
        <v>163394</v>
      </c>
      <c r="H6" s="11" t="str">
        <f t="shared" ref="H6:H39" si="2">IF($B6="N/A","N/A",IF(G6&gt;10,"No",IF(G6&lt;-10,"No","Yes")))</f>
        <v>N/A</v>
      </c>
      <c r="I6" s="57">
        <v>-32.4</v>
      </c>
      <c r="J6" s="57">
        <v>-3.67</v>
      </c>
      <c r="K6" s="48" t="s">
        <v>736</v>
      </c>
      <c r="L6" s="9" t="str">
        <f t="shared" ref="L6:L39" si="3">IF(J6="Div by 0", "N/A", IF(K6="N/A","N/A", IF(J6&gt;VALUE(MID(K6,1,2)), "No", IF(J6&lt;-1*VALUE(MID(K6,1,2)), "No", "Yes"))))</f>
        <v>Yes</v>
      </c>
    </row>
    <row r="7" spans="1:12" x14ac:dyDescent="0.2">
      <c r="A7" s="18" t="s">
        <v>4</v>
      </c>
      <c r="B7" s="35" t="s">
        <v>213</v>
      </c>
      <c r="C7" s="36">
        <v>196508</v>
      </c>
      <c r="D7" s="44" t="str">
        <f t="shared" si="0"/>
        <v>N/A</v>
      </c>
      <c r="E7" s="36">
        <v>123011</v>
      </c>
      <c r="F7" s="44" t="str">
        <f t="shared" si="1"/>
        <v>N/A</v>
      </c>
      <c r="G7" s="36">
        <v>109820</v>
      </c>
      <c r="H7" s="44" t="str">
        <f t="shared" si="2"/>
        <v>N/A</v>
      </c>
      <c r="I7" s="12">
        <v>-37.4</v>
      </c>
      <c r="J7" s="12">
        <v>-10.7</v>
      </c>
      <c r="K7" s="45" t="s">
        <v>736</v>
      </c>
      <c r="L7" s="9" t="str">
        <f t="shared" si="3"/>
        <v>Yes</v>
      </c>
    </row>
    <row r="8" spans="1:12" x14ac:dyDescent="0.2">
      <c r="A8" s="18" t="s">
        <v>359</v>
      </c>
      <c r="B8" s="35" t="s">
        <v>213</v>
      </c>
      <c r="C8" s="8">
        <v>78.304390445999999</v>
      </c>
      <c r="D8" s="44" t="str">
        <f>IF($B8="N/A","N/A",IF(C8&gt;10,"No",IF(C8&lt;-10,"No","Yes")))</f>
        <v>N/A</v>
      </c>
      <c r="E8" s="8">
        <v>72.524084096999999</v>
      </c>
      <c r="F8" s="44" t="str">
        <f t="shared" si="1"/>
        <v>N/A</v>
      </c>
      <c r="G8" s="8">
        <v>67.211770322000007</v>
      </c>
      <c r="H8" s="44" t="str">
        <f t="shared" si="2"/>
        <v>N/A</v>
      </c>
      <c r="I8" s="12">
        <v>-7.38</v>
      </c>
      <c r="J8" s="12">
        <v>-7.32</v>
      </c>
      <c r="K8" s="45" t="s">
        <v>736</v>
      </c>
      <c r="L8" s="9" t="str">
        <f t="shared" si="3"/>
        <v>Yes</v>
      </c>
    </row>
    <row r="9" spans="1:12" x14ac:dyDescent="0.2">
      <c r="A9" s="18" t="s">
        <v>83</v>
      </c>
      <c r="B9" s="35" t="s">
        <v>213</v>
      </c>
      <c r="C9" s="36">
        <v>193839.16</v>
      </c>
      <c r="D9" s="44" t="str">
        <f t="shared" si="0"/>
        <v>N/A</v>
      </c>
      <c r="E9" s="36">
        <v>117299.49</v>
      </c>
      <c r="F9" s="44" t="str">
        <f t="shared" si="1"/>
        <v>N/A</v>
      </c>
      <c r="G9" s="36">
        <v>108680.69</v>
      </c>
      <c r="H9" s="44" t="str">
        <f t="shared" si="2"/>
        <v>N/A</v>
      </c>
      <c r="I9" s="12">
        <v>-39.5</v>
      </c>
      <c r="J9" s="12">
        <v>-7.35</v>
      </c>
      <c r="K9" s="45" t="s">
        <v>736</v>
      </c>
      <c r="L9" s="9" t="str">
        <f t="shared" si="3"/>
        <v>Yes</v>
      </c>
    </row>
    <row r="10" spans="1:12" x14ac:dyDescent="0.2">
      <c r="A10" s="18" t="s">
        <v>100</v>
      </c>
      <c r="B10" s="35" t="s">
        <v>213</v>
      </c>
      <c r="C10" s="36">
        <v>2413</v>
      </c>
      <c r="D10" s="44" t="str">
        <f t="shared" si="0"/>
        <v>N/A</v>
      </c>
      <c r="E10" s="36">
        <v>2364</v>
      </c>
      <c r="F10" s="44" t="str">
        <f t="shared" si="1"/>
        <v>N/A</v>
      </c>
      <c r="G10" s="36">
        <v>2435</v>
      </c>
      <c r="H10" s="44" t="str">
        <f t="shared" si="2"/>
        <v>N/A</v>
      </c>
      <c r="I10" s="12">
        <v>-2.0299999999999998</v>
      </c>
      <c r="J10" s="12">
        <v>3.0030000000000001</v>
      </c>
      <c r="K10" s="45" t="s">
        <v>736</v>
      </c>
      <c r="L10" s="9" t="str">
        <f t="shared" si="3"/>
        <v>Yes</v>
      </c>
    </row>
    <row r="11" spans="1:12" x14ac:dyDescent="0.2">
      <c r="A11" s="18" t="s">
        <v>977</v>
      </c>
      <c r="B11" s="35" t="s">
        <v>213</v>
      </c>
      <c r="C11" s="36">
        <v>1523</v>
      </c>
      <c r="D11" s="44" t="str">
        <f t="shared" si="0"/>
        <v>N/A</v>
      </c>
      <c r="E11" s="36">
        <v>1439</v>
      </c>
      <c r="F11" s="44" t="str">
        <f t="shared" si="1"/>
        <v>N/A</v>
      </c>
      <c r="G11" s="36">
        <v>1439</v>
      </c>
      <c r="H11" s="44" t="str">
        <f t="shared" si="2"/>
        <v>N/A</v>
      </c>
      <c r="I11" s="12">
        <v>-5.52</v>
      </c>
      <c r="J11" s="12">
        <v>0</v>
      </c>
      <c r="K11" s="45" t="s">
        <v>736</v>
      </c>
      <c r="L11" s="9" t="str">
        <f t="shared" si="3"/>
        <v>Yes</v>
      </c>
    </row>
    <row r="12" spans="1:12" x14ac:dyDescent="0.2">
      <c r="A12" s="18" t="s">
        <v>978</v>
      </c>
      <c r="B12" s="35" t="s">
        <v>213</v>
      </c>
      <c r="C12" s="36">
        <v>236</v>
      </c>
      <c r="D12" s="44" t="str">
        <f t="shared" si="0"/>
        <v>N/A</v>
      </c>
      <c r="E12" s="36">
        <v>242</v>
      </c>
      <c r="F12" s="44" t="str">
        <f t="shared" si="1"/>
        <v>N/A</v>
      </c>
      <c r="G12" s="36">
        <v>248</v>
      </c>
      <c r="H12" s="44" t="str">
        <f t="shared" si="2"/>
        <v>N/A</v>
      </c>
      <c r="I12" s="12">
        <v>2.5419999999999998</v>
      </c>
      <c r="J12" s="12">
        <v>2.4790000000000001</v>
      </c>
      <c r="K12" s="45" t="s">
        <v>736</v>
      </c>
      <c r="L12" s="9" t="str">
        <f t="shared" si="3"/>
        <v>Yes</v>
      </c>
    </row>
    <row r="13" spans="1:12" x14ac:dyDescent="0.2">
      <c r="A13" s="18" t="s">
        <v>979</v>
      </c>
      <c r="B13" s="35" t="s">
        <v>213</v>
      </c>
      <c r="C13" s="36">
        <v>15</v>
      </c>
      <c r="D13" s="44" t="str">
        <f t="shared" si="0"/>
        <v>N/A</v>
      </c>
      <c r="E13" s="36">
        <v>12</v>
      </c>
      <c r="F13" s="44" t="str">
        <f t="shared" si="1"/>
        <v>N/A</v>
      </c>
      <c r="G13" s="36">
        <v>11</v>
      </c>
      <c r="H13" s="44" t="str">
        <f t="shared" si="2"/>
        <v>N/A</v>
      </c>
      <c r="I13" s="12">
        <v>-20</v>
      </c>
      <c r="J13" s="12">
        <v>-33.299999999999997</v>
      </c>
      <c r="K13" s="45" t="s">
        <v>736</v>
      </c>
      <c r="L13" s="9" t="str">
        <f t="shared" si="3"/>
        <v>No</v>
      </c>
    </row>
    <row r="14" spans="1:12" x14ac:dyDescent="0.2">
      <c r="A14" s="18" t="s">
        <v>980</v>
      </c>
      <c r="B14" s="35" t="s">
        <v>213</v>
      </c>
      <c r="C14" s="36">
        <v>639</v>
      </c>
      <c r="D14" s="44" t="str">
        <f t="shared" si="0"/>
        <v>N/A</v>
      </c>
      <c r="E14" s="36">
        <v>671</v>
      </c>
      <c r="F14" s="44" t="str">
        <f t="shared" si="1"/>
        <v>N/A</v>
      </c>
      <c r="G14" s="36">
        <v>740</v>
      </c>
      <c r="H14" s="44" t="str">
        <f t="shared" si="2"/>
        <v>N/A</v>
      </c>
      <c r="I14" s="12">
        <v>5.008</v>
      </c>
      <c r="J14" s="12">
        <v>10.28</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1747</v>
      </c>
      <c r="J15" s="12" t="s">
        <v>1747</v>
      </c>
      <c r="K15" s="45" t="s">
        <v>736</v>
      </c>
      <c r="L15" s="9" t="str">
        <f t="shared" si="3"/>
        <v>N/A</v>
      </c>
    </row>
    <row r="16" spans="1:12" x14ac:dyDescent="0.2">
      <c r="A16" s="4" t="s">
        <v>102</v>
      </c>
      <c r="B16" s="35" t="s">
        <v>213</v>
      </c>
      <c r="C16" s="36">
        <v>115971</v>
      </c>
      <c r="D16" s="44" t="str">
        <f t="shared" si="0"/>
        <v>N/A</v>
      </c>
      <c r="E16" s="36">
        <v>41089</v>
      </c>
      <c r="F16" s="44" t="str">
        <f t="shared" si="1"/>
        <v>N/A</v>
      </c>
      <c r="G16" s="36">
        <v>24999</v>
      </c>
      <c r="H16" s="44" t="str">
        <f t="shared" si="2"/>
        <v>N/A</v>
      </c>
      <c r="I16" s="12">
        <v>-64.599999999999994</v>
      </c>
      <c r="J16" s="12">
        <v>-39.200000000000003</v>
      </c>
      <c r="K16" s="45" t="s">
        <v>736</v>
      </c>
      <c r="L16" s="9" t="str">
        <f t="shared" si="3"/>
        <v>No</v>
      </c>
    </row>
    <row r="17" spans="1:12" x14ac:dyDescent="0.2">
      <c r="A17" s="4" t="s">
        <v>982</v>
      </c>
      <c r="B17" s="35" t="s">
        <v>213</v>
      </c>
      <c r="C17" s="36">
        <v>104432</v>
      </c>
      <c r="D17" s="44" t="str">
        <f t="shared" si="0"/>
        <v>N/A</v>
      </c>
      <c r="E17" s="36">
        <v>31704</v>
      </c>
      <c r="F17" s="44" t="str">
        <f t="shared" si="1"/>
        <v>N/A</v>
      </c>
      <c r="G17" s="36">
        <v>18164</v>
      </c>
      <c r="H17" s="44" t="str">
        <f t="shared" si="2"/>
        <v>N/A</v>
      </c>
      <c r="I17" s="12">
        <v>-69.599999999999994</v>
      </c>
      <c r="J17" s="12">
        <v>-42.7</v>
      </c>
      <c r="K17" s="45" t="s">
        <v>736</v>
      </c>
      <c r="L17" s="9" t="str">
        <f t="shared" si="3"/>
        <v>No</v>
      </c>
    </row>
    <row r="18" spans="1:12" x14ac:dyDescent="0.2">
      <c r="A18" s="4" t="s">
        <v>983</v>
      </c>
      <c r="B18" s="35" t="s">
        <v>213</v>
      </c>
      <c r="C18" s="36">
        <v>5274</v>
      </c>
      <c r="D18" s="44" t="str">
        <f t="shared" si="0"/>
        <v>N/A</v>
      </c>
      <c r="E18" s="36">
        <v>5005</v>
      </c>
      <c r="F18" s="44" t="str">
        <f t="shared" si="1"/>
        <v>N/A</v>
      </c>
      <c r="G18" s="36">
        <v>3983</v>
      </c>
      <c r="H18" s="44" t="str">
        <f t="shared" si="2"/>
        <v>N/A</v>
      </c>
      <c r="I18" s="12">
        <v>-5.0999999999999996</v>
      </c>
      <c r="J18" s="12">
        <v>-20.399999999999999</v>
      </c>
      <c r="K18" s="45" t="s">
        <v>736</v>
      </c>
      <c r="L18" s="9" t="str">
        <f t="shared" si="3"/>
        <v>Yes</v>
      </c>
    </row>
    <row r="19" spans="1:12" x14ac:dyDescent="0.2">
      <c r="A19" s="4" t="s">
        <v>984</v>
      </c>
      <c r="B19" s="35" t="s">
        <v>213</v>
      </c>
      <c r="C19" s="36">
        <v>1125</v>
      </c>
      <c r="D19" s="44" t="str">
        <f t="shared" si="0"/>
        <v>N/A</v>
      </c>
      <c r="E19" s="36">
        <v>1149</v>
      </c>
      <c r="F19" s="44" t="str">
        <f t="shared" si="1"/>
        <v>N/A</v>
      </c>
      <c r="G19" s="36">
        <v>1141</v>
      </c>
      <c r="H19" s="44" t="str">
        <f t="shared" si="2"/>
        <v>N/A</v>
      </c>
      <c r="I19" s="12">
        <v>2.133</v>
      </c>
      <c r="J19" s="12">
        <v>-0.69599999999999995</v>
      </c>
      <c r="K19" s="45" t="s">
        <v>736</v>
      </c>
      <c r="L19" s="9" t="str">
        <f t="shared" si="3"/>
        <v>Yes</v>
      </c>
    </row>
    <row r="20" spans="1:12" x14ac:dyDescent="0.2">
      <c r="A20" s="4" t="s">
        <v>985</v>
      </c>
      <c r="B20" s="35" t="s">
        <v>213</v>
      </c>
      <c r="C20" s="36">
        <v>5140</v>
      </c>
      <c r="D20" s="44" t="str">
        <f t="shared" si="0"/>
        <v>N/A</v>
      </c>
      <c r="E20" s="36">
        <v>3231</v>
      </c>
      <c r="F20" s="44" t="str">
        <f t="shared" si="1"/>
        <v>N/A</v>
      </c>
      <c r="G20" s="36">
        <v>1711</v>
      </c>
      <c r="H20" s="44" t="str">
        <f t="shared" si="2"/>
        <v>N/A</v>
      </c>
      <c r="I20" s="12">
        <v>-37.1</v>
      </c>
      <c r="J20" s="12">
        <v>-47</v>
      </c>
      <c r="K20" s="45" t="s">
        <v>736</v>
      </c>
      <c r="L20" s="9" t="str">
        <f t="shared" si="3"/>
        <v>No</v>
      </c>
    </row>
    <row r="21" spans="1:12" x14ac:dyDescent="0.2">
      <c r="A21" s="2" t="s">
        <v>986</v>
      </c>
      <c r="B21" s="35" t="s">
        <v>213</v>
      </c>
      <c r="C21" s="36">
        <v>0</v>
      </c>
      <c r="D21" s="44" t="str">
        <f t="shared" si="0"/>
        <v>N/A</v>
      </c>
      <c r="E21" s="36">
        <v>0</v>
      </c>
      <c r="F21" s="44" t="str">
        <f t="shared" si="1"/>
        <v>N/A</v>
      </c>
      <c r="G21" s="36">
        <v>0</v>
      </c>
      <c r="H21" s="44" t="str">
        <f t="shared" si="2"/>
        <v>N/A</v>
      </c>
      <c r="I21" s="12" t="s">
        <v>1747</v>
      </c>
      <c r="J21" s="12" t="s">
        <v>1747</v>
      </c>
      <c r="K21" s="45" t="s">
        <v>736</v>
      </c>
      <c r="L21" s="9" t="str">
        <f t="shared" si="3"/>
        <v>N/A</v>
      </c>
    </row>
    <row r="22" spans="1:12" x14ac:dyDescent="0.2">
      <c r="A22" s="4" t="s">
        <v>1704</v>
      </c>
      <c r="B22" s="35" t="s">
        <v>213</v>
      </c>
      <c r="C22" s="36">
        <v>102587</v>
      </c>
      <c r="D22" s="44" t="str">
        <f t="shared" si="0"/>
        <v>N/A</v>
      </c>
      <c r="E22" s="36">
        <v>98048</v>
      </c>
      <c r="F22" s="44" t="str">
        <f t="shared" si="1"/>
        <v>N/A</v>
      </c>
      <c r="G22" s="36">
        <v>103163</v>
      </c>
      <c r="H22" s="44" t="str">
        <f t="shared" si="2"/>
        <v>N/A</v>
      </c>
      <c r="I22" s="12">
        <v>-4.42</v>
      </c>
      <c r="J22" s="12">
        <v>5.2169999999999996</v>
      </c>
      <c r="K22" s="45" t="s">
        <v>736</v>
      </c>
      <c r="L22" s="9" t="str">
        <f t="shared" si="3"/>
        <v>Yes</v>
      </c>
    </row>
    <row r="23" spans="1:12" x14ac:dyDescent="0.2">
      <c r="A23" s="4" t="s">
        <v>987</v>
      </c>
      <c r="B23" s="35" t="s">
        <v>213</v>
      </c>
      <c r="C23" s="36">
        <v>6043</v>
      </c>
      <c r="D23" s="44" t="str">
        <f t="shared" si="0"/>
        <v>N/A</v>
      </c>
      <c r="E23" s="36">
        <v>5249</v>
      </c>
      <c r="F23" s="44" t="str">
        <f t="shared" si="1"/>
        <v>N/A</v>
      </c>
      <c r="G23" s="36">
        <v>677</v>
      </c>
      <c r="H23" s="44" t="str">
        <f t="shared" si="2"/>
        <v>N/A</v>
      </c>
      <c r="I23" s="12">
        <v>-13.1</v>
      </c>
      <c r="J23" s="12">
        <v>-87.1</v>
      </c>
      <c r="K23" s="45" t="s">
        <v>736</v>
      </c>
      <c r="L23" s="9" t="str">
        <f t="shared" si="3"/>
        <v>No</v>
      </c>
    </row>
    <row r="24" spans="1:12" x14ac:dyDescent="0.2">
      <c r="A24" s="4" t="s">
        <v>988</v>
      </c>
      <c r="B24" s="35" t="s">
        <v>213</v>
      </c>
      <c r="C24" s="36">
        <v>0</v>
      </c>
      <c r="D24" s="44" t="str">
        <f t="shared" si="0"/>
        <v>N/A</v>
      </c>
      <c r="E24" s="36">
        <v>0</v>
      </c>
      <c r="F24" s="44" t="str">
        <f t="shared" si="1"/>
        <v>N/A</v>
      </c>
      <c r="G24" s="36">
        <v>0</v>
      </c>
      <c r="H24" s="44" t="str">
        <f t="shared" si="2"/>
        <v>N/A</v>
      </c>
      <c r="I24" s="12" t="s">
        <v>1747</v>
      </c>
      <c r="J24" s="12" t="s">
        <v>1747</v>
      </c>
      <c r="K24" s="45" t="s">
        <v>736</v>
      </c>
      <c r="L24" s="9" t="str">
        <f t="shared" si="3"/>
        <v>N/A</v>
      </c>
    </row>
    <row r="25" spans="1:12" x14ac:dyDescent="0.2">
      <c r="A25" s="4" t="s">
        <v>989</v>
      </c>
      <c r="B25" s="35" t="s">
        <v>213</v>
      </c>
      <c r="C25" s="36">
        <v>335</v>
      </c>
      <c r="D25" s="44" t="str">
        <f t="shared" si="0"/>
        <v>N/A</v>
      </c>
      <c r="E25" s="36">
        <v>413</v>
      </c>
      <c r="F25" s="44" t="str">
        <f t="shared" si="1"/>
        <v>N/A</v>
      </c>
      <c r="G25" s="36">
        <v>402</v>
      </c>
      <c r="H25" s="44" t="str">
        <f t="shared" si="2"/>
        <v>N/A</v>
      </c>
      <c r="I25" s="12">
        <v>23.28</v>
      </c>
      <c r="J25" s="12">
        <v>-2.66</v>
      </c>
      <c r="K25" s="45" t="s">
        <v>736</v>
      </c>
      <c r="L25" s="9" t="str">
        <f t="shared" si="3"/>
        <v>Yes</v>
      </c>
    </row>
    <row r="26" spans="1:12" x14ac:dyDescent="0.2">
      <c r="A26" s="4" t="s">
        <v>990</v>
      </c>
      <c r="B26" s="35" t="s">
        <v>213</v>
      </c>
      <c r="C26" s="36">
        <v>62493</v>
      </c>
      <c r="D26" s="44" t="str">
        <f t="shared" si="0"/>
        <v>N/A</v>
      </c>
      <c r="E26" s="36">
        <v>58396</v>
      </c>
      <c r="F26" s="44" t="str">
        <f t="shared" si="1"/>
        <v>N/A</v>
      </c>
      <c r="G26" s="36">
        <v>66391</v>
      </c>
      <c r="H26" s="44" t="str">
        <f t="shared" si="2"/>
        <v>N/A</v>
      </c>
      <c r="I26" s="12">
        <v>-6.56</v>
      </c>
      <c r="J26" s="12">
        <v>13.69</v>
      </c>
      <c r="K26" s="45" t="s">
        <v>736</v>
      </c>
      <c r="L26" s="9" t="str">
        <f t="shared" si="3"/>
        <v>Yes</v>
      </c>
    </row>
    <row r="27" spans="1:12" x14ac:dyDescent="0.2">
      <c r="A27" s="4" t="s">
        <v>991</v>
      </c>
      <c r="B27" s="35" t="s">
        <v>213</v>
      </c>
      <c r="C27" s="36">
        <v>12683</v>
      </c>
      <c r="D27" s="44" t="str">
        <f t="shared" si="0"/>
        <v>N/A</v>
      </c>
      <c r="E27" s="36">
        <v>11594</v>
      </c>
      <c r="F27" s="44" t="str">
        <f t="shared" si="1"/>
        <v>N/A</v>
      </c>
      <c r="G27" s="36">
        <v>13752</v>
      </c>
      <c r="H27" s="44" t="str">
        <f t="shared" si="2"/>
        <v>N/A</v>
      </c>
      <c r="I27" s="12">
        <v>-8.59</v>
      </c>
      <c r="J27" s="12">
        <v>18.61</v>
      </c>
      <c r="K27" s="45" t="s">
        <v>736</v>
      </c>
      <c r="L27" s="9" t="str">
        <f t="shared" si="3"/>
        <v>Yes</v>
      </c>
    </row>
    <row r="28" spans="1:12" x14ac:dyDescent="0.2">
      <c r="A28" s="58" t="s">
        <v>992</v>
      </c>
      <c r="B28" s="35" t="s">
        <v>213</v>
      </c>
      <c r="C28" s="36">
        <v>21033</v>
      </c>
      <c r="D28" s="44" t="str">
        <f t="shared" si="0"/>
        <v>N/A</v>
      </c>
      <c r="E28" s="36">
        <v>22396</v>
      </c>
      <c r="F28" s="44" t="str">
        <f t="shared" si="1"/>
        <v>N/A</v>
      </c>
      <c r="G28" s="36">
        <v>21358</v>
      </c>
      <c r="H28" s="44" t="str">
        <f t="shared" si="2"/>
        <v>N/A</v>
      </c>
      <c r="I28" s="12">
        <v>6.48</v>
      </c>
      <c r="J28" s="12">
        <v>-4.63</v>
      </c>
      <c r="K28" s="45" t="s">
        <v>736</v>
      </c>
      <c r="L28" s="9" t="str">
        <f t="shared" si="3"/>
        <v>Yes</v>
      </c>
    </row>
    <row r="29" spans="1:12" x14ac:dyDescent="0.2">
      <c r="A29" s="58" t="s">
        <v>993</v>
      </c>
      <c r="B29" s="35" t="s">
        <v>213</v>
      </c>
      <c r="C29" s="36">
        <v>0</v>
      </c>
      <c r="D29" s="44" t="str">
        <f t="shared" si="0"/>
        <v>N/A</v>
      </c>
      <c r="E29" s="36">
        <v>0</v>
      </c>
      <c r="F29" s="44" t="str">
        <f t="shared" si="1"/>
        <v>N/A</v>
      </c>
      <c r="G29" s="36">
        <v>583</v>
      </c>
      <c r="H29" s="44" t="str">
        <f t="shared" si="2"/>
        <v>N/A</v>
      </c>
      <c r="I29" s="12" t="s">
        <v>1747</v>
      </c>
      <c r="J29" s="12" t="s">
        <v>1747</v>
      </c>
      <c r="K29" s="45" t="s">
        <v>736</v>
      </c>
      <c r="L29" s="9" t="str">
        <f t="shared" si="3"/>
        <v>N/A</v>
      </c>
    </row>
    <row r="30" spans="1:12" x14ac:dyDescent="0.2">
      <c r="A30" s="58" t="s">
        <v>106</v>
      </c>
      <c r="B30" s="35" t="s">
        <v>213</v>
      </c>
      <c r="C30" s="36">
        <v>29983</v>
      </c>
      <c r="D30" s="44" t="str">
        <f t="shared" si="0"/>
        <v>N/A</v>
      </c>
      <c r="E30" s="36">
        <v>28113</v>
      </c>
      <c r="F30" s="44" t="str">
        <f t="shared" si="1"/>
        <v>N/A</v>
      </c>
      <c r="G30" s="36">
        <v>32797</v>
      </c>
      <c r="H30" s="44" t="str">
        <f t="shared" si="2"/>
        <v>N/A</v>
      </c>
      <c r="I30" s="12">
        <v>-6.24</v>
      </c>
      <c r="J30" s="12">
        <v>16.66</v>
      </c>
      <c r="K30" s="45" t="s">
        <v>736</v>
      </c>
      <c r="L30" s="9" t="str">
        <f t="shared" si="3"/>
        <v>Yes</v>
      </c>
    </row>
    <row r="31" spans="1:12" x14ac:dyDescent="0.2">
      <c r="A31" s="46" t="s">
        <v>994</v>
      </c>
      <c r="B31" s="35" t="s">
        <v>213</v>
      </c>
      <c r="C31" s="36">
        <v>4238</v>
      </c>
      <c r="D31" s="44" t="str">
        <f t="shared" si="0"/>
        <v>N/A</v>
      </c>
      <c r="E31" s="36">
        <v>3839</v>
      </c>
      <c r="F31" s="44" t="str">
        <f t="shared" si="1"/>
        <v>N/A</v>
      </c>
      <c r="G31" s="36">
        <v>11215</v>
      </c>
      <c r="H31" s="44" t="str">
        <f t="shared" si="2"/>
        <v>N/A</v>
      </c>
      <c r="I31" s="12">
        <v>-9.41</v>
      </c>
      <c r="J31" s="12">
        <v>192.1</v>
      </c>
      <c r="K31" s="45" t="s">
        <v>736</v>
      </c>
      <c r="L31" s="9" t="str">
        <f t="shared" si="3"/>
        <v>No</v>
      </c>
    </row>
    <row r="32" spans="1:12" x14ac:dyDescent="0.2">
      <c r="A32" s="46" t="s">
        <v>995</v>
      </c>
      <c r="B32" s="35" t="s">
        <v>213</v>
      </c>
      <c r="C32" s="36">
        <v>0</v>
      </c>
      <c r="D32" s="44" t="str">
        <f t="shared" si="0"/>
        <v>N/A</v>
      </c>
      <c r="E32" s="36">
        <v>0</v>
      </c>
      <c r="F32" s="44" t="str">
        <f t="shared" si="1"/>
        <v>N/A</v>
      </c>
      <c r="G32" s="36">
        <v>0</v>
      </c>
      <c r="H32" s="44" t="str">
        <f t="shared" si="2"/>
        <v>N/A</v>
      </c>
      <c r="I32" s="12" t="s">
        <v>1747</v>
      </c>
      <c r="J32" s="12" t="s">
        <v>1747</v>
      </c>
      <c r="K32" s="45" t="s">
        <v>736</v>
      </c>
      <c r="L32" s="9" t="str">
        <f t="shared" si="3"/>
        <v>N/A</v>
      </c>
    </row>
    <row r="33" spans="1:12" x14ac:dyDescent="0.2">
      <c r="A33" s="46" t="s">
        <v>996</v>
      </c>
      <c r="B33" s="35" t="s">
        <v>213</v>
      </c>
      <c r="C33" s="36">
        <v>153</v>
      </c>
      <c r="D33" s="44" t="str">
        <f t="shared" si="0"/>
        <v>N/A</v>
      </c>
      <c r="E33" s="36">
        <v>168</v>
      </c>
      <c r="F33" s="44" t="str">
        <f t="shared" si="1"/>
        <v>N/A</v>
      </c>
      <c r="G33" s="36">
        <v>159</v>
      </c>
      <c r="H33" s="44" t="str">
        <f t="shared" si="2"/>
        <v>N/A</v>
      </c>
      <c r="I33" s="12">
        <v>9.8040000000000003</v>
      </c>
      <c r="J33" s="12">
        <v>-5.36</v>
      </c>
      <c r="K33" s="45" t="s">
        <v>736</v>
      </c>
      <c r="L33" s="9" t="str">
        <f t="shared" si="3"/>
        <v>Yes</v>
      </c>
    </row>
    <row r="34" spans="1:12" x14ac:dyDescent="0.2">
      <c r="A34" s="46" t="s">
        <v>997</v>
      </c>
      <c r="B34" s="35" t="s">
        <v>213</v>
      </c>
      <c r="C34" s="36">
        <v>6970</v>
      </c>
      <c r="D34" s="44" t="str">
        <f t="shared" si="0"/>
        <v>N/A</v>
      </c>
      <c r="E34" s="36">
        <v>6599</v>
      </c>
      <c r="F34" s="44" t="str">
        <f t="shared" si="1"/>
        <v>N/A</v>
      </c>
      <c r="G34" s="36">
        <v>6144</v>
      </c>
      <c r="H34" s="44" t="str">
        <f t="shared" si="2"/>
        <v>N/A</v>
      </c>
      <c r="I34" s="12">
        <v>-5.32</v>
      </c>
      <c r="J34" s="12">
        <v>-6.89</v>
      </c>
      <c r="K34" s="45" t="s">
        <v>736</v>
      </c>
      <c r="L34" s="9" t="str">
        <f t="shared" si="3"/>
        <v>Yes</v>
      </c>
    </row>
    <row r="35" spans="1:12" x14ac:dyDescent="0.2">
      <c r="A35" s="46" t="s">
        <v>998</v>
      </c>
      <c r="B35" s="35" t="s">
        <v>213</v>
      </c>
      <c r="C35" s="36">
        <v>12582</v>
      </c>
      <c r="D35" s="44" t="str">
        <f t="shared" si="0"/>
        <v>N/A</v>
      </c>
      <c r="E35" s="36">
        <v>11724</v>
      </c>
      <c r="F35" s="44" t="str">
        <f t="shared" si="1"/>
        <v>N/A</v>
      </c>
      <c r="G35" s="36">
        <v>10270</v>
      </c>
      <c r="H35" s="44" t="str">
        <f t="shared" si="2"/>
        <v>N/A</v>
      </c>
      <c r="I35" s="12">
        <v>-6.82</v>
      </c>
      <c r="J35" s="12">
        <v>-12.4</v>
      </c>
      <c r="K35" s="45" t="s">
        <v>736</v>
      </c>
      <c r="L35" s="9" t="str">
        <f t="shared" si="3"/>
        <v>Yes</v>
      </c>
    </row>
    <row r="36" spans="1:12" x14ac:dyDescent="0.2">
      <c r="A36" s="46" t="s">
        <v>999</v>
      </c>
      <c r="B36" s="35" t="s">
        <v>213</v>
      </c>
      <c r="C36" s="36">
        <v>6040</v>
      </c>
      <c r="D36" s="44" t="str">
        <f t="shared" si="0"/>
        <v>N/A</v>
      </c>
      <c r="E36" s="36">
        <v>5783</v>
      </c>
      <c r="F36" s="44" t="str">
        <f t="shared" si="1"/>
        <v>N/A</v>
      </c>
      <c r="G36" s="36">
        <v>5009</v>
      </c>
      <c r="H36" s="44" t="str">
        <f t="shared" si="2"/>
        <v>N/A</v>
      </c>
      <c r="I36" s="12">
        <v>-4.25</v>
      </c>
      <c r="J36" s="12">
        <v>-13.4</v>
      </c>
      <c r="K36" s="45" t="s">
        <v>736</v>
      </c>
      <c r="L36" s="9" t="str">
        <f t="shared" si="3"/>
        <v>Yes</v>
      </c>
    </row>
    <row r="37" spans="1:12" x14ac:dyDescent="0.2">
      <c r="A37" s="46" t="s">
        <v>122</v>
      </c>
      <c r="B37" s="35" t="s">
        <v>213</v>
      </c>
      <c r="C37" s="36">
        <v>891</v>
      </c>
      <c r="D37" s="44" t="str">
        <f t="shared" si="0"/>
        <v>N/A</v>
      </c>
      <c r="E37" s="36">
        <v>691</v>
      </c>
      <c r="F37" s="44" t="str">
        <f t="shared" si="1"/>
        <v>N/A</v>
      </c>
      <c r="G37" s="36">
        <v>572</v>
      </c>
      <c r="H37" s="44" t="str">
        <f t="shared" si="2"/>
        <v>N/A</v>
      </c>
      <c r="I37" s="12">
        <v>-22.4</v>
      </c>
      <c r="J37" s="12">
        <v>-17.2</v>
      </c>
      <c r="K37" s="45" t="s">
        <v>736</v>
      </c>
      <c r="L37" s="9" t="str">
        <f t="shared" si="3"/>
        <v>Yes</v>
      </c>
    </row>
    <row r="38" spans="1:12" x14ac:dyDescent="0.2">
      <c r="A38" s="46" t="s">
        <v>84</v>
      </c>
      <c r="B38" s="35" t="s">
        <v>213</v>
      </c>
      <c r="C38" s="47">
        <v>1827780081</v>
      </c>
      <c r="D38" s="44" t="str">
        <f t="shared" si="0"/>
        <v>N/A</v>
      </c>
      <c r="E38" s="47">
        <v>980942221</v>
      </c>
      <c r="F38" s="44" t="str">
        <f t="shared" si="1"/>
        <v>N/A</v>
      </c>
      <c r="G38" s="47">
        <v>603588495</v>
      </c>
      <c r="H38" s="44" t="str">
        <f t="shared" si="2"/>
        <v>N/A</v>
      </c>
      <c r="I38" s="12">
        <v>-46.3</v>
      </c>
      <c r="J38" s="12">
        <v>-38.5</v>
      </c>
      <c r="K38" s="45" t="s">
        <v>736</v>
      </c>
      <c r="L38" s="9" t="str">
        <f t="shared" si="3"/>
        <v>No</v>
      </c>
    </row>
    <row r="39" spans="1:12" x14ac:dyDescent="0.2">
      <c r="A39" s="46" t="s">
        <v>1288</v>
      </c>
      <c r="B39" s="35" t="s">
        <v>213</v>
      </c>
      <c r="C39" s="47">
        <v>7283.3271476</v>
      </c>
      <c r="D39" s="44" t="str">
        <f t="shared" si="0"/>
        <v>N/A</v>
      </c>
      <c r="E39" s="47">
        <v>5783.3800334999996</v>
      </c>
      <c r="F39" s="44" t="str">
        <f t="shared" si="1"/>
        <v>N/A</v>
      </c>
      <c r="G39" s="47">
        <v>3694.0676830000002</v>
      </c>
      <c r="H39" s="44" t="str">
        <f t="shared" si="2"/>
        <v>N/A</v>
      </c>
      <c r="I39" s="12">
        <v>-20.6</v>
      </c>
      <c r="J39" s="12">
        <v>-36.1</v>
      </c>
      <c r="K39" s="45" t="s">
        <v>736</v>
      </c>
      <c r="L39" s="9" t="str">
        <f t="shared" si="3"/>
        <v>No</v>
      </c>
    </row>
    <row r="40" spans="1:12" x14ac:dyDescent="0.2">
      <c r="A40" s="46" t="s">
        <v>1289</v>
      </c>
      <c r="B40" s="35" t="s">
        <v>213</v>
      </c>
      <c r="C40" s="47">
        <v>9301.3011225999999</v>
      </c>
      <c r="D40" s="44" t="str">
        <f>IF($B40="N/A","N/A",IF(C40&gt;10,"No",IF(C40&lt;-10,"No","Yes")))</f>
        <v>N/A</v>
      </c>
      <c r="E40" s="47">
        <v>7974.4268480000001</v>
      </c>
      <c r="F40" s="44" t="str">
        <f>IF($B40="N/A","N/A",IF(E40&gt;10,"No",IF(E40&lt;-10,"No","Yes")))</f>
        <v>N/A</v>
      </c>
      <c r="G40" s="47">
        <v>5496.1618558</v>
      </c>
      <c r="H40" s="44" t="str">
        <f>IF($B40="N/A","N/A",IF(G40&gt;10,"No",IF(G40&lt;-10,"No","Yes")))</f>
        <v>N/A</v>
      </c>
      <c r="I40" s="12">
        <v>-14.3</v>
      </c>
      <c r="J40" s="12">
        <v>-31.1</v>
      </c>
      <c r="K40" s="45" t="s">
        <v>736</v>
      </c>
      <c r="L40" s="9" t="str">
        <f>IF(J40="Div by 0", "N/A", IF(K40="N/A","N/A", IF(J40&gt;VALUE(MID(K40,1,2)), "No", IF(J40&lt;-1*VALUE(MID(K40,1,2)), "No", "Yes"))))</f>
        <v>No</v>
      </c>
    </row>
    <row r="41" spans="1:12" x14ac:dyDescent="0.2">
      <c r="A41" s="46" t="s">
        <v>107</v>
      </c>
      <c r="B41" s="35" t="s">
        <v>213</v>
      </c>
      <c r="C41" s="47">
        <v>80407035</v>
      </c>
      <c r="D41" s="44" t="str">
        <f t="shared" ref="D41:D44" si="4">IF($B41="N/A","N/A",IF(C41&gt;10,"No",IF(C41&lt;-10,"No","Yes")))</f>
        <v>N/A</v>
      </c>
      <c r="E41" s="47">
        <v>19915218</v>
      </c>
      <c r="F41" s="44" t="str">
        <f t="shared" ref="F41:F44" si="5">IF($B41="N/A","N/A",IF(E41&gt;10,"No",IF(E41&lt;-10,"No","Yes")))</f>
        <v>N/A</v>
      </c>
      <c r="G41" s="47">
        <v>6439976</v>
      </c>
      <c r="H41" s="44" t="str">
        <f t="shared" ref="H41:H44" si="6">IF($B41="N/A","N/A",IF(G41&gt;10,"No",IF(G41&lt;-10,"No","Yes")))</f>
        <v>N/A</v>
      </c>
      <c r="I41" s="12">
        <v>-75.2</v>
      </c>
      <c r="J41" s="12">
        <v>-67.7</v>
      </c>
      <c r="K41" s="45" t="s">
        <v>736</v>
      </c>
      <c r="L41" s="9" t="str">
        <f t="shared" ref="L41:L43" si="7">IF(J41="Div by 0", "N/A", IF(K41="N/A","N/A", IF(J41&gt;VALUE(MID(K41,1,2)), "No", IF(J41&lt;-1*VALUE(MID(K41,1,2)), "No", "Yes"))))</f>
        <v>No</v>
      </c>
    </row>
    <row r="42" spans="1:12" x14ac:dyDescent="0.2">
      <c r="A42" s="46" t="s">
        <v>158</v>
      </c>
      <c r="B42" s="48" t="s">
        <v>217</v>
      </c>
      <c r="C42" s="1">
        <v>209196</v>
      </c>
      <c r="D42" s="44" t="str">
        <f>IF($B42="N/A","N/A",IF(C42&gt;0,"No",IF(C42&lt;0,"No","Yes")))</f>
        <v>No</v>
      </c>
      <c r="E42" s="1">
        <v>97833</v>
      </c>
      <c r="F42" s="44" t="str">
        <f>IF($B42="N/A","N/A",IF(E42&gt;0,"No",IF(E42&lt;0,"No","Yes")))</f>
        <v>No</v>
      </c>
      <c r="G42" s="1">
        <v>36409</v>
      </c>
      <c r="H42" s="44" t="str">
        <f>IF($B42="N/A","N/A",IF(G42&gt;0,"No",IF(G42&lt;0,"No","Yes")))</f>
        <v>No</v>
      </c>
      <c r="I42" s="12">
        <v>-53.2</v>
      </c>
      <c r="J42" s="12">
        <v>-62.8</v>
      </c>
      <c r="K42" s="45" t="s">
        <v>736</v>
      </c>
      <c r="L42" s="9" t="str">
        <f t="shared" si="7"/>
        <v>No</v>
      </c>
    </row>
    <row r="43" spans="1:12" x14ac:dyDescent="0.2">
      <c r="A43" s="46" t="s">
        <v>156</v>
      </c>
      <c r="B43" s="35" t="s">
        <v>213</v>
      </c>
      <c r="C43" s="47">
        <v>79070979</v>
      </c>
      <c r="D43" s="44" t="str">
        <f t="shared" si="4"/>
        <v>N/A</v>
      </c>
      <c r="E43" s="47">
        <v>19154565</v>
      </c>
      <c r="F43" s="44" t="str">
        <f t="shared" si="5"/>
        <v>N/A</v>
      </c>
      <c r="G43" s="47">
        <v>3576860</v>
      </c>
      <c r="H43" s="44" t="str">
        <f t="shared" si="6"/>
        <v>N/A</v>
      </c>
      <c r="I43" s="12">
        <v>-75.8</v>
      </c>
      <c r="J43" s="12">
        <v>-81.3</v>
      </c>
      <c r="K43" s="45" t="s">
        <v>736</v>
      </c>
      <c r="L43" s="9" t="str">
        <f t="shared" si="7"/>
        <v>No</v>
      </c>
    </row>
    <row r="44" spans="1:12" x14ac:dyDescent="0.2">
      <c r="A44" s="46" t="s">
        <v>1290</v>
      </c>
      <c r="B44" s="35" t="s">
        <v>213</v>
      </c>
      <c r="C44" s="47">
        <v>377.97557792999999</v>
      </c>
      <c r="D44" s="44" t="str">
        <f t="shared" si="4"/>
        <v>N/A</v>
      </c>
      <c r="E44" s="47">
        <v>195.78838429000001</v>
      </c>
      <c r="F44" s="44" t="str">
        <f t="shared" si="5"/>
        <v>N/A</v>
      </c>
      <c r="G44" s="47">
        <v>98.241094235000006</v>
      </c>
      <c r="H44" s="44" t="str">
        <f t="shared" si="6"/>
        <v>N/A</v>
      </c>
      <c r="I44" s="12">
        <v>-48.2</v>
      </c>
      <c r="J44" s="12">
        <v>-49.8</v>
      </c>
      <c r="K44" s="45" t="s">
        <v>736</v>
      </c>
      <c r="L44" s="9" t="str">
        <f>IF(J44="Div by 0", "N/A", IF(OR(J44="N/A",K44="N/A"),"N/A", IF(J44&gt;VALUE(MID(K44,1,2)), "No", IF(J44&lt;-1*VALUE(MID(K44,1,2)), "No", "Yes"))))</f>
        <v>No</v>
      </c>
    </row>
    <row r="45" spans="1:12" x14ac:dyDescent="0.2">
      <c r="A45" s="46" t="s">
        <v>1291</v>
      </c>
      <c r="B45" s="35" t="s">
        <v>213</v>
      </c>
      <c r="C45" s="47">
        <v>9035.7654371999997</v>
      </c>
      <c r="D45" s="44" t="str">
        <f t="shared" ref="D45:D71" si="8">IF($B45="N/A","N/A",IF(C45&gt;10,"No",IF(C45&lt;-10,"No","Yes")))</f>
        <v>N/A</v>
      </c>
      <c r="E45" s="47">
        <v>8263.4623518999997</v>
      </c>
      <c r="F45" s="44" t="str">
        <f t="shared" ref="F45:F71" si="9">IF($B45="N/A","N/A",IF(E45&gt;10,"No",IF(E45&lt;-10,"No","Yes")))</f>
        <v>N/A</v>
      </c>
      <c r="G45" s="47">
        <v>8360.0065708000002</v>
      </c>
      <c r="H45" s="44" t="str">
        <f t="shared" ref="H45:H71" si="10">IF($B45="N/A","N/A",IF(G45&gt;10,"No",IF(G45&lt;-10,"No","Yes")))</f>
        <v>N/A</v>
      </c>
      <c r="I45" s="12">
        <v>-8.5500000000000007</v>
      </c>
      <c r="J45" s="12">
        <v>1.1679999999999999</v>
      </c>
      <c r="K45" s="45" t="s">
        <v>736</v>
      </c>
      <c r="L45" s="9" t="str">
        <f t="shared" ref="L45:L71" si="11">IF(J45="Div by 0", "N/A", IF(K45="N/A","N/A", IF(J45&gt;VALUE(MID(K45,1,2)), "No", IF(J45&lt;-1*VALUE(MID(K45,1,2)), "No", "Yes"))))</f>
        <v>Yes</v>
      </c>
    </row>
    <row r="46" spans="1:12" x14ac:dyDescent="0.2">
      <c r="A46" s="46" t="s">
        <v>1292</v>
      </c>
      <c r="B46" s="35" t="s">
        <v>213</v>
      </c>
      <c r="C46" s="47">
        <v>9313.6047275000001</v>
      </c>
      <c r="D46" s="44" t="str">
        <f t="shared" si="8"/>
        <v>N/A</v>
      </c>
      <c r="E46" s="47">
        <v>9076.228631</v>
      </c>
      <c r="F46" s="44" t="str">
        <f t="shared" si="9"/>
        <v>N/A</v>
      </c>
      <c r="G46" s="47">
        <v>8478.9770673999992</v>
      </c>
      <c r="H46" s="44" t="str">
        <f t="shared" si="10"/>
        <v>N/A</v>
      </c>
      <c r="I46" s="12">
        <v>-2.5499999999999998</v>
      </c>
      <c r="J46" s="12">
        <v>-6.58</v>
      </c>
      <c r="K46" s="45" t="s">
        <v>736</v>
      </c>
      <c r="L46" s="9" t="str">
        <f t="shared" si="11"/>
        <v>Yes</v>
      </c>
    </row>
    <row r="47" spans="1:12" x14ac:dyDescent="0.2">
      <c r="A47" s="46" t="s">
        <v>1293</v>
      </c>
      <c r="B47" s="35" t="s">
        <v>213</v>
      </c>
      <c r="C47" s="47">
        <v>6797.1355931999997</v>
      </c>
      <c r="D47" s="44" t="str">
        <f t="shared" si="8"/>
        <v>N/A</v>
      </c>
      <c r="E47" s="47">
        <v>5314.2066115999996</v>
      </c>
      <c r="F47" s="44" t="str">
        <f t="shared" si="9"/>
        <v>N/A</v>
      </c>
      <c r="G47" s="47">
        <v>7924.7459676999997</v>
      </c>
      <c r="H47" s="44" t="str">
        <f t="shared" si="10"/>
        <v>N/A</v>
      </c>
      <c r="I47" s="12">
        <v>-21.8</v>
      </c>
      <c r="J47" s="12">
        <v>49.12</v>
      </c>
      <c r="K47" s="45" t="s">
        <v>736</v>
      </c>
      <c r="L47" s="9" t="str">
        <f t="shared" si="11"/>
        <v>No</v>
      </c>
    </row>
    <row r="48" spans="1:12" x14ac:dyDescent="0.2">
      <c r="A48" s="46" t="s">
        <v>1294</v>
      </c>
      <c r="B48" s="35" t="s">
        <v>213</v>
      </c>
      <c r="C48" s="47">
        <v>1240.8666667</v>
      </c>
      <c r="D48" s="44" t="str">
        <f t="shared" si="8"/>
        <v>N/A</v>
      </c>
      <c r="E48" s="47">
        <v>2862.0833333</v>
      </c>
      <c r="F48" s="44" t="str">
        <f t="shared" si="9"/>
        <v>N/A</v>
      </c>
      <c r="G48" s="47">
        <v>3008.625</v>
      </c>
      <c r="H48" s="44" t="str">
        <f t="shared" si="10"/>
        <v>N/A</v>
      </c>
      <c r="I48" s="12">
        <v>130.69999999999999</v>
      </c>
      <c r="J48" s="12">
        <v>5.12</v>
      </c>
      <c r="K48" s="45" t="s">
        <v>736</v>
      </c>
      <c r="L48" s="9" t="str">
        <f t="shared" si="11"/>
        <v>Yes</v>
      </c>
    </row>
    <row r="49" spans="1:12" x14ac:dyDescent="0.2">
      <c r="A49" s="46" t="s">
        <v>1295</v>
      </c>
      <c r="B49" s="35" t="s">
        <v>213</v>
      </c>
      <c r="C49" s="47">
        <v>9383.3255086000008</v>
      </c>
      <c r="D49" s="44" t="str">
        <f t="shared" si="8"/>
        <v>N/A</v>
      </c>
      <c r="E49" s="47">
        <v>7680.6989567999999</v>
      </c>
      <c r="F49" s="44" t="str">
        <f t="shared" si="9"/>
        <v>N/A</v>
      </c>
      <c r="G49" s="47">
        <v>8332.3810811000003</v>
      </c>
      <c r="H49" s="44" t="str">
        <f t="shared" si="10"/>
        <v>N/A</v>
      </c>
      <c r="I49" s="12">
        <v>-18.100000000000001</v>
      </c>
      <c r="J49" s="12">
        <v>8.4849999999999994</v>
      </c>
      <c r="K49" s="45" t="s">
        <v>736</v>
      </c>
      <c r="L49" s="9" t="str">
        <f t="shared" si="11"/>
        <v>Yes</v>
      </c>
    </row>
    <row r="50" spans="1:12" x14ac:dyDescent="0.2">
      <c r="A50" s="46" t="s">
        <v>1296</v>
      </c>
      <c r="B50" s="35" t="s">
        <v>213</v>
      </c>
      <c r="C50" s="47" t="s">
        <v>1747</v>
      </c>
      <c r="D50" s="44" t="str">
        <f t="shared" si="8"/>
        <v>N/A</v>
      </c>
      <c r="E50" s="47" t="s">
        <v>1747</v>
      </c>
      <c r="F50" s="44" t="str">
        <f t="shared" si="9"/>
        <v>N/A</v>
      </c>
      <c r="G50" s="47" t="s">
        <v>1747</v>
      </c>
      <c r="H50" s="44" t="str">
        <f t="shared" si="10"/>
        <v>N/A</v>
      </c>
      <c r="I50" s="12" t="s">
        <v>1747</v>
      </c>
      <c r="J50" s="12" t="s">
        <v>1747</v>
      </c>
      <c r="K50" s="45" t="s">
        <v>736</v>
      </c>
      <c r="L50" s="9" t="str">
        <f t="shared" si="11"/>
        <v>N/A</v>
      </c>
    </row>
    <row r="51" spans="1:12" x14ac:dyDescent="0.2">
      <c r="A51" s="46" t="s">
        <v>1297</v>
      </c>
      <c r="B51" s="35" t="s">
        <v>213</v>
      </c>
      <c r="C51" s="47">
        <v>13784.627259999999</v>
      </c>
      <c r="D51" s="44" t="str">
        <f t="shared" si="8"/>
        <v>N/A</v>
      </c>
      <c r="E51" s="47">
        <v>18779.573195000001</v>
      </c>
      <c r="F51" s="44" t="str">
        <f t="shared" si="9"/>
        <v>N/A</v>
      </c>
      <c r="G51" s="47">
        <v>15419.685507</v>
      </c>
      <c r="H51" s="44" t="str">
        <f t="shared" si="10"/>
        <v>N/A</v>
      </c>
      <c r="I51" s="12">
        <v>36.24</v>
      </c>
      <c r="J51" s="12">
        <v>-17.899999999999999</v>
      </c>
      <c r="K51" s="45" t="s">
        <v>736</v>
      </c>
      <c r="L51" s="9" t="str">
        <f t="shared" si="11"/>
        <v>Yes</v>
      </c>
    </row>
    <row r="52" spans="1:12" x14ac:dyDescent="0.2">
      <c r="A52" s="46" t="s">
        <v>1298</v>
      </c>
      <c r="B52" s="35" t="s">
        <v>213</v>
      </c>
      <c r="C52" s="47">
        <v>12990.44404</v>
      </c>
      <c r="D52" s="44" t="str">
        <f t="shared" si="8"/>
        <v>N/A</v>
      </c>
      <c r="E52" s="47">
        <v>17797.321852000001</v>
      </c>
      <c r="F52" s="44" t="str">
        <f t="shared" si="9"/>
        <v>N/A</v>
      </c>
      <c r="G52" s="47">
        <v>13739.954084999999</v>
      </c>
      <c r="H52" s="44" t="str">
        <f t="shared" si="10"/>
        <v>N/A</v>
      </c>
      <c r="I52" s="12">
        <v>37</v>
      </c>
      <c r="J52" s="12">
        <v>-22.8</v>
      </c>
      <c r="K52" s="45" t="s">
        <v>736</v>
      </c>
      <c r="L52" s="9" t="str">
        <f t="shared" si="11"/>
        <v>Yes</v>
      </c>
    </row>
    <row r="53" spans="1:12" x14ac:dyDescent="0.2">
      <c r="A53" s="46" t="s">
        <v>1299</v>
      </c>
      <c r="B53" s="35" t="s">
        <v>213</v>
      </c>
      <c r="C53" s="47">
        <v>14583.824611</v>
      </c>
      <c r="D53" s="44" t="str">
        <f t="shared" si="8"/>
        <v>N/A</v>
      </c>
      <c r="E53" s="47">
        <v>15569.164236000001</v>
      </c>
      <c r="F53" s="44" t="str">
        <f t="shared" si="9"/>
        <v>N/A</v>
      </c>
      <c r="G53" s="47">
        <v>15145.270901</v>
      </c>
      <c r="H53" s="44" t="str">
        <f t="shared" si="10"/>
        <v>N/A</v>
      </c>
      <c r="I53" s="12">
        <v>6.7560000000000002</v>
      </c>
      <c r="J53" s="12">
        <v>-2.72</v>
      </c>
      <c r="K53" s="45" t="s">
        <v>736</v>
      </c>
      <c r="L53" s="9" t="str">
        <f t="shared" si="11"/>
        <v>Yes</v>
      </c>
    </row>
    <row r="54" spans="1:12" x14ac:dyDescent="0.2">
      <c r="A54" s="46" t="s">
        <v>1300</v>
      </c>
      <c r="B54" s="35" t="s">
        <v>213</v>
      </c>
      <c r="C54" s="47">
        <v>15514.511111</v>
      </c>
      <c r="D54" s="44" t="str">
        <f t="shared" si="8"/>
        <v>N/A</v>
      </c>
      <c r="E54" s="47">
        <v>15068.490862000001</v>
      </c>
      <c r="F54" s="44" t="str">
        <f t="shared" si="9"/>
        <v>N/A</v>
      </c>
      <c r="G54" s="47">
        <v>15827.123576</v>
      </c>
      <c r="H54" s="44" t="str">
        <f t="shared" si="10"/>
        <v>N/A</v>
      </c>
      <c r="I54" s="12">
        <v>-2.87</v>
      </c>
      <c r="J54" s="12">
        <v>5.0350000000000001</v>
      </c>
      <c r="K54" s="45" t="s">
        <v>736</v>
      </c>
      <c r="L54" s="9" t="str">
        <f t="shared" si="11"/>
        <v>Yes</v>
      </c>
    </row>
    <row r="55" spans="1:12" x14ac:dyDescent="0.2">
      <c r="A55" s="46" t="s">
        <v>1677</v>
      </c>
      <c r="B55" s="35" t="s">
        <v>213</v>
      </c>
      <c r="C55" s="47">
        <v>28721.797664999998</v>
      </c>
      <c r="D55" s="44" t="str">
        <f t="shared" si="8"/>
        <v>N/A</v>
      </c>
      <c r="E55" s="47">
        <v>34710.686475000002</v>
      </c>
      <c r="F55" s="44" t="str">
        <f t="shared" si="9"/>
        <v>N/A</v>
      </c>
      <c r="G55" s="47">
        <v>33618.836937</v>
      </c>
      <c r="H55" s="44" t="str">
        <f t="shared" si="10"/>
        <v>N/A</v>
      </c>
      <c r="I55" s="12">
        <v>20.85</v>
      </c>
      <c r="J55" s="12">
        <v>-3.15</v>
      </c>
      <c r="K55" s="45" t="s">
        <v>736</v>
      </c>
      <c r="L55" s="9" t="str">
        <f t="shared" si="11"/>
        <v>Yes</v>
      </c>
    </row>
    <row r="56" spans="1:12" x14ac:dyDescent="0.2">
      <c r="A56" s="46" t="s">
        <v>1301</v>
      </c>
      <c r="B56" s="35" t="s">
        <v>213</v>
      </c>
      <c r="C56" s="47" t="s">
        <v>1747</v>
      </c>
      <c r="D56" s="44" t="str">
        <f t="shared" si="8"/>
        <v>N/A</v>
      </c>
      <c r="E56" s="47" t="s">
        <v>1747</v>
      </c>
      <c r="F56" s="44" t="str">
        <f t="shared" si="9"/>
        <v>N/A</v>
      </c>
      <c r="G56" s="47" t="s">
        <v>1747</v>
      </c>
      <c r="H56" s="44" t="str">
        <f t="shared" si="10"/>
        <v>N/A</v>
      </c>
      <c r="I56" s="12" t="s">
        <v>1747</v>
      </c>
      <c r="J56" s="12" t="s">
        <v>1747</v>
      </c>
      <c r="K56" s="45" t="s">
        <v>736</v>
      </c>
      <c r="L56" s="9" t="str">
        <f t="shared" si="11"/>
        <v>N/A</v>
      </c>
    </row>
    <row r="57" spans="1:12" x14ac:dyDescent="0.2">
      <c r="A57" s="46" t="s">
        <v>1678</v>
      </c>
      <c r="B57" s="35" t="s">
        <v>213</v>
      </c>
      <c r="C57" s="47">
        <v>1358.3871543</v>
      </c>
      <c r="D57" s="44" t="str">
        <f t="shared" si="8"/>
        <v>N/A</v>
      </c>
      <c r="E57" s="47">
        <v>1328.8892073</v>
      </c>
      <c r="F57" s="44" t="str">
        <f t="shared" si="9"/>
        <v>N/A</v>
      </c>
      <c r="G57" s="47">
        <v>1315.5813809000001</v>
      </c>
      <c r="H57" s="44" t="str">
        <f t="shared" si="10"/>
        <v>N/A</v>
      </c>
      <c r="I57" s="12">
        <v>-2.17</v>
      </c>
      <c r="J57" s="12">
        <v>-1</v>
      </c>
      <c r="K57" s="45" t="s">
        <v>736</v>
      </c>
      <c r="L57" s="9" t="str">
        <f t="shared" si="11"/>
        <v>Yes</v>
      </c>
    </row>
    <row r="58" spans="1:12" x14ac:dyDescent="0.2">
      <c r="A58" s="46" t="s">
        <v>1302</v>
      </c>
      <c r="B58" s="35" t="s">
        <v>213</v>
      </c>
      <c r="C58" s="47">
        <v>1353.2323349000001</v>
      </c>
      <c r="D58" s="44" t="str">
        <f t="shared" si="8"/>
        <v>N/A</v>
      </c>
      <c r="E58" s="47">
        <v>1361.5090493</v>
      </c>
      <c r="F58" s="44" t="str">
        <f t="shared" si="9"/>
        <v>N/A</v>
      </c>
      <c r="G58" s="47">
        <v>525.95125554000003</v>
      </c>
      <c r="H58" s="44" t="str">
        <f t="shared" si="10"/>
        <v>N/A</v>
      </c>
      <c r="I58" s="12">
        <v>0.61160000000000003</v>
      </c>
      <c r="J58" s="12">
        <v>-61.4</v>
      </c>
      <c r="K58" s="45" t="s">
        <v>736</v>
      </c>
      <c r="L58" s="9" t="str">
        <f t="shared" si="11"/>
        <v>No</v>
      </c>
    </row>
    <row r="59" spans="1:12" ht="12" customHeight="1" x14ac:dyDescent="0.2">
      <c r="A59" s="46" t="s">
        <v>1679</v>
      </c>
      <c r="B59" s="35" t="s">
        <v>213</v>
      </c>
      <c r="C59" s="47" t="s">
        <v>1747</v>
      </c>
      <c r="D59" s="44" t="str">
        <f t="shared" si="8"/>
        <v>N/A</v>
      </c>
      <c r="E59" s="47" t="s">
        <v>1747</v>
      </c>
      <c r="F59" s="44" t="str">
        <f t="shared" si="9"/>
        <v>N/A</v>
      </c>
      <c r="G59" s="47" t="s">
        <v>1747</v>
      </c>
      <c r="H59" s="44" t="str">
        <f t="shared" si="10"/>
        <v>N/A</v>
      </c>
      <c r="I59" s="12" t="s">
        <v>1747</v>
      </c>
      <c r="J59" s="12" t="s">
        <v>1747</v>
      </c>
      <c r="K59" s="45" t="s">
        <v>736</v>
      </c>
      <c r="L59" s="9" t="str">
        <f t="shared" si="11"/>
        <v>N/A</v>
      </c>
    </row>
    <row r="60" spans="1:12" x14ac:dyDescent="0.2">
      <c r="A60" s="46" t="s">
        <v>1680</v>
      </c>
      <c r="B60" s="35" t="s">
        <v>213</v>
      </c>
      <c r="C60" s="47">
        <v>2226.7104478000001</v>
      </c>
      <c r="D60" s="44" t="str">
        <f t="shared" si="8"/>
        <v>N/A</v>
      </c>
      <c r="E60" s="47">
        <v>1419.8571429000001</v>
      </c>
      <c r="F60" s="44" t="str">
        <f t="shared" si="9"/>
        <v>N/A</v>
      </c>
      <c r="G60" s="47">
        <v>1786.4129353000001</v>
      </c>
      <c r="H60" s="44" t="str">
        <f t="shared" si="10"/>
        <v>N/A</v>
      </c>
      <c r="I60" s="12">
        <v>-36.200000000000003</v>
      </c>
      <c r="J60" s="12">
        <v>25.82</v>
      </c>
      <c r="K60" s="45" t="s">
        <v>736</v>
      </c>
      <c r="L60" s="9" t="str">
        <f t="shared" si="11"/>
        <v>Yes</v>
      </c>
    </row>
    <row r="61" spans="1:12" x14ac:dyDescent="0.2">
      <c r="A61" s="3" t="s">
        <v>1681</v>
      </c>
      <c r="B61" s="35" t="s">
        <v>213</v>
      </c>
      <c r="C61" s="47">
        <v>798.36984942000004</v>
      </c>
      <c r="D61" s="44" t="str">
        <f t="shared" si="8"/>
        <v>N/A</v>
      </c>
      <c r="E61" s="47">
        <v>759.78741694999997</v>
      </c>
      <c r="F61" s="44" t="str">
        <f t="shared" si="9"/>
        <v>N/A</v>
      </c>
      <c r="G61" s="47">
        <v>722.57179437000002</v>
      </c>
      <c r="H61" s="44" t="str">
        <f t="shared" si="10"/>
        <v>N/A</v>
      </c>
      <c r="I61" s="12">
        <v>-4.83</v>
      </c>
      <c r="J61" s="12">
        <v>-4.9000000000000004</v>
      </c>
      <c r="K61" s="45" t="s">
        <v>736</v>
      </c>
      <c r="L61" s="9" t="str">
        <f t="shared" si="11"/>
        <v>Yes</v>
      </c>
    </row>
    <row r="62" spans="1:12" x14ac:dyDescent="0.2">
      <c r="A62" s="3" t="s">
        <v>1682</v>
      </c>
      <c r="B62" s="35" t="s">
        <v>213</v>
      </c>
      <c r="C62" s="47">
        <v>1560.6813844999999</v>
      </c>
      <c r="D62" s="44" t="str">
        <f t="shared" si="8"/>
        <v>N/A</v>
      </c>
      <c r="E62" s="47">
        <v>1355.7797135999999</v>
      </c>
      <c r="F62" s="44" t="str">
        <f t="shared" si="9"/>
        <v>N/A</v>
      </c>
      <c r="G62" s="47">
        <v>1720.392452</v>
      </c>
      <c r="H62" s="44" t="str">
        <f t="shared" si="10"/>
        <v>N/A</v>
      </c>
      <c r="I62" s="12">
        <v>-13.1</v>
      </c>
      <c r="J62" s="12">
        <v>26.89</v>
      </c>
      <c r="K62" s="45" t="s">
        <v>736</v>
      </c>
      <c r="L62" s="9" t="str">
        <f t="shared" si="11"/>
        <v>Yes</v>
      </c>
    </row>
    <row r="63" spans="1:12" x14ac:dyDescent="0.2">
      <c r="A63" s="3" t="s">
        <v>1683</v>
      </c>
      <c r="B63" s="35" t="s">
        <v>213</v>
      </c>
      <c r="C63" s="47">
        <v>2887.9704750000001</v>
      </c>
      <c r="D63" s="44" t="str">
        <f t="shared" si="8"/>
        <v>N/A</v>
      </c>
      <c r="E63" s="47">
        <v>2789.5388016000002</v>
      </c>
      <c r="F63" s="44" t="str">
        <f t="shared" si="9"/>
        <v>N/A</v>
      </c>
      <c r="G63" s="47">
        <v>2887.3110310000002</v>
      </c>
      <c r="H63" s="44" t="str">
        <f t="shared" si="10"/>
        <v>N/A</v>
      </c>
      <c r="I63" s="12">
        <v>-3.41</v>
      </c>
      <c r="J63" s="12">
        <v>3.5049999999999999</v>
      </c>
      <c r="K63" s="45" t="s">
        <v>736</v>
      </c>
      <c r="L63" s="9" t="str">
        <f t="shared" si="11"/>
        <v>Yes</v>
      </c>
    </row>
    <row r="64" spans="1:12" x14ac:dyDescent="0.2">
      <c r="A64" s="3" t="s">
        <v>1684</v>
      </c>
      <c r="B64" s="35" t="s">
        <v>213</v>
      </c>
      <c r="C64" s="47" t="s">
        <v>1747</v>
      </c>
      <c r="D64" s="44" t="str">
        <f t="shared" si="8"/>
        <v>N/A</v>
      </c>
      <c r="E64" s="47" t="s">
        <v>1747</v>
      </c>
      <c r="F64" s="44" t="str">
        <f t="shared" si="9"/>
        <v>N/A</v>
      </c>
      <c r="G64" s="47">
        <v>2310.1629502999999</v>
      </c>
      <c r="H64" s="44" t="str">
        <f t="shared" si="10"/>
        <v>N/A</v>
      </c>
      <c r="I64" s="12" t="s">
        <v>1747</v>
      </c>
      <c r="J64" s="12" t="s">
        <v>1747</v>
      </c>
      <c r="K64" s="45" t="s">
        <v>736</v>
      </c>
      <c r="L64" s="9" t="str">
        <f t="shared" si="11"/>
        <v>N/A</v>
      </c>
    </row>
    <row r="65" spans="1:12" x14ac:dyDescent="0.2">
      <c r="A65" s="3" t="s">
        <v>1685</v>
      </c>
      <c r="B65" s="35" t="s">
        <v>213</v>
      </c>
      <c r="C65" s="47">
        <v>2268.1822366000001</v>
      </c>
      <c r="D65" s="44" t="str">
        <f t="shared" si="8"/>
        <v>N/A</v>
      </c>
      <c r="E65" s="47">
        <v>2115.6967951000001</v>
      </c>
      <c r="F65" s="44" t="str">
        <f t="shared" si="9"/>
        <v>N/A</v>
      </c>
      <c r="G65" s="47">
        <v>1891.5095587999999</v>
      </c>
      <c r="H65" s="44" t="str">
        <f t="shared" si="10"/>
        <v>N/A</v>
      </c>
      <c r="I65" s="12">
        <v>-6.72</v>
      </c>
      <c r="J65" s="12">
        <v>-10.6</v>
      </c>
      <c r="K65" s="45" t="s">
        <v>736</v>
      </c>
      <c r="L65" s="9" t="str">
        <f t="shared" si="11"/>
        <v>Yes</v>
      </c>
    </row>
    <row r="66" spans="1:12" x14ac:dyDescent="0.2">
      <c r="A66" s="3" t="s">
        <v>1686</v>
      </c>
      <c r="B66" s="35" t="s">
        <v>213</v>
      </c>
      <c r="C66" s="47">
        <v>2514.1462953999999</v>
      </c>
      <c r="D66" s="44" t="str">
        <f t="shared" si="8"/>
        <v>N/A</v>
      </c>
      <c r="E66" s="47">
        <v>2242.5477989000001</v>
      </c>
      <c r="F66" s="44" t="str">
        <f t="shared" si="9"/>
        <v>N/A</v>
      </c>
      <c r="G66" s="47">
        <v>499.77770843000002</v>
      </c>
      <c r="H66" s="44" t="str">
        <f t="shared" si="10"/>
        <v>N/A</v>
      </c>
      <c r="I66" s="12">
        <v>-10.8</v>
      </c>
      <c r="J66" s="12">
        <v>-77.7</v>
      </c>
      <c r="K66" s="45" t="s">
        <v>736</v>
      </c>
      <c r="L66" s="9" t="str">
        <f t="shared" si="11"/>
        <v>No</v>
      </c>
    </row>
    <row r="67" spans="1:12" x14ac:dyDescent="0.2">
      <c r="A67" s="3" t="s">
        <v>1687</v>
      </c>
      <c r="B67" s="35" t="s">
        <v>213</v>
      </c>
      <c r="C67" s="47" t="s">
        <v>1747</v>
      </c>
      <c r="D67" s="44" t="str">
        <f t="shared" si="8"/>
        <v>N/A</v>
      </c>
      <c r="E67" s="47" t="s">
        <v>1747</v>
      </c>
      <c r="F67" s="44" t="str">
        <f t="shared" si="9"/>
        <v>N/A</v>
      </c>
      <c r="G67" s="47" t="s">
        <v>1747</v>
      </c>
      <c r="H67" s="44" t="str">
        <f t="shared" si="10"/>
        <v>N/A</v>
      </c>
      <c r="I67" s="12" t="s">
        <v>1747</v>
      </c>
      <c r="J67" s="12" t="s">
        <v>1747</v>
      </c>
      <c r="K67" s="45" t="s">
        <v>736</v>
      </c>
      <c r="L67" s="9" t="str">
        <f t="shared" si="11"/>
        <v>N/A</v>
      </c>
    </row>
    <row r="68" spans="1:12" x14ac:dyDescent="0.2">
      <c r="A68" s="2" t="s">
        <v>1688</v>
      </c>
      <c r="B68" s="35" t="s">
        <v>213</v>
      </c>
      <c r="C68" s="47">
        <v>2116.9411765</v>
      </c>
      <c r="D68" s="44" t="str">
        <f t="shared" si="8"/>
        <v>N/A</v>
      </c>
      <c r="E68" s="47">
        <v>2530.5535713999998</v>
      </c>
      <c r="F68" s="44" t="str">
        <f t="shared" si="9"/>
        <v>N/A</v>
      </c>
      <c r="G68" s="47">
        <v>2806.4779874000001</v>
      </c>
      <c r="H68" s="44" t="str">
        <f t="shared" si="10"/>
        <v>N/A</v>
      </c>
      <c r="I68" s="12">
        <v>19.54</v>
      </c>
      <c r="J68" s="12">
        <v>10.9</v>
      </c>
      <c r="K68" s="45" t="s">
        <v>736</v>
      </c>
      <c r="L68" s="9" t="str">
        <f t="shared" si="11"/>
        <v>Yes</v>
      </c>
    </row>
    <row r="69" spans="1:12" x14ac:dyDescent="0.2">
      <c r="A69" s="2" t="s">
        <v>1689</v>
      </c>
      <c r="B69" s="35" t="s">
        <v>213</v>
      </c>
      <c r="C69" s="47">
        <v>1667.1902439</v>
      </c>
      <c r="D69" s="44" t="str">
        <f t="shared" si="8"/>
        <v>N/A</v>
      </c>
      <c r="E69" s="47">
        <v>1608.0753144</v>
      </c>
      <c r="F69" s="44" t="str">
        <f t="shared" si="9"/>
        <v>N/A</v>
      </c>
      <c r="G69" s="47">
        <v>1845.4137370000001</v>
      </c>
      <c r="H69" s="44" t="str">
        <f t="shared" si="10"/>
        <v>N/A</v>
      </c>
      <c r="I69" s="12">
        <v>-3.55</v>
      </c>
      <c r="J69" s="12">
        <v>14.76</v>
      </c>
      <c r="K69" s="45" t="s">
        <v>736</v>
      </c>
      <c r="L69" s="9" t="str">
        <f t="shared" si="11"/>
        <v>Yes</v>
      </c>
    </row>
    <row r="70" spans="1:12" x14ac:dyDescent="0.2">
      <c r="A70" s="46" t="s">
        <v>1690</v>
      </c>
      <c r="B70" s="35" t="s">
        <v>213</v>
      </c>
      <c r="C70" s="47">
        <v>2333.4320458000002</v>
      </c>
      <c r="D70" s="44" t="str">
        <f t="shared" si="8"/>
        <v>N/A</v>
      </c>
      <c r="E70" s="47">
        <v>2079.3793074</v>
      </c>
      <c r="F70" s="44" t="str">
        <f t="shared" si="9"/>
        <v>N/A</v>
      </c>
      <c r="G70" s="47">
        <v>2979.5945471999999</v>
      </c>
      <c r="H70" s="44" t="str">
        <f t="shared" si="10"/>
        <v>N/A</v>
      </c>
      <c r="I70" s="12">
        <v>-10.9</v>
      </c>
      <c r="J70" s="12">
        <v>43.29</v>
      </c>
      <c r="K70" s="45" t="s">
        <v>736</v>
      </c>
      <c r="L70" s="9" t="str">
        <f t="shared" si="11"/>
        <v>No</v>
      </c>
    </row>
    <row r="71" spans="1:12" x14ac:dyDescent="0.2">
      <c r="A71" s="46" t="s">
        <v>1691</v>
      </c>
      <c r="B71" s="35" t="s">
        <v>213</v>
      </c>
      <c r="C71" s="47">
        <v>2657.0374172000002</v>
      </c>
      <c r="D71" s="44" t="str">
        <f t="shared" si="8"/>
        <v>N/A</v>
      </c>
      <c r="E71" s="47">
        <v>2672.3116030000001</v>
      </c>
      <c r="F71" s="44" t="str">
        <f t="shared" si="9"/>
        <v>N/A</v>
      </c>
      <c r="G71" s="47">
        <v>2804.1413456</v>
      </c>
      <c r="H71" s="44" t="str">
        <f t="shared" si="10"/>
        <v>N/A</v>
      </c>
      <c r="I71" s="12">
        <v>0.57489999999999997</v>
      </c>
      <c r="J71" s="12">
        <v>4.9329999999999998</v>
      </c>
      <c r="K71" s="45" t="s">
        <v>736</v>
      </c>
      <c r="L71" s="9" t="str">
        <f t="shared" si="11"/>
        <v>Yes</v>
      </c>
    </row>
    <row r="72" spans="1:12" x14ac:dyDescent="0.2">
      <c r="A72" s="46" t="s">
        <v>1609</v>
      </c>
      <c r="B72" s="35" t="s">
        <v>213</v>
      </c>
      <c r="C72" s="47">
        <v>455010603</v>
      </c>
      <c r="D72" s="44" t="str">
        <f t="shared" ref="D72:D135" si="12">IF($B72="N/A","N/A",IF(C72&gt;10,"No",IF(C72&lt;-10,"No","Yes")))</f>
        <v>N/A</v>
      </c>
      <c r="E72" s="47">
        <v>234862992</v>
      </c>
      <c r="F72" s="44" t="str">
        <f t="shared" ref="F72:F135" si="13">IF($B72="N/A","N/A",IF(E72&gt;10,"No",IF(E72&lt;-10,"No","Yes")))</f>
        <v>N/A</v>
      </c>
      <c r="G72" s="47">
        <v>157212166</v>
      </c>
      <c r="H72" s="44" t="str">
        <f t="shared" ref="H72:H135" si="14">IF($B72="N/A","N/A",IF(G72&gt;10,"No",IF(G72&lt;-10,"No","Yes")))</f>
        <v>N/A</v>
      </c>
      <c r="I72" s="12">
        <v>-48.4</v>
      </c>
      <c r="J72" s="12">
        <v>-33.1</v>
      </c>
      <c r="K72" s="45" t="s">
        <v>736</v>
      </c>
      <c r="L72" s="9" t="str">
        <f t="shared" ref="L72:L132" si="15">IF(J72="Div by 0", "N/A", IF(K72="N/A","N/A", IF(J72&gt;VALUE(MID(K72,1,2)), "No", IF(J72&lt;-1*VALUE(MID(K72,1,2)), "No", "Yes"))))</f>
        <v>No</v>
      </c>
    </row>
    <row r="73" spans="1:12" x14ac:dyDescent="0.2">
      <c r="A73" s="46" t="s">
        <v>1610</v>
      </c>
      <c r="B73" s="35" t="s">
        <v>213</v>
      </c>
      <c r="C73" s="36">
        <v>22516</v>
      </c>
      <c r="D73" s="44" t="str">
        <f t="shared" si="12"/>
        <v>N/A</v>
      </c>
      <c r="E73" s="36">
        <v>12748</v>
      </c>
      <c r="F73" s="44" t="str">
        <f t="shared" si="13"/>
        <v>N/A</v>
      </c>
      <c r="G73" s="36">
        <v>9661</v>
      </c>
      <c r="H73" s="44" t="str">
        <f t="shared" si="14"/>
        <v>N/A</v>
      </c>
      <c r="I73" s="12">
        <v>-43.4</v>
      </c>
      <c r="J73" s="12">
        <v>-24.2</v>
      </c>
      <c r="K73" s="45" t="s">
        <v>736</v>
      </c>
      <c r="L73" s="9" t="str">
        <f t="shared" si="15"/>
        <v>Yes</v>
      </c>
    </row>
    <row r="74" spans="1:12" x14ac:dyDescent="0.2">
      <c r="A74" s="46" t="s">
        <v>1303</v>
      </c>
      <c r="B74" s="35" t="s">
        <v>213</v>
      </c>
      <c r="C74" s="47">
        <v>20208.323103999999</v>
      </c>
      <c r="D74" s="44" t="str">
        <f t="shared" si="12"/>
        <v>N/A</v>
      </c>
      <c r="E74" s="47">
        <v>18423.516787</v>
      </c>
      <c r="F74" s="44" t="str">
        <f t="shared" si="13"/>
        <v>N/A</v>
      </c>
      <c r="G74" s="47">
        <v>16272.866784</v>
      </c>
      <c r="H74" s="44" t="str">
        <f t="shared" si="14"/>
        <v>N/A</v>
      </c>
      <c r="I74" s="12">
        <v>-8.83</v>
      </c>
      <c r="J74" s="12">
        <v>-11.7</v>
      </c>
      <c r="K74" s="45" t="s">
        <v>736</v>
      </c>
      <c r="L74" s="9" t="str">
        <f t="shared" si="15"/>
        <v>Yes</v>
      </c>
    </row>
    <row r="75" spans="1:12" ht="25.5" x14ac:dyDescent="0.2">
      <c r="A75" s="46" t="s">
        <v>1304</v>
      </c>
      <c r="B75" s="35" t="s">
        <v>213</v>
      </c>
      <c r="C75" s="36">
        <v>9.0749244980999997</v>
      </c>
      <c r="D75" s="44" t="str">
        <f t="shared" si="12"/>
        <v>N/A</v>
      </c>
      <c r="E75" s="36">
        <v>8.8831189205999994</v>
      </c>
      <c r="F75" s="44" t="str">
        <f t="shared" si="13"/>
        <v>N/A</v>
      </c>
      <c r="G75" s="36">
        <v>8.2823724252000002</v>
      </c>
      <c r="H75" s="44" t="str">
        <f t="shared" si="14"/>
        <v>N/A</v>
      </c>
      <c r="I75" s="12">
        <v>-2.11</v>
      </c>
      <c r="J75" s="12">
        <v>-6.76</v>
      </c>
      <c r="K75" s="45" t="s">
        <v>736</v>
      </c>
      <c r="L75" s="9" t="str">
        <f t="shared" si="15"/>
        <v>Yes</v>
      </c>
    </row>
    <row r="76" spans="1:12" ht="25.5" x14ac:dyDescent="0.2">
      <c r="A76" s="46" t="s">
        <v>546</v>
      </c>
      <c r="B76" s="35" t="s">
        <v>213</v>
      </c>
      <c r="C76" s="47">
        <v>15578973</v>
      </c>
      <c r="D76" s="44" t="str">
        <f t="shared" si="12"/>
        <v>N/A</v>
      </c>
      <c r="E76" s="47">
        <v>4102220</v>
      </c>
      <c r="F76" s="44" t="str">
        <f t="shared" si="13"/>
        <v>N/A</v>
      </c>
      <c r="G76" s="47">
        <v>2101651</v>
      </c>
      <c r="H76" s="44" t="str">
        <f t="shared" si="14"/>
        <v>N/A</v>
      </c>
      <c r="I76" s="12">
        <v>-73.7</v>
      </c>
      <c r="J76" s="12">
        <v>-48.8</v>
      </c>
      <c r="K76" s="45" t="s">
        <v>736</v>
      </c>
      <c r="L76" s="9" t="str">
        <f t="shared" si="15"/>
        <v>No</v>
      </c>
    </row>
    <row r="77" spans="1:12" x14ac:dyDescent="0.2">
      <c r="A77" s="46" t="s">
        <v>547</v>
      </c>
      <c r="B77" s="35" t="s">
        <v>213</v>
      </c>
      <c r="C77" s="36">
        <v>1165</v>
      </c>
      <c r="D77" s="44" t="str">
        <f t="shared" si="12"/>
        <v>N/A</v>
      </c>
      <c r="E77" s="36">
        <v>348</v>
      </c>
      <c r="F77" s="44" t="str">
        <f t="shared" si="13"/>
        <v>N/A</v>
      </c>
      <c r="G77" s="36">
        <v>196</v>
      </c>
      <c r="H77" s="44" t="str">
        <f t="shared" si="14"/>
        <v>N/A</v>
      </c>
      <c r="I77" s="12">
        <v>-70.099999999999994</v>
      </c>
      <c r="J77" s="12">
        <v>-43.7</v>
      </c>
      <c r="K77" s="45" t="s">
        <v>736</v>
      </c>
      <c r="L77" s="9" t="str">
        <f t="shared" si="15"/>
        <v>No</v>
      </c>
    </row>
    <row r="78" spans="1:12" x14ac:dyDescent="0.2">
      <c r="A78" s="46" t="s">
        <v>1305</v>
      </c>
      <c r="B78" s="35" t="s">
        <v>213</v>
      </c>
      <c r="C78" s="47">
        <v>13372.509013000001</v>
      </c>
      <c r="D78" s="44" t="str">
        <f t="shared" si="12"/>
        <v>N/A</v>
      </c>
      <c r="E78" s="47">
        <v>11787.988506</v>
      </c>
      <c r="F78" s="44" t="str">
        <f t="shared" si="13"/>
        <v>N/A</v>
      </c>
      <c r="G78" s="47">
        <v>10722.709183999999</v>
      </c>
      <c r="H78" s="44" t="str">
        <f t="shared" si="14"/>
        <v>N/A</v>
      </c>
      <c r="I78" s="12">
        <v>-11.8</v>
      </c>
      <c r="J78" s="12">
        <v>-9.0399999999999991</v>
      </c>
      <c r="K78" s="45" t="s">
        <v>736</v>
      </c>
      <c r="L78" s="9" t="str">
        <f t="shared" si="15"/>
        <v>Yes</v>
      </c>
    </row>
    <row r="79" spans="1:12" ht="25.5" x14ac:dyDescent="0.2">
      <c r="A79" s="46" t="s">
        <v>548</v>
      </c>
      <c r="B79" s="35" t="s">
        <v>213</v>
      </c>
      <c r="C79" s="47">
        <v>4951265</v>
      </c>
      <c r="D79" s="44" t="str">
        <f t="shared" si="12"/>
        <v>N/A</v>
      </c>
      <c r="E79" s="47">
        <v>2890724</v>
      </c>
      <c r="F79" s="44" t="str">
        <f t="shared" si="13"/>
        <v>N/A</v>
      </c>
      <c r="G79" s="47">
        <v>2153017</v>
      </c>
      <c r="H79" s="44" t="str">
        <f t="shared" si="14"/>
        <v>N/A</v>
      </c>
      <c r="I79" s="12">
        <v>-41.6</v>
      </c>
      <c r="J79" s="12">
        <v>-25.5</v>
      </c>
      <c r="K79" s="45" t="s">
        <v>736</v>
      </c>
      <c r="L79" s="9" t="str">
        <f t="shared" si="15"/>
        <v>Yes</v>
      </c>
    </row>
    <row r="80" spans="1:12" x14ac:dyDescent="0.2">
      <c r="A80" s="46" t="s">
        <v>549</v>
      </c>
      <c r="B80" s="35" t="s">
        <v>213</v>
      </c>
      <c r="C80" s="36">
        <v>340</v>
      </c>
      <c r="D80" s="44" t="str">
        <f t="shared" si="12"/>
        <v>N/A</v>
      </c>
      <c r="E80" s="36">
        <v>209</v>
      </c>
      <c r="F80" s="44" t="str">
        <f t="shared" si="13"/>
        <v>N/A</v>
      </c>
      <c r="G80" s="36">
        <v>170</v>
      </c>
      <c r="H80" s="44" t="str">
        <f t="shared" si="14"/>
        <v>N/A</v>
      </c>
      <c r="I80" s="12">
        <v>-38.5</v>
      </c>
      <c r="J80" s="12">
        <v>-18.7</v>
      </c>
      <c r="K80" s="45" t="s">
        <v>736</v>
      </c>
      <c r="L80" s="9" t="str">
        <f t="shared" si="15"/>
        <v>Yes</v>
      </c>
    </row>
    <row r="81" spans="1:12" ht="25.5" x14ac:dyDescent="0.2">
      <c r="A81" s="46" t="s">
        <v>1306</v>
      </c>
      <c r="B81" s="35" t="s">
        <v>213</v>
      </c>
      <c r="C81" s="47">
        <v>14562.544118</v>
      </c>
      <c r="D81" s="44" t="str">
        <f t="shared" si="12"/>
        <v>N/A</v>
      </c>
      <c r="E81" s="47">
        <v>13831.215311</v>
      </c>
      <c r="F81" s="44" t="str">
        <f t="shared" si="13"/>
        <v>N/A</v>
      </c>
      <c r="G81" s="47">
        <v>12664.805882000001</v>
      </c>
      <c r="H81" s="44" t="str">
        <f t="shared" si="14"/>
        <v>N/A</v>
      </c>
      <c r="I81" s="12">
        <v>-5.0199999999999996</v>
      </c>
      <c r="J81" s="12">
        <v>-8.43</v>
      </c>
      <c r="K81" s="45" t="s">
        <v>736</v>
      </c>
      <c r="L81" s="9" t="str">
        <f t="shared" si="15"/>
        <v>Yes</v>
      </c>
    </row>
    <row r="82" spans="1:12" ht="25.5" x14ac:dyDescent="0.2">
      <c r="A82" s="46" t="s">
        <v>550</v>
      </c>
      <c r="B82" s="35" t="s">
        <v>213</v>
      </c>
      <c r="C82" s="47">
        <v>835874</v>
      </c>
      <c r="D82" s="44" t="str">
        <f t="shared" si="12"/>
        <v>N/A</v>
      </c>
      <c r="E82" s="47">
        <v>917636</v>
      </c>
      <c r="F82" s="44" t="str">
        <f t="shared" si="13"/>
        <v>N/A</v>
      </c>
      <c r="G82" s="47">
        <v>966842</v>
      </c>
      <c r="H82" s="44" t="str">
        <f t="shared" si="14"/>
        <v>N/A</v>
      </c>
      <c r="I82" s="12">
        <v>9.782</v>
      </c>
      <c r="J82" s="12">
        <v>5.3620000000000001</v>
      </c>
      <c r="K82" s="45" t="s">
        <v>736</v>
      </c>
      <c r="L82" s="9" t="str">
        <f t="shared" si="15"/>
        <v>Yes</v>
      </c>
    </row>
    <row r="83" spans="1:12" x14ac:dyDescent="0.2">
      <c r="A83" s="46" t="s">
        <v>551</v>
      </c>
      <c r="B83" s="35" t="s">
        <v>213</v>
      </c>
      <c r="C83" s="36">
        <v>11</v>
      </c>
      <c r="D83" s="44" t="str">
        <f t="shared" si="12"/>
        <v>N/A</v>
      </c>
      <c r="E83" s="36">
        <v>11</v>
      </c>
      <c r="F83" s="44" t="str">
        <f t="shared" si="13"/>
        <v>N/A</v>
      </c>
      <c r="G83" s="36">
        <v>11</v>
      </c>
      <c r="H83" s="44" t="str">
        <f t="shared" si="14"/>
        <v>N/A</v>
      </c>
      <c r="I83" s="12">
        <v>0</v>
      </c>
      <c r="J83" s="12">
        <v>0</v>
      </c>
      <c r="K83" s="45" t="s">
        <v>736</v>
      </c>
      <c r="L83" s="9" t="str">
        <f t="shared" si="15"/>
        <v>Yes</v>
      </c>
    </row>
    <row r="84" spans="1:12" x14ac:dyDescent="0.2">
      <c r="A84" s="46" t="s">
        <v>1307</v>
      </c>
      <c r="B84" s="35" t="s">
        <v>213</v>
      </c>
      <c r="C84" s="47">
        <v>83587.399999999994</v>
      </c>
      <c r="D84" s="44" t="str">
        <f t="shared" si="12"/>
        <v>N/A</v>
      </c>
      <c r="E84" s="47">
        <v>91763.6</v>
      </c>
      <c r="F84" s="44" t="str">
        <f t="shared" si="13"/>
        <v>N/A</v>
      </c>
      <c r="G84" s="47">
        <v>96684.2</v>
      </c>
      <c r="H84" s="44" t="str">
        <f t="shared" si="14"/>
        <v>N/A</v>
      </c>
      <c r="I84" s="12">
        <v>9.782</v>
      </c>
      <c r="J84" s="12">
        <v>5.3620000000000001</v>
      </c>
      <c r="K84" s="45" t="s">
        <v>736</v>
      </c>
      <c r="L84" s="9" t="str">
        <f t="shared" si="15"/>
        <v>Yes</v>
      </c>
    </row>
    <row r="85" spans="1:12" x14ac:dyDescent="0.2">
      <c r="A85" s="46" t="s">
        <v>552</v>
      </c>
      <c r="B85" s="35" t="s">
        <v>213</v>
      </c>
      <c r="C85" s="47">
        <v>49882443</v>
      </c>
      <c r="D85" s="44" t="str">
        <f t="shared" si="12"/>
        <v>N/A</v>
      </c>
      <c r="E85" s="47">
        <v>45258308</v>
      </c>
      <c r="F85" s="44" t="str">
        <f t="shared" si="13"/>
        <v>N/A</v>
      </c>
      <c r="G85" s="47">
        <v>36176240</v>
      </c>
      <c r="H85" s="44" t="str">
        <f t="shared" si="14"/>
        <v>N/A</v>
      </c>
      <c r="I85" s="12">
        <v>-9.27</v>
      </c>
      <c r="J85" s="12">
        <v>-20.100000000000001</v>
      </c>
      <c r="K85" s="45" t="s">
        <v>736</v>
      </c>
      <c r="L85" s="9" t="str">
        <f t="shared" si="15"/>
        <v>Yes</v>
      </c>
    </row>
    <row r="86" spans="1:12" x14ac:dyDescent="0.2">
      <c r="A86" s="46" t="s">
        <v>553</v>
      </c>
      <c r="B86" s="35" t="s">
        <v>213</v>
      </c>
      <c r="C86" s="36">
        <v>2342</v>
      </c>
      <c r="D86" s="44" t="str">
        <f t="shared" si="12"/>
        <v>N/A</v>
      </c>
      <c r="E86" s="36">
        <v>1564</v>
      </c>
      <c r="F86" s="44" t="str">
        <f t="shared" si="13"/>
        <v>N/A</v>
      </c>
      <c r="G86" s="36">
        <v>1041</v>
      </c>
      <c r="H86" s="44" t="str">
        <f t="shared" si="14"/>
        <v>N/A</v>
      </c>
      <c r="I86" s="12">
        <v>-33.200000000000003</v>
      </c>
      <c r="J86" s="12">
        <v>-33.4</v>
      </c>
      <c r="K86" s="45" t="s">
        <v>736</v>
      </c>
      <c r="L86" s="9" t="str">
        <f t="shared" si="15"/>
        <v>No</v>
      </c>
    </row>
    <row r="87" spans="1:12" x14ac:dyDescent="0.2">
      <c r="A87" s="46" t="s">
        <v>1308</v>
      </c>
      <c r="B87" s="35" t="s">
        <v>213</v>
      </c>
      <c r="C87" s="47">
        <v>21299.078991999999</v>
      </c>
      <c r="D87" s="44" t="str">
        <f t="shared" si="12"/>
        <v>N/A</v>
      </c>
      <c r="E87" s="47">
        <v>28937.537084</v>
      </c>
      <c r="F87" s="44" t="str">
        <f t="shared" si="13"/>
        <v>N/A</v>
      </c>
      <c r="G87" s="47">
        <v>34751.431316000002</v>
      </c>
      <c r="H87" s="44" t="str">
        <f t="shared" si="14"/>
        <v>N/A</v>
      </c>
      <c r="I87" s="12">
        <v>35.86</v>
      </c>
      <c r="J87" s="12">
        <v>20.09</v>
      </c>
      <c r="K87" s="45" t="s">
        <v>736</v>
      </c>
      <c r="L87" s="9" t="str">
        <f t="shared" si="15"/>
        <v>Yes</v>
      </c>
    </row>
    <row r="88" spans="1:12" ht="25.5" x14ac:dyDescent="0.2">
      <c r="A88" s="46" t="s">
        <v>554</v>
      </c>
      <c r="B88" s="35" t="s">
        <v>213</v>
      </c>
      <c r="C88" s="47">
        <v>143119074</v>
      </c>
      <c r="D88" s="44" t="str">
        <f t="shared" si="12"/>
        <v>N/A</v>
      </c>
      <c r="E88" s="47">
        <v>68651343</v>
      </c>
      <c r="F88" s="44" t="str">
        <f t="shared" si="13"/>
        <v>N/A</v>
      </c>
      <c r="G88" s="47">
        <v>56662572</v>
      </c>
      <c r="H88" s="44" t="str">
        <f t="shared" si="14"/>
        <v>N/A</v>
      </c>
      <c r="I88" s="12">
        <v>-52</v>
      </c>
      <c r="J88" s="12">
        <v>-17.5</v>
      </c>
      <c r="K88" s="45" t="s">
        <v>736</v>
      </c>
      <c r="L88" s="9" t="str">
        <f t="shared" si="15"/>
        <v>Yes</v>
      </c>
    </row>
    <row r="89" spans="1:12" x14ac:dyDescent="0.2">
      <c r="A89" s="46" t="s">
        <v>555</v>
      </c>
      <c r="B89" s="35" t="s">
        <v>213</v>
      </c>
      <c r="C89" s="36">
        <v>150032</v>
      </c>
      <c r="D89" s="44" t="str">
        <f t="shared" si="12"/>
        <v>N/A</v>
      </c>
      <c r="E89" s="36">
        <v>83259</v>
      </c>
      <c r="F89" s="44" t="str">
        <f t="shared" si="13"/>
        <v>N/A</v>
      </c>
      <c r="G89" s="36">
        <v>73187</v>
      </c>
      <c r="H89" s="44" t="str">
        <f t="shared" si="14"/>
        <v>N/A</v>
      </c>
      <c r="I89" s="12">
        <v>-44.5</v>
      </c>
      <c r="J89" s="12">
        <v>-12.1</v>
      </c>
      <c r="K89" s="45" t="s">
        <v>736</v>
      </c>
      <c r="L89" s="9" t="str">
        <f t="shared" si="15"/>
        <v>Yes</v>
      </c>
    </row>
    <row r="90" spans="1:12" x14ac:dyDescent="0.2">
      <c r="A90" s="46" t="s">
        <v>1309</v>
      </c>
      <c r="B90" s="35" t="s">
        <v>213</v>
      </c>
      <c r="C90" s="47">
        <v>953.92365629000005</v>
      </c>
      <c r="D90" s="44" t="str">
        <f t="shared" si="12"/>
        <v>N/A</v>
      </c>
      <c r="E90" s="47">
        <v>824.55161604</v>
      </c>
      <c r="F90" s="44" t="str">
        <f t="shared" si="13"/>
        <v>N/A</v>
      </c>
      <c r="G90" s="47">
        <v>774.21634989999995</v>
      </c>
      <c r="H90" s="44" t="str">
        <f t="shared" si="14"/>
        <v>N/A</v>
      </c>
      <c r="I90" s="12">
        <v>-13.6</v>
      </c>
      <c r="J90" s="12">
        <v>-6.1</v>
      </c>
      <c r="K90" s="45" t="s">
        <v>736</v>
      </c>
      <c r="L90" s="9" t="str">
        <f t="shared" si="15"/>
        <v>Yes</v>
      </c>
    </row>
    <row r="91" spans="1:12" x14ac:dyDescent="0.2">
      <c r="A91" s="46" t="s">
        <v>556</v>
      </c>
      <c r="B91" s="35" t="s">
        <v>213</v>
      </c>
      <c r="C91" s="47">
        <v>23307027</v>
      </c>
      <c r="D91" s="44" t="str">
        <f t="shared" si="12"/>
        <v>N/A</v>
      </c>
      <c r="E91" s="47">
        <v>17957231</v>
      </c>
      <c r="F91" s="44" t="str">
        <f t="shared" si="13"/>
        <v>N/A</v>
      </c>
      <c r="G91" s="47">
        <v>17719382</v>
      </c>
      <c r="H91" s="44" t="str">
        <f t="shared" si="14"/>
        <v>N/A</v>
      </c>
      <c r="I91" s="12">
        <v>-23</v>
      </c>
      <c r="J91" s="12">
        <v>-1.32</v>
      </c>
      <c r="K91" s="45" t="s">
        <v>736</v>
      </c>
      <c r="L91" s="9" t="str">
        <f t="shared" si="15"/>
        <v>Yes</v>
      </c>
    </row>
    <row r="92" spans="1:12" x14ac:dyDescent="0.2">
      <c r="A92" s="46" t="s">
        <v>557</v>
      </c>
      <c r="B92" s="35" t="s">
        <v>213</v>
      </c>
      <c r="C92" s="36">
        <v>58431</v>
      </c>
      <c r="D92" s="44" t="str">
        <f t="shared" si="12"/>
        <v>N/A</v>
      </c>
      <c r="E92" s="36">
        <v>47515</v>
      </c>
      <c r="F92" s="44" t="str">
        <f t="shared" si="13"/>
        <v>N/A</v>
      </c>
      <c r="G92" s="36">
        <v>44113</v>
      </c>
      <c r="H92" s="44" t="str">
        <f t="shared" si="14"/>
        <v>N/A</v>
      </c>
      <c r="I92" s="12">
        <v>-18.7</v>
      </c>
      <c r="J92" s="12">
        <v>-7.16</v>
      </c>
      <c r="K92" s="45" t="s">
        <v>736</v>
      </c>
      <c r="L92" s="9" t="str">
        <f t="shared" si="15"/>
        <v>Yes</v>
      </c>
    </row>
    <row r="93" spans="1:12" x14ac:dyDescent="0.2">
      <c r="A93" s="46" t="s">
        <v>1310</v>
      </c>
      <c r="B93" s="35" t="s">
        <v>213</v>
      </c>
      <c r="C93" s="47">
        <v>398.88119319999998</v>
      </c>
      <c r="D93" s="44" t="str">
        <f t="shared" si="12"/>
        <v>N/A</v>
      </c>
      <c r="E93" s="47">
        <v>377.92762285999999</v>
      </c>
      <c r="F93" s="44" t="str">
        <f t="shared" si="13"/>
        <v>N/A</v>
      </c>
      <c r="G93" s="47">
        <v>401.68163579999998</v>
      </c>
      <c r="H93" s="44" t="str">
        <f t="shared" si="14"/>
        <v>N/A</v>
      </c>
      <c r="I93" s="12">
        <v>-5.25</v>
      </c>
      <c r="J93" s="12">
        <v>6.2850000000000001</v>
      </c>
      <c r="K93" s="45" t="s">
        <v>736</v>
      </c>
      <c r="L93" s="9" t="str">
        <f t="shared" si="15"/>
        <v>Yes</v>
      </c>
    </row>
    <row r="94" spans="1:12" ht="25.5" x14ac:dyDescent="0.2">
      <c r="A94" s="46" t="s">
        <v>558</v>
      </c>
      <c r="B94" s="35" t="s">
        <v>213</v>
      </c>
      <c r="C94" s="47">
        <v>32496409</v>
      </c>
      <c r="D94" s="44" t="str">
        <f t="shared" si="12"/>
        <v>N/A</v>
      </c>
      <c r="E94" s="47">
        <v>26864049</v>
      </c>
      <c r="F94" s="44" t="str">
        <f t="shared" si="13"/>
        <v>N/A</v>
      </c>
      <c r="G94" s="47">
        <v>24184108</v>
      </c>
      <c r="H94" s="44" t="str">
        <f t="shared" si="14"/>
        <v>N/A</v>
      </c>
      <c r="I94" s="12">
        <v>-17.3</v>
      </c>
      <c r="J94" s="12">
        <v>-9.98</v>
      </c>
      <c r="K94" s="45" t="s">
        <v>736</v>
      </c>
      <c r="L94" s="9" t="str">
        <f t="shared" si="15"/>
        <v>Yes</v>
      </c>
    </row>
    <row r="95" spans="1:12" x14ac:dyDescent="0.2">
      <c r="A95" s="46" t="s">
        <v>559</v>
      </c>
      <c r="B95" s="35" t="s">
        <v>213</v>
      </c>
      <c r="C95" s="36">
        <v>86292</v>
      </c>
      <c r="D95" s="44" t="str">
        <f t="shared" si="12"/>
        <v>N/A</v>
      </c>
      <c r="E95" s="36">
        <v>48119</v>
      </c>
      <c r="F95" s="44" t="str">
        <f t="shared" si="13"/>
        <v>N/A</v>
      </c>
      <c r="G95" s="36">
        <v>42901</v>
      </c>
      <c r="H95" s="44" t="str">
        <f t="shared" si="14"/>
        <v>N/A</v>
      </c>
      <c r="I95" s="12">
        <v>-44.2</v>
      </c>
      <c r="J95" s="12">
        <v>-10.8</v>
      </c>
      <c r="K95" s="45" t="s">
        <v>736</v>
      </c>
      <c r="L95" s="9" t="str">
        <f t="shared" si="15"/>
        <v>Yes</v>
      </c>
    </row>
    <row r="96" spans="1:12" ht="25.5" x14ac:dyDescent="0.2">
      <c r="A96" s="46" t="s">
        <v>1311</v>
      </c>
      <c r="B96" s="35" t="s">
        <v>213</v>
      </c>
      <c r="C96" s="47">
        <v>376.58657813000002</v>
      </c>
      <c r="D96" s="44" t="str">
        <f t="shared" si="12"/>
        <v>N/A</v>
      </c>
      <c r="E96" s="47">
        <v>558.28360939000004</v>
      </c>
      <c r="F96" s="44" t="str">
        <f t="shared" si="13"/>
        <v>N/A</v>
      </c>
      <c r="G96" s="47">
        <v>563.71898091000003</v>
      </c>
      <c r="H96" s="44" t="str">
        <f t="shared" si="14"/>
        <v>N/A</v>
      </c>
      <c r="I96" s="12">
        <v>48.25</v>
      </c>
      <c r="J96" s="12">
        <v>0.97360000000000002</v>
      </c>
      <c r="K96" s="45" t="s">
        <v>736</v>
      </c>
      <c r="L96" s="9" t="str">
        <f t="shared" si="15"/>
        <v>Yes</v>
      </c>
    </row>
    <row r="97" spans="1:12" ht="25.5" x14ac:dyDescent="0.2">
      <c r="A97" s="46" t="s">
        <v>560</v>
      </c>
      <c r="B97" s="35" t="s">
        <v>213</v>
      </c>
      <c r="C97" s="47">
        <v>138298189</v>
      </c>
      <c r="D97" s="44" t="str">
        <f t="shared" si="12"/>
        <v>N/A</v>
      </c>
      <c r="E97" s="47">
        <v>62973655</v>
      </c>
      <c r="F97" s="44" t="str">
        <f t="shared" si="13"/>
        <v>N/A</v>
      </c>
      <c r="G97" s="47">
        <v>41167564</v>
      </c>
      <c r="H97" s="44" t="str">
        <f t="shared" si="14"/>
        <v>N/A</v>
      </c>
      <c r="I97" s="12">
        <v>-54.5</v>
      </c>
      <c r="J97" s="12">
        <v>-34.6</v>
      </c>
      <c r="K97" s="45" t="s">
        <v>736</v>
      </c>
      <c r="L97" s="9" t="str">
        <f t="shared" si="15"/>
        <v>No</v>
      </c>
    </row>
    <row r="98" spans="1:12" x14ac:dyDescent="0.2">
      <c r="A98" s="46" t="s">
        <v>561</v>
      </c>
      <c r="B98" s="35" t="s">
        <v>213</v>
      </c>
      <c r="C98" s="36">
        <v>91485</v>
      </c>
      <c r="D98" s="44" t="str">
        <f t="shared" si="12"/>
        <v>N/A</v>
      </c>
      <c r="E98" s="36">
        <v>44737</v>
      </c>
      <c r="F98" s="44" t="str">
        <f t="shared" si="13"/>
        <v>N/A</v>
      </c>
      <c r="G98" s="36">
        <v>37189</v>
      </c>
      <c r="H98" s="44" t="str">
        <f t="shared" si="14"/>
        <v>N/A</v>
      </c>
      <c r="I98" s="12">
        <v>-51.1</v>
      </c>
      <c r="J98" s="12">
        <v>-16.899999999999999</v>
      </c>
      <c r="K98" s="45" t="s">
        <v>736</v>
      </c>
      <c r="L98" s="9" t="str">
        <f t="shared" si="15"/>
        <v>Yes</v>
      </c>
    </row>
    <row r="99" spans="1:12" x14ac:dyDescent="0.2">
      <c r="A99" s="46" t="s">
        <v>1312</v>
      </c>
      <c r="B99" s="35" t="s">
        <v>213</v>
      </c>
      <c r="C99" s="47">
        <v>1511.7034377</v>
      </c>
      <c r="D99" s="44" t="str">
        <f t="shared" si="12"/>
        <v>N/A</v>
      </c>
      <c r="E99" s="47">
        <v>1407.6414377000001</v>
      </c>
      <c r="F99" s="44" t="str">
        <f t="shared" si="13"/>
        <v>N/A</v>
      </c>
      <c r="G99" s="47">
        <v>1106.9822796999999</v>
      </c>
      <c r="H99" s="44" t="str">
        <f t="shared" si="14"/>
        <v>N/A</v>
      </c>
      <c r="I99" s="12">
        <v>-6.88</v>
      </c>
      <c r="J99" s="12">
        <v>-21.4</v>
      </c>
      <c r="K99" s="45" t="s">
        <v>736</v>
      </c>
      <c r="L99" s="9" t="str">
        <f t="shared" si="15"/>
        <v>Yes</v>
      </c>
    </row>
    <row r="100" spans="1:12" x14ac:dyDescent="0.2">
      <c r="A100" s="46" t="s">
        <v>562</v>
      </c>
      <c r="B100" s="35" t="s">
        <v>213</v>
      </c>
      <c r="C100" s="47">
        <v>37535249</v>
      </c>
      <c r="D100" s="44" t="str">
        <f t="shared" si="12"/>
        <v>N/A</v>
      </c>
      <c r="E100" s="47">
        <v>11624127</v>
      </c>
      <c r="F100" s="44" t="str">
        <f t="shared" si="13"/>
        <v>N/A</v>
      </c>
      <c r="G100" s="47">
        <v>12624100</v>
      </c>
      <c r="H100" s="44" t="str">
        <f t="shared" si="14"/>
        <v>N/A</v>
      </c>
      <c r="I100" s="12">
        <v>-69</v>
      </c>
      <c r="J100" s="12">
        <v>8.6029999999999998</v>
      </c>
      <c r="K100" s="45" t="s">
        <v>736</v>
      </c>
      <c r="L100" s="9" t="str">
        <f t="shared" si="15"/>
        <v>Yes</v>
      </c>
    </row>
    <row r="101" spans="1:12" x14ac:dyDescent="0.2">
      <c r="A101" s="46" t="s">
        <v>563</v>
      </c>
      <c r="B101" s="35" t="s">
        <v>213</v>
      </c>
      <c r="C101" s="36">
        <v>30428</v>
      </c>
      <c r="D101" s="44" t="str">
        <f t="shared" si="12"/>
        <v>N/A</v>
      </c>
      <c r="E101" s="36">
        <v>9778</v>
      </c>
      <c r="F101" s="44" t="str">
        <f t="shared" si="13"/>
        <v>N/A</v>
      </c>
      <c r="G101" s="36">
        <v>9177</v>
      </c>
      <c r="H101" s="44" t="str">
        <f t="shared" si="14"/>
        <v>N/A</v>
      </c>
      <c r="I101" s="12">
        <v>-67.900000000000006</v>
      </c>
      <c r="J101" s="12">
        <v>-6.15</v>
      </c>
      <c r="K101" s="45" t="s">
        <v>736</v>
      </c>
      <c r="L101" s="9" t="str">
        <f t="shared" si="15"/>
        <v>Yes</v>
      </c>
    </row>
    <row r="102" spans="1:12" x14ac:dyDescent="0.2">
      <c r="A102" s="46" t="s">
        <v>1313</v>
      </c>
      <c r="B102" s="35" t="s">
        <v>213</v>
      </c>
      <c r="C102" s="47">
        <v>1233.5759498</v>
      </c>
      <c r="D102" s="44" t="str">
        <f t="shared" si="12"/>
        <v>N/A</v>
      </c>
      <c r="E102" s="47">
        <v>1188.8041522000001</v>
      </c>
      <c r="F102" s="44" t="str">
        <f t="shared" si="13"/>
        <v>N/A</v>
      </c>
      <c r="G102" s="47">
        <v>1375.6238421999999</v>
      </c>
      <c r="H102" s="44" t="str">
        <f t="shared" si="14"/>
        <v>N/A</v>
      </c>
      <c r="I102" s="12">
        <v>-3.63</v>
      </c>
      <c r="J102" s="12">
        <v>15.71</v>
      </c>
      <c r="K102" s="45" t="s">
        <v>736</v>
      </c>
      <c r="L102" s="9" t="str">
        <f t="shared" si="15"/>
        <v>Yes</v>
      </c>
    </row>
    <row r="103" spans="1:12" ht="25.5" x14ac:dyDescent="0.2">
      <c r="A103" s="46" t="s">
        <v>564</v>
      </c>
      <c r="B103" s="35" t="s">
        <v>213</v>
      </c>
      <c r="C103" s="47">
        <v>4580143</v>
      </c>
      <c r="D103" s="44" t="str">
        <f t="shared" si="12"/>
        <v>N/A</v>
      </c>
      <c r="E103" s="47">
        <v>1397991</v>
      </c>
      <c r="F103" s="44" t="str">
        <f t="shared" si="13"/>
        <v>N/A</v>
      </c>
      <c r="G103" s="47">
        <v>423218</v>
      </c>
      <c r="H103" s="44" t="str">
        <f t="shared" si="14"/>
        <v>N/A</v>
      </c>
      <c r="I103" s="12">
        <v>-69.5</v>
      </c>
      <c r="J103" s="12">
        <v>-69.7</v>
      </c>
      <c r="K103" s="45" t="s">
        <v>736</v>
      </c>
      <c r="L103" s="9" t="str">
        <f t="shared" si="15"/>
        <v>No</v>
      </c>
    </row>
    <row r="104" spans="1:12" x14ac:dyDescent="0.2">
      <c r="A104" s="46" t="s">
        <v>565</v>
      </c>
      <c r="B104" s="35" t="s">
        <v>213</v>
      </c>
      <c r="C104" s="36">
        <v>2320</v>
      </c>
      <c r="D104" s="44" t="str">
        <f t="shared" si="12"/>
        <v>N/A</v>
      </c>
      <c r="E104" s="36">
        <v>1122</v>
      </c>
      <c r="F104" s="44" t="str">
        <f t="shared" si="13"/>
        <v>N/A</v>
      </c>
      <c r="G104" s="36">
        <v>497</v>
      </c>
      <c r="H104" s="44" t="str">
        <f t="shared" si="14"/>
        <v>N/A</v>
      </c>
      <c r="I104" s="12">
        <v>-51.6</v>
      </c>
      <c r="J104" s="12">
        <v>-55.7</v>
      </c>
      <c r="K104" s="45" t="s">
        <v>736</v>
      </c>
      <c r="L104" s="9" t="str">
        <f t="shared" si="15"/>
        <v>No</v>
      </c>
    </row>
    <row r="105" spans="1:12" ht="25.5" x14ac:dyDescent="0.2">
      <c r="A105" s="46" t="s">
        <v>1314</v>
      </c>
      <c r="B105" s="35" t="s">
        <v>213</v>
      </c>
      <c r="C105" s="47">
        <v>1974.1995690000001</v>
      </c>
      <c r="D105" s="44" t="str">
        <f t="shared" si="12"/>
        <v>N/A</v>
      </c>
      <c r="E105" s="47">
        <v>1245.9812833999999</v>
      </c>
      <c r="F105" s="44" t="str">
        <f t="shared" si="13"/>
        <v>N/A</v>
      </c>
      <c r="G105" s="47">
        <v>851.54527163</v>
      </c>
      <c r="H105" s="44" t="str">
        <f t="shared" si="14"/>
        <v>N/A</v>
      </c>
      <c r="I105" s="12">
        <v>-36.9</v>
      </c>
      <c r="J105" s="12">
        <v>-31.7</v>
      </c>
      <c r="K105" s="45" t="s">
        <v>736</v>
      </c>
      <c r="L105" s="9" t="str">
        <f t="shared" si="15"/>
        <v>No</v>
      </c>
    </row>
    <row r="106" spans="1:12" ht="25.5" x14ac:dyDescent="0.2">
      <c r="A106" s="46" t="s">
        <v>566</v>
      </c>
      <c r="B106" s="35" t="s">
        <v>213</v>
      </c>
      <c r="C106" s="47">
        <v>71538086</v>
      </c>
      <c r="D106" s="44" t="str">
        <f t="shared" si="12"/>
        <v>N/A</v>
      </c>
      <c r="E106" s="47">
        <v>30555066</v>
      </c>
      <c r="F106" s="44" t="str">
        <f t="shared" si="13"/>
        <v>N/A</v>
      </c>
      <c r="G106" s="47">
        <v>21926532</v>
      </c>
      <c r="H106" s="44" t="str">
        <f t="shared" si="14"/>
        <v>N/A</v>
      </c>
      <c r="I106" s="12">
        <v>-57.3</v>
      </c>
      <c r="J106" s="12">
        <v>-28.2</v>
      </c>
      <c r="K106" s="45" t="s">
        <v>736</v>
      </c>
      <c r="L106" s="9" t="str">
        <f t="shared" si="15"/>
        <v>Yes</v>
      </c>
    </row>
    <row r="107" spans="1:12" x14ac:dyDescent="0.2">
      <c r="A107" s="46" t="s">
        <v>567</v>
      </c>
      <c r="B107" s="35" t="s">
        <v>213</v>
      </c>
      <c r="C107" s="36">
        <v>122101</v>
      </c>
      <c r="D107" s="44" t="str">
        <f t="shared" si="12"/>
        <v>N/A</v>
      </c>
      <c r="E107" s="36">
        <v>62702</v>
      </c>
      <c r="F107" s="44" t="str">
        <f t="shared" si="13"/>
        <v>N/A</v>
      </c>
      <c r="G107" s="36">
        <v>53506</v>
      </c>
      <c r="H107" s="44" t="str">
        <f t="shared" si="14"/>
        <v>N/A</v>
      </c>
      <c r="I107" s="12">
        <v>-48.6</v>
      </c>
      <c r="J107" s="12">
        <v>-14.7</v>
      </c>
      <c r="K107" s="45" t="s">
        <v>736</v>
      </c>
      <c r="L107" s="9" t="str">
        <f t="shared" si="15"/>
        <v>Yes</v>
      </c>
    </row>
    <row r="108" spans="1:12" x14ac:dyDescent="0.2">
      <c r="A108" s="46" t="s">
        <v>1315</v>
      </c>
      <c r="B108" s="35" t="s">
        <v>213</v>
      </c>
      <c r="C108" s="47">
        <v>585.89271177000001</v>
      </c>
      <c r="D108" s="44" t="str">
        <f t="shared" si="12"/>
        <v>N/A</v>
      </c>
      <c r="E108" s="47">
        <v>487.30608274000002</v>
      </c>
      <c r="F108" s="44" t="str">
        <f t="shared" si="13"/>
        <v>N/A</v>
      </c>
      <c r="G108" s="47">
        <v>409.79576121999997</v>
      </c>
      <c r="H108" s="44" t="str">
        <f t="shared" si="14"/>
        <v>N/A</v>
      </c>
      <c r="I108" s="12">
        <v>-16.8</v>
      </c>
      <c r="J108" s="12">
        <v>-15.9</v>
      </c>
      <c r="K108" s="45" t="s">
        <v>736</v>
      </c>
      <c r="L108" s="9" t="str">
        <f t="shared" si="15"/>
        <v>Yes</v>
      </c>
    </row>
    <row r="109" spans="1:12" x14ac:dyDescent="0.2">
      <c r="A109" s="46" t="s">
        <v>568</v>
      </c>
      <c r="B109" s="35" t="s">
        <v>213</v>
      </c>
      <c r="C109" s="47">
        <v>324339381</v>
      </c>
      <c r="D109" s="44" t="str">
        <f t="shared" si="12"/>
        <v>N/A</v>
      </c>
      <c r="E109" s="47">
        <v>98682112</v>
      </c>
      <c r="F109" s="44" t="str">
        <f t="shared" si="13"/>
        <v>N/A</v>
      </c>
      <c r="G109" s="47">
        <v>57815626</v>
      </c>
      <c r="H109" s="44" t="str">
        <f t="shared" si="14"/>
        <v>N/A</v>
      </c>
      <c r="I109" s="12">
        <v>-69.599999999999994</v>
      </c>
      <c r="J109" s="12">
        <v>-41.4</v>
      </c>
      <c r="K109" s="45" t="s">
        <v>736</v>
      </c>
      <c r="L109" s="9" t="str">
        <f t="shared" si="15"/>
        <v>No</v>
      </c>
    </row>
    <row r="110" spans="1:12" x14ac:dyDescent="0.2">
      <c r="A110" s="46" t="s">
        <v>569</v>
      </c>
      <c r="B110" s="35" t="s">
        <v>213</v>
      </c>
      <c r="C110" s="36">
        <v>152537</v>
      </c>
      <c r="D110" s="44" t="str">
        <f t="shared" si="12"/>
        <v>N/A</v>
      </c>
      <c r="E110" s="36">
        <v>84939</v>
      </c>
      <c r="F110" s="44" t="str">
        <f t="shared" si="13"/>
        <v>N/A</v>
      </c>
      <c r="G110" s="36">
        <v>71885</v>
      </c>
      <c r="H110" s="44" t="str">
        <f t="shared" si="14"/>
        <v>N/A</v>
      </c>
      <c r="I110" s="12">
        <v>-44.3</v>
      </c>
      <c r="J110" s="12">
        <v>-15.4</v>
      </c>
      <c r="K110" s="45" t="s">
        <v>736</v>
      </c>
      <c r="L110" s="9" t="str">
        <f t="shared" si="15"/>
        <v>Yes</v>
      </c>
    </row>
    <row r="111" spans="1:12" x14ac:dyDescent="0.2">
      <c r="A111" s="46" t="s">
        <v>1316</v>
      </c>
      <c r="B111" s="35" t="s">
        <v>213</v>
      </c>
      <c r="C111" s="47">
        <v>2126.299724</v>
      </c>
      <c r="D111" s="44" t="str">
        <f t="shared" si="12"/>
        <v>N/A</v>
      </c>
      <c r="E111" s="47">
        <v>1161.7997857</v>
      </c>
      <c r="F111" s="44" t="str">
        <f t="shared" si="13"/>
        <v>N/A</v>
      </c>
      <c r="G111" s="47">
        <v>804.27941852000004</v>
      </c>
      <c r="H111" s="44" t="str">
        <f t="shared" si="14"/>
        <v>N/A</v>
      </c>
      <c r="I111" s="12">
        <v>-45.4</v>
      </c>
      <c r="J111" s="12">
        <v>-30.8</v>
      </c>
      <c r="K111" s="45" t="s">
        <v>736</v>
      </c>
      <c r="L111" s="9" t="str">
        <f t="shared" si="15"/>
        <v>No</v>
      </c>
    </row>
    <row r="112" spans="1:12" ht="25.5" x14ac:dyDescent="0.2">
      <c r="A112" s="46" t="s">
        <v>570</v>
      </c>
      <c r="B112" s="35" t="s">
        <v>213</v>
      </c>
      <c r="C112" s="47">
        <v>124355130</v>
      </c>
      <c r="D112" s="44" t="str">
        <f t="shared" si="12"/>
        <v>N/A</v>
      </c>
      <c r="E112" s="47">
        <v>121476669</v>
      </c>
      <c r="F112" s="44" t="str">
        <f t="shared" si="13"/>
        <v>N/A</v>
      </c>
      <c r="G112" s="47">
        <v>61433824</v>
      </c>
      <c r="H112" s="44" t="str">
        <f t="shared" si="14"/>
        <v>N/A</v>
      </c>
      <c r="I112" s="12">
        <v>-2.31</v>
      </c>
      <c r="J112" s="12">
        <v>-49.4</v>
      </c>
      <c r="K112" s="45" t="s">
        <v>736</v>
      </c>
      <c r="L112" s="9" t="str">
        <f t="shared" si="15"/>
        <v>No</v>
      </c>
    </row>
    <row r="113" spans="1:12" x14ac:dyDescent="0.2">
      <c r="A113" s="46" t="s">
        <v>571</v>
      </c>
      <c r="B113" s="35" t="s">
        <v>213</v>
      </c>
      <c r="C113" s="36">
        <v>30231</v>
      </c>
      <c r="D113" s="44" t="str">
        <f t="shared" si="12"/>
        <v>N/A</v>
      </c>
      <c r="E113" s="36">
        <v>14203</v>
      </c>
      <c r="F113" s="44" t="str">
        <f t="shared" si="13"/>
        <v>N/A</v>
      </c>
      <c r="G113" s="36">
        <v>7284</v>
      </c>
      <c r="H113" s="44" t="str">
        <f t="shared" si="14"/>
        <v>N/A</v>
      </c>
      <c r="I113" s="12">
        <v>-53</v>
      </c>
      <c r="J113" s="12">
        <v>-48.7</v>
      </c>
      <c r="K113" s="45" t="s">
        <v>736</v>
      </c>
      <c r="L113" s="9" t="str">
        <f t="shared" si="15"/>
        <v>No</v>
      </c>
    </row>
    <row r="114" spans="1:12" ht="25.5" x14ac:dyDescent="0.2">
      <c r="A114" s="46" t="s">
        <v>1317</v>
      </c>
      <c r="B114" s="35" t="s">
        <v>213</v>
      </c>
      <c r="C114" s="47">
        <v>4113.4970725000003</v>
      </c>
      <c r="D114" s="44" t="str">
        <f t="shared" si="12"/>
        <v>N/A</v>
      </c>
      <c r="E114" s="47">
        <v>8552.8880518000005</v>
      </c>
      <c r="F114" s="44" t="str">
        <f t="shared" si="13"/>
        <v>N/A</v>
      </c>
      <c r="G114" s="47">
        <v>8434.0779791000004</v>
      </c>
      <c r="H114" s="44" t="str">
        <f t="shared" si="14"/>
        <v>N/A</v>
      </c>
      <c r="I114" s="12">
        <v>107.9</v>
      </c>
      <c r="J114" s="12">
        <v>-1.39</v>
      </c>
      <c r="K114" s="45" t="s">
        <v>736</v>
      </c>
      <c r="L114" s="9" t="str">
        <f t="shared" si="15"/>
        <v>Yes</v>
      </c>
    </row>
    <row r="115" spans="1:12" ht="25.5" x14ac:dyDescent="0.2">
      <c r="A115" s="46" t="s">
        <v>572</v>
      </c>
      <c r="B115" s="35" t="s">
        <v>213</v>
      </c>
      <c r="C115" s="47">
        <v>4694</v>
      </c>
      <c r="D115" s="44" t="str">
        <f t="shared" si="12"/>
        <v>N/A</v>
      </c>
      <c r="E115" s="47">
        <v>170</v>
      </c>
      <c r="F115" s="44" t="str">
        <f t="shared" si="13"/>
        <v>N/A</v>
      </c>
      <c r="G115" s="47">
        <v>1054631</v>
      </c>
      <c r="H115" s="44" t="str">
        <f t="shared" si="14"/>
        <v>N/A</v>
      </c>
      <c r="I115" s="12">
        <v>-96.4</v>
      </c>
      <c r="J115" s="12">
        <v>620000</v>
      </c>
      <c r="K115" s="45" t="s">
        <v>736</v>
      </c>
      <c r="L115" s="9" t="str">
        <f t="shared" si="15"/>
        <v>No</v>
      </c>
    </row>
    <row r="116" spans="1:12" x14ac:dyDescent="0.2">
      <c r="A116" s="3" t="s">
        <v>573</v>
      </c>
      <c r="B116" s="35" t="s">
        <v>213</v>
      </c>
      <c r="C116" s="36">
        <v>21</v>
      </c>
      <c r="D116" s="44" t="str">
        <f t="shared" si="12"/>
        <v>N/A</v>
      </c>
      <c r="E116" s="36">
        <v>11</v>
      </c>
      <c r="F116" s="44" t="str">
        <f t="shared" si="13"/>
        <v>N/A</v>
      </c>
      <c r="G116" s="36">
        <v>5614</v>
      </c>
      <c r="H116" s="44" t="str">
        <f t="shared" si="14"/>
        <v>N/A</v>
      </c>
      <c r="I116" s="12">
        <v>-81</v>
      </c>
      <c r="J116" s="12">
        <v>140000</v>
      </c>
      <c r="K116" s="45" t="s">
        <v>736</v>
      </c>
      <c r="L116" s="9" t="str">
        <f t="shared" si="15"/>
        <v>No</v>
      </c>
    </row>
    <row r="117" spans="1:12" ht="25.5" x14ac:dyDescent="0.2">
      <c r="A117" s="3" t="s">
        <v>1318</v>
      </c>
      <c r="B117" s="35" t="s">
        <v>213</v>
      </c>
      <c r="C117" s="47">
        <v>223.52380951999999</v>
      </c>
      <c r="D117" s="44" t="str">
        <f t="shared" si="12"/>
        <v>N/A</v>
      </c>
      <c r="E117" s="47">
        <v>42.5</v>
      </c>
      <c r="F117" s="44" t="str">
        <f t="shared" si="13"/>
        <v>N/A</v>
      </c>
      <c r="G117" s="47">
        <v>187.85732098</v>
      </c>
      <c r="H117" s="44" t="str">
        <f t="shared" si="14"/>
        <v>N/A</v>
      </c>
      <c r="I117" s="12">
        <v>-81</v>
      </c>
      <c r="J117" s="12">
        <v>342</v>
      </c>
      <c r="K117" s="45" t="s">
        <v>736</v>
      </c>
      <c r="L117" s="9" t="str">
        <f t="shared" si="15"/>
        <v>No</v>
      </c>
    </row>
    <row r="118" spans="1:12" ht="25.5" x14ac:dyDescent="0.2">
      <c r="A118" s="4" t="s">
        <v>574</v>
      </c>
      <c r="B118" s="35" t="s">
        <v>213</v>
      </c>
      <c r="C118" s="47">
        <v>128634713</v>
      </c>
      <c r="D118" s="44" t="str">
        <f t="shared" si="12"/>
        <v>N/A</v>
      </c>
      <c r="E118" s="47">
        <v>34360984</v>
      </c>
      <c r="F118" s="44" t="str">
        <f t="shared" si="13"/>
        <v>N/A</v>
      </c>
      <c r="G118" s="47">
        <v>21957046</v>
      </c>
      <c r="H118" s="44" t="str">
        <f t="shared" si="14"/>
        <v>N/A</v>
      </c>
      <c r="I118" s="12">
        <v>-73.3</v>
      </c>
      <c r="J118" s="12">
        <v>-36.1</v>
      </c>
      <c r="K118" s="45" t="s">
        <v>736</v>
      </c>
      <c r="L118" s="9" t="str">
        <f t="shared" si="15"/>
        <v>No</v>
      </c>
    </row>
    <row r="119" spans="1:12" x14ac:dyDescent="0.2">
      <c r="A119" s="4" t="s">
        <v>575</v>
      </c>
      <c r="B119" s="35" t="s">
        <v>213</v>
      </c>
      <c r="C119" s="36">
        <v>10466</v>
      </c>
      <c r="D119" s="44" t="str">
        <f t="shared" si="12"/>
        <v>N/A</v>
      </c>
      <c r="E119" s="36">
        <v>3354</v>
      </c>
      <c r="F119" s="44" t="str">
        <f t="shared" si="13"/>
        <v>N/A</v>
      </c>
      <c r="G119" s="36">
        <v>1919</v>
      </c>
      <c r="H119" s="44" t="str">
        <f t="shared" si="14"/>
        <v>N/A</v>
      </c>
      <c r="I119" s="12">
        <v>-68</v>
      </c>
      <c r="J119" s="12">
        <v>-42.8</v>
      </c>
      <c r="K119" s="45" t="s">
        <v>736</v>
      </c>
      <c r="L119" s="9" t="str">
        <f t="shared" si="15"/>
        <v>No</v>
      </c>
    </row>
    <row r="120" spans="1:12" ht="25.5" x14ac:dyDescent="0.2">
      <c r="A120" s="4" t="s">
        <v>1319</v>
      </c>
      <c r="B120" s="35" t="s">
        <v>213</v>
      </c>
      <c r="C120" s="47">
        <v>12290.723581</v>
      </c>
      <c r="D120" s="44" t="str">
        <f t="shared" si="12"/>
        <v>N/A</v>
      </c>
      <c r="E120" s="47">
        <v>10244.777579</v>
      </c>
      <c r="F120" s="44" t="str">
        <f t="shared" si="13"/>
        <v>N/A</v>
      </c>
      <c r="G120" s="47">
        <v>11441.920792000001</v>
      </c>
      <c r="H120" s="44" t="str">
        <f t="shared" si="14"/>
        <v>N/A</v>
      </c>
      <c r="I120" s="12">
        <v>-16.600000000000001</v>
      </c>
      <c r="J120" s="12">
        <v>11.69</v>
      </c>
      <c r="K120" s="45" t="s">
        <v>736</v>
      </c>
      <c r="L120" s="9" t="str">
        <f t="shared" si="15"/>
        <v>Yes</v>
      </c>
    </row>
    <row r="121" spans="1:12" ht="25.5" x14ac:dyDescent="0.2">
      <c r="A121" s="4" t="s">
        <v>576</v>
      </c>
      <c r="B121" s="35" t="s">
        <v>213</v>
      </c>
      <c r="C121" s="47">
        <v>423177</v>
      </c>
      <c r="D121" s="44" t="str">
        <f t="shared" si="12"/>
        <v>N/A</v>
      </c>
      <c r="E121" s="47">
        <v>118633</v>
      </c>
      <c r="F121" s="44" t="str">
        <f t="shared" si="13"/>
        <v>N/A</v>
      </c>
      <c r="G121" s="47">
        <v>65260</v>
      </c>
      <c r="H121" s="44" t="str">
        <f t="shared" si="14"/>
        <v>N/A</v>
      </c>
      <c r="I121" s="12">
        <v>-72</v>
      </c>
      <c r="J121" s="12">
        <v>-45</v>
      </c>
      <c r="K121" s="45" t="s">
        <v>736</v>
      </c>
      <c r="L121" s="9" t="str">
        <f t="shared" si="15"/>
        <v>No</v>
      </c>
    </row>
    <row r="122" spans="1:12" ht="25.5" x14ac:dyDescent="0.2">
      <c r="A122" s="4" t="s">
        <v>577</v>
      </c>
      <c r="B122" s="35" t="s">
        <v>213</v>
      </c>
      <c r="C122" s="36">
        <v>1039</v>
      </c>
      <c r="D122" s="44" t="str">
        <f t="shared" si="12"/>
        <v>N/A</v>
      </c>
      <c r="E122" s="36">
        <v>542</v>
      </c>
      <c r="F122" s="44" t="str">
        <f t="shared" si="13"/>
        <v>N/A</v>
      </c>
      <c r="G122" s="36">
        <v>348</v>
      </c>
      <c r="H122" s="44" t="str">
        <f t="shared" si="14"/>
        <v>N/A</v>
      </c>
      <c r="I122" s="12">
        <v>-47.8</v>
      </c>
      <c r="J122" s="12">
        <v>-35.799999999999997</v>
      </c>
      <c r="K122" s="45" t="s">
        <v>736</v>
      </c>
      <c r="L122" s="9" t="str">
        <f t="shared" si="15"/>
        <v>No</v>
      </c>
    </row>
    <row r="123" spans="1:12" ht="25.5" x14ac:dyDescent="0.2">
      <c r="A123" s="4" t="s">
        <v>1320</v>
      </c>
      <c r="B123" s="35" t="s">
        <v>213</v>
      </c>
      <c r="C123" s="47">
        <v>407.29258902999999</v>
      </c>
      <c r="D123" s="44" t="str">
        <f t="shared" si="12"/>
        <v>N/A</v>
      </c>
      <c r="E123" s="47">
        <v>218.88007379999999</v>
      </c>
      <c r="F123" s="44" t="str">
        <f t="shared" si="13"/>
        <v>N/A</v>
      </c>
      <c r="G123" s="47">
        <v>187.52873563</v>
      </c>
      <c r="H123" s="44" t="str">
        <f t="shared" si="14"/>
        <v>N/A</v>
      </c>
      <c r="I123" s="12">
        <v>-46.3</v>
      </c>
      <c r="J123" s="12">
        <v>-14.3</v>
      </c>
      <c r="K123" s="45" t="s">
        <v>736</v>
      </c>
      <c r="L123" s="9" t="str">
        <f t="shared" si="15"/>
        <v>Yes</v>
      </c>
    </row>
    <row r="124" spans="1:12" ht="25.5" x14ac:dyDescent="0.2">
      <c r="A124" s="4" t="s">
        <v>578</v>
      </c>
      <c r="B124" s="35" t="s">
        <v>213</v>
      </c>
      <c r="C124" s="47">
        <v>24448788</v>
      </c>
      <c r="D124" s="44" t="str">
        <f t="shared" si="12"/>
        <v>N/A</v>
      </c>
      <c r="E124" s="47">
        <v>19102969</v>
      </c>
      <c r="F124" s="44" t="str">
        <f t="shared" si="13"/>
        <v>N/A</v>
      </c>
      <c r="G124" s="47">
        <v>18866474</v>
      </c>
      <c r="H124" s="44" t="str">
        <f t="shared" si="14"/>
        <v>N/A</v>
      </c>
      <c r="I124" s="12">
        <v>-21.9</v>
      </c>
      <c r="J124" s="12">
        <v>-1.24</v>
      </c>
      <c r="K124" s="45" t="s">
        <v>736</v>
      </c>
      <c r="L124" s="9" t="str">
        <f t="shared" si="15"/>
        <v>Yes</v>
      </c>
    </row>
    <row r="125" spans="1:12" x14ac:dyDescent="0.2">
      <c r="A125" s="2" t="s">
        <v>579</v>
      </c>
      <c r="B125" s="35" t="s">
        <v>213</v>
      </c>
      <c r="C125" s="36">
        <v>10915</v>
      </c>
      <c r="D125" s="44" t="str">
        <f t="shared" si="12"/>
        <v>N/A</v>
      </c>
      <c r="E125" s="36">
        <v>1143</v>
      </c>
      <c r="F125" s="44" t="str">
        <f t="shared" si="13"/>
        <v>N/A</v>
      </c>
      <c r="G125" s="36">
        <v>1029</v>
      </c>
      <c r="H125" s="44" t="str">
        <f t="shared" si="14"/>
        <v>N/A</v>
      </c>
      <c r="I125" s="12">
        <v>-89.5</v>
      </c>
      <c r="J125" s="12">
        <v>-9.9700000000000006</v>
      </c>
      <c r="K125" s="45" t="s">
        <v>736</v>
      </c>
      <c r="L125" s="9" t="str">
        <f t="shared" si="15"/>
        <v>Yes</v>
      </c>
    </row>
    <row r="126" spans="1:12" ht="25.5" x14ac:dyDescent="0.2">
      <c r="A126" s="2" t="s">
        <v>1321</v>
      </c>
      <c r="B126" s="35" t="s">
        <v>213</v>
      </c>
      <c r="C126" s="47">
        <v>2239.9256070000001</v>
      </c>
      <c r="D126" s="44" t="str">
        <f t="shared" si="12"/>
        <v>N/A</v>
      </c>
      <c r="E126" s="47">
        <v>16713.008749000001</v>
      </c>
      <c r="F126" s="44" t="str">
        <f t="shared" si="13"/>
        <v>N/A</v>
      </c>
      <c r="G126" s="47">
        <v>18334.765791999998</v>
      </c>
      <c r="H126" s="44" t="str">
        <f t="shared" si="14"/>
        <v>N/A</v>
      </c>
      <c r="I126" s="12">
        <v>646.1</v>
      </c>
      <c r="J126" s="12">
        <v>9.7040000000000006</v>
      </c>
      <c r="K126" s="45" t="s">
        <v>736</v>
      </c>
      <c r="L126" s="9" t="str">
        <f t="shared" si="15"/>
        <v>Yes</v>
      </c>
    </row>
    <row r="127" spans="1:12" ht="25.5" x14ac:dyDescent="0.2">
      <c r="A127" s="2" t="s">
        <v>580</v>
      </c>
      <c r="B127" s="35" t="s">
        <v>213</v>
      </c>
      <c r="C127" s="47">
        <v>4614508</v>
      </c>
      <c r="D127" s="44" t="str">
        <f t="shared" si="12"/>
        <v>N/A</v>
      </c>
      <c r="E127" s="47">
        <v>2510825</v>
      </c>
      <c r="F127" s="44" t="str">
        <f t="shared" si="13"/>
        <v>N/A</v>
      </c>
      <c r="G127" s="47">
        <v>2586207</v>
      </c>
      <c r="H127" s="44" t="str">
        <f t="shared" si="14"/>
        <v>N/A</v>
      </c>
      <c r="I127" s="12">
        <v>-45.6</v>
      </c>
      <c r="J127" s="12">
        <v>3.0019999999999998</v>
      </c>
      <c r="K127" s="45" t="s">
        <v>736</v>
      </c>
      <c r="L127" s="9" t="str">
        <f t="shared" si="15"/>
        <v>Yes</v>
      </c>
    </row>
    <row r="128" spans="1:12" x14ac:dyDescent="0.2">
      <c r="A128" s="2" t="s">
        <v>581</v>
      </c>
      <c r="B128" s="35" t="s">
        <v>213</v>
      </c>
      <c r="C128" s="36">
        <v>4570</v>
      </c>
      <c r="D128" s="44" t="str">
        <f t="shared" si="12"/>
        <v>N/A</v>
      </c>
      <c r="E128" s="36">
        <v>2494</v>
      </c>
      <c r="F128" s="44" t="str">
        <f t="shared" si="13"/>
        <v>N/A</v>
      </c>
      <c r="G128" s="36">
        <v>3007</v>
      </c>
      <c r="H128" s="44" t="str">
        <f t="shared" si="14"/>
        <v>N/A</v>
      </c>
      <c r="I128" s="12">
        <v>-45.4</v>
      </c>
      <c r="J128" s="12">
        <v>20.57</v>
      </c>
      <c r="K128" s="45" t="s">
        <v>736</v>
      </c>
      <c r="L128" s="9" t="str">
        <f t="shared" si="15"/>
        <v>Yes</v>
      </c>
    </row>
    <row r="129" spans="1:12" ht="25.5" x14ac:dyDescent="0.2">
      <c r="A129" s="2" t="s">
        <v>1322</v>
      </c>
      <c r="B129" s="35" t="s">
        <v>213</v>
      </c>
      <c r="C129" s="47">
        <v>1009.7391685</v>
      </c>
      <c r="D129" s="44" t="str">
        <f t="shared" si="12"/>
        <v>N/A</v>
      </c>
      <c r="E129" s="47">
        <v>1006.7461909</v>
      </c>
      <c r="F129" s="44" t="str">
        <f t="shared" si="13"/>
        <v>N/A</v>
      </c>
      <c r="G129" s="47">
        <v>860.06218822999995</v>
      </c>
      <c r="H129" s="44" t="str">
        <f t="shared" si="14"/>
        <v>N/A</v>
      </c>
      <c r="I129" s="12">
        <v>-0.29599999999999999</v>
      </c>
      <c r="J129" s="12">
        <v>-14.6</v>
      </c>
      <c r="K129" s="45" t="s">
        <v>736</v>
      </c>
      <c r="L129" s="9" t="str">
        <f t="shared" si="15"/>
        <v>Yes</v>
      </c>
    </row>
    <row r="130" spans="1:12" ht="25.5" x14ac:dyDescent="0.2">
      <c r="A130" s="2" t="s">
        <v>582</v>
      </c>
      <c r="B130" s="35" t="s">
        <v>213</v>
      </c>
      <c r="C130" s="47">
        <v>6602</v>
      </c>
      <c r="D130" s="44" t="str">
        <f t="shared" si="12"/>
        <v>N/A</v>
      </c>
      <c r="E130" s="47">
        <v>2978</v>
      </c>
      <c r="F130" s="44" t="str">
        <f t="shared" si="13"/>
        <v>N/A</v>
      </c>
      <c r="G130" s="47">
        <v>4185</v>
      </c>
      <c r="H130" s="44" t="str">
        <f t="shared" si="14"/>
        <v>N/A</v>
      </c>
      <c r="I130" s="12">
        <v>-54.9</v>
      </c>
      <c r="J130" s="12">
        <v>40.53</v>
      </c>
      <c r="K130" s="45" t="s">
        <v>736</v>
      </c>
      <c r="L130" s="9" t="str">
        <f t="shared" si="15"/>
        <v>No</v>
      </c>
    </row>
    <row r="131" spans="1:12" x14ac:dyDescent="0.2">
      <c r="A131" s="2" t="s">
        <v>583</v>
      </c>
      <c r="B131" s="35" t="s">
        <v>213</v>
      </c>
      <c r="C131" s="36">
        <v>22</v>
      </c>
      <c r="D131" s="44" t="str">
        <f t="shared" si="12"/>
        <v>N/A</v>
      </c>
      <c r="E131" s="36">
        <v>11</v>
      </c>
      <c r="F131" s="44" t="str">
        <f t="shared" si="13"/>
        <v>N/A</v>
      </c>
      <c r="G131" s="36">
        <v>11</v>
      </c>
      <c r="H131" s="44" t="str">
        <f t="shared" si="14"/>
        <v>N/A</v>
      </c>
      <c r="I131" s="12">
        <v>-59.1</v>
      </c>
      <c r="J131" s="12">
        <v>22.22</v>
      </c>
      <c r="K131" s="45" t="s">
        <v>736</v>
      </c>
      <c r="L131" s="9" t="str">
        <f t="shared" si="15"/>
        <v>Yes</v>
      </c>
    </row>
    <row r="132" spans="1:12" x14ac:dyDescent="0.2">
      <c r="A132" s="2" t="s">
        <v>1323</v>
      </c>
      <c r="B132" s="35" t="s">
        <v>213</v>
      </c>
      <c r="C132" s="47">
        <v>300.09090909000003</v>
      </c>
      <c r="D132" s="44" t="str">
        <f t="shared" si="12"/>
        <v>N/A</v>
      </c>
      <c r="E132" s="47">
        <v>330.88888888999998</v>
      </c>
      <c r="F132" s="44" t="str">
        <f t="shared" si="13"/>
        <v>N/A</v>
      </c>
      <c r="G132" s="47">
        <v>380.45454545000001</v>
      </c>
      <c r="H132" s="44" t="str">
        <f t="shared" si="14"/>
        <v>N/A</v>
      </c>
      <c r="I132" s="12">
        <v>10.26</v>
      </c>
      <c r="J132" s="12">
        <v>14.98</v>
      </c>
      <c r="K132" s="45" t="s">
        <v>736</v>
      </c>
      <c r="L132" s="9" t="str">
        <f t="shared" si="15"/>
        <v>Yes</v>
      </c>
    </row>
    <row r="133" spans="1:12" ht="25.5" x14ac:dyDescent="0.2">
      <c r="A133" s="2" t="s">
        <v>584</v>
      </c>
      <c r="B133" s="35" t="s">
        <v>213</v>
      </c>
      <c r="C133" s="47">
        <v>3662495</v>
      </c>
      <c r="D133" s="44" t="str">
        <f t="shared" si="12"/>
        <v>N/A</v>
      </c>
      <c r="E133" s="47">
        <v>693953</v>
      </c>
      <c r="F133" s="44" t="str">
        <f t="shared" si="13"/>
        <v>N/A</v>
      </c>
      <c r="G133" s="47">
        <v>655219</v>
      </c>
      <c r="H133" s="44" t="str">
        <f t="shared" si="14"/>
        <v>N/A</v>
      </c>
      <c r="I133" s="12">
        <v>-81.099999999999994</v>
      </c>
      <c r="J133" s="12">
        <v>-5.58</v>
      </c>
      <c r="K133" s="45" t="s">
        <v>736</v>
      </c>
      <c r="L133" s="9" t="str">
        <f>IF(J133="Div by 0", "N/A", IF(OR(J133="N/A",K133="N/A"),"N/A", IF(J133&gt;VALUE(MID(K133,1,2)), "No", IF(J133&lt;-1*VALUE(MID(K133,1,2)), "No", "Yes"))))</f>
        <v>Yes</v>
      </c>
    </row>
    <row r="134" spans="1:12" x14ac:dyDescent="0.2">
      <c r="A134" s="2" t="s">
        <v>585</v>
      </c>
      <c r="B134" s="35" t="s">
        <v>213</v>
      </c>
      <c r="C134" s="36">
        <v>16034</v>
      </c>
      <c r="D134" s="44" t="str">
        <f t="shared" si="12"/>
        <v>N/A</v>
      </c>
      <c r="E134" s="36">
        <v>2440</v>
      </c>
      <c r="F134" s="44" t="str">
        <f t="shared" si="13"/>
        <v>N/A</v>
      </c>
      <c r="G134" s="36">
        <v>2205</v>
      </c>
      <c r="H134" s="44" t="str">
        <f t="shared" si="14"/>
        <v>N/A</v>
      </c>
      <c r="I134" s="12">
        <v>-84.8</v>
      </c>
      <c r="J134" s="12">
        <v>-9.6300000000000008</v>
      </c>
      <c r="K134" s="45" t="s">
        <v>736</v>
      </c>
      <c r="L134" s="9" t="str">
        <f t="shared" ref="L134:L138" si="16">IF(J134="Div by 0", "N/A", IF(OR(J134="N/A",K134="N/A"),"N/A", IF(J134&gt;VALUE(MID(K134,1,2)), "No", IF(J134&lt;-1*VALUE(MID(K134,1,2)), "No", "Yes"))))</f>
        <v>Yes</v>
      </c>
    </row>
    <row r="135" spans="1:12" ht="25.5" x14ac:dyDescent="0.2">
      <c r="A135" s="2" t="s">
        <v>1324</v>
      </c>
      <c r="B135" s="35" t="s">
        <v>213</v>
      </c>
      <c r="C135" s="47">
        <v>228.42054383999999</v>
      </c>
      <c r="D135" s="44" t="str">
        <f t="shared" si="12"/>
        <v>N/A</v>
      </c>
      <c r="E135" s="47">
        <v>284.40696721</v>
      </c>
      <c r="F135" s="44" t="str">
        <f t="shared" si="13"/>
        <v>N/A</v>
      </c>
      <c r="G135" s="47">
        <v>297.15147392</v>
      </c>
      <c r="H135" s="44" t="str">
        <f t="shared" si="14"/>
        <v>N/A</v>
      </c>
      <c r="I135" s="12">
        <v>24.51</v>
      </c>
      <c r="J135" s="12">
        <v>4.4809999999999999</v>
      </c>
      <c r="K135" s="45" t="s">
        <v>736</v>
      </c>
      <c r="L135" s="9" t="str">
        <f t="shared" si="16"/>
        <v>Yes</v>
      </c>
    </row>
    <row r="136" spans="1:12" ht="25.5" x14ac:dyDescent="0.2">
      <c r="A136" s="2" t="s">
        <v>586</v>
      </c>
      <c r="B136" s="35" t="s">
        <v>213</v>
      </c>
      <c r="C136" s="47">
        <v>7128335</v>
      </c>
      <c r="D136" s="44" t="str">
        <f t="shared" ref="D136:D150" si="17">IF($B136="N/A","N/A",IF(C136&gt;10,"No",IF(C136&lt;-10,"No","Yes")))</f>
        <v>N/A</v>
      </c>
      <c r="E136" s="47">
        <v>6163580</v>
      </c>
      <c r="F136" s="44" t="str">
        <f t="shared" ref="F136:F150" si="18">IF($B136="N/A","N/A",IF(E136&gt;10,"No",IF(E136&lt;-10,"No","Yes")))</f>
        <v>N/A</v>
      </c>
      <c r="G136" s="47">
        <v>3826201</v>
      </c>
      <c r="H136" s="44" t="str">
        <f t="shared" ref="H136:H150" si="19">IF($B136="N/A","N/A",IF(G136&gt;10,"No",IF(G136&lt;-10,"No","Yes")))</f>
        <v>N/A</v>
      </c>
      <c r="I136" s="12">
        <v>-13.5</v>
      </c>
      <c r="J136" s="12">
        <v>-37.9</v>
      </c>
      <c r="K136" s="45" t="s">
        <v>736</v>
      </c>
      <c r="L136" s="9" t="str">
        <f t="shared" si="16"/>
        <v>No</v>
      </c>
    </row>
    <row r="137" spans="1:12" x14ac:dyDescent="0.2">
      <c r="A137" s="2" t="s">
        <v>587</v>
      </c>
      <c r="B137" s="35" t="s">
        <v>213</v>
      </c>
      <c r="C137" s="36">
        <v>57</v>
      </c>
      <c r="D137" s="44" t="str">
        <f t="shared" si="17"/>
        <v>N/A</v>
      </c>
      <c r="E137" s="36">
        <v>49</v>
      </c>
      <c r="F137" s="44" t="str">
        <f t="shared" si="18"/>
        <v>N/A</v>
      </c>
      <c r="G137" s="36">
        <v>33</v>
      </c>
      <c r="H137" s="44" t="str">
        <f t="shared" si="19"/>
        <v>N/A</v>
      </c>
      <c r="I137" s="12">
        <v>-14</v>
      </c>
      <c r="J137" s="12">
        <v>-32.700000000000003</v>
      </c>
      <c r="K137" s="45" t="s">
        <v>736</v>
      </c>
      <c r="L137" s="9" t="str">
        <f t="shared" si="16"/>
        <v>No</v>
      </c>
    </row>
    <row r="138" spans="1:12" ht="25.5" x14ac:dyDescent="0.2">
      <c r="A138" s="2" t="s">
        <v>1325</v>
      </c>
      <c r="B138" s="35" t="s">
        <v>213</v>
      </c>
      <c r="C138" s="47">
        <v>125058.50877</v>
      </c>
      <c r="D138" s="44" t="str">
        <f t="shared" si="17"/>
        <v>N/A</v>
      </c>
      <c r="E138" s="47">
        <v>125787.34694</v>
      </c>
      <c r="F138" s="44" t="str">
        <f t="shared" si="18"/>
        <v>N/A</v>
      </c>
      <c r="G138" s="47">
        <v>115945.48484999999</v>
      </c>
      <c r="H138" s="44" t="str">
        <f t="shared" si="19"/>
        <v>N/A</v>
      </c>
      <c r="I138" s="12">
        <v>0.58279999999999998</v>
      </c>
      <c r="J138" s="12">
        <v>-7.82</v>
      </c>
      <c r="K138" s="45" t="s">
        <v>736</v>
      </c>
      <c r="L138" s="9" t="str">
        <f t="shared" si="16"/>
        <v>Yes</v>
      </c>
    </row>
    <row r="139" spans="1:12" ht="25.5" x14ac:dyDescent="0.2">
      <c r="A139" s="2" t="s">
        <v>588</v>
      </c>
      <c r="B139" s="35" t="s">
        <v>213</v>
      </c>
      <c r="C139" s="47">
        <v>52656640</v>
      </c>
      <c r="D139" s="44" t="str">
        <f t="shared" si="17"/>
        <v>N/A</v>
      </c>
      <c r="E139" s="47">
        <v>32846887</v>
      </c>
      <c r="F139" s="44" t="str">
        <f t="shared" si="18"/>
        <v>N/A</v>
      </c>
      <c r="G139" s="47">
        <v>20433875</v>
      </c>
      <c r="H139" s="44" t="str">
        <f t="shared" si="19"/>
        <v>N/A</v>
      </c>
      <c r="I139" s="12">
        <v>-37.6</v>
      </c>
      <c r="J139" s="12">
        <v>-37.799999999999997</v>
      </c>
      <c r="K139" s="45" t="s">
        <v>736</v>
      </c>
      <c r="L139" s="9" t="str">
        <f t="shared" ref="L139:L150" si="20">IF(J139="Div by 0", "N/A", IF(K139="N/A","N/A", IF(J139&gt;VALUE(MID(K139,1,2)), "No", IF(J139&lt;-1*VALUE(MID(K139,1,2)), "No", "Yes"))))</f>
        <v>No</v>
      </c>
    </row>
    <row r="140" spans="1:12" ht="25.5" x14ac:dyDescent="0.2">
      <c r="A140" s="2" t="s">
        <v>589</v>
      </c>
      <c r="B140" s="35" t="s">
        <v>213</v>
      </c>
      <c r="C140" s="36">
        <v>59460</v>
      </c>
      <c r="D140" s="44" t="str">
        <f t="shared" si="17"/>
        <v>N/A</v>
      </c>
      <c r="E140" s="36">
        <v>32966</v>
      </c>
      <c r="F140" s="44" t="str">
        <f t="shared" si="18"/>
        <v>N/A</v>
      </c>
      <c r="G140" s="36">
        <v>26564</v>
      </c>
      <c r="H140" s="44" t="str">
        <f t="shared" si="19"/>
        <v>N/A</v>
      </c>
      <c r="I140" s="12">
        <v>-44.6</v>
      </c>
      <c r="J140" s="12">
        <v>-19.399999999999999</v>
      </c>
      <c r="K140" s="45" t="s">
        <v>736</v>
      </c>
      <c r="L140" s="9" t="str">
        <f t="shared" si="20"/>
        <v>Yes</v>
      </c>
    </row>
    <row r="141" spans="1:12" ht="25.5" x14ac:dyDescent="0.2">
      <c r="A141" s="2" t="s">
        <v>1326</v>
      </c>
      <c r="B141" s="35" t="s">
        <v>213</v>
      </c>
      <c r="C141" s="47">
        <v>885.58089471999995</v>
      </c>
      <c r="D141" s="44" t="str">
        <f t="shared" si="17"/>
        <v>N/A</v>
      </c>
      <c r="E141" s="47">
        <v>996.38679245000003</v>
      </c>
      <c r="F141" s="44" t="str">
        <f t="shared" si="18"/>
        <v>N/A</v>
      </c>
      <c r="G141" s="47">
        <v>769.23185513999999</v>
      </c>
      <c r="H141" s="44" t="str">
        <f t="shared" si="19"/>
        <v>N/A</v>
      </c>
      <c r="I141" s="12">
        <v>12.51</v>
      </c>
      <c r="J141" s="12">
        <v>-22.8</v>
      </c>
      <c r="K141" s="45" t="s">
        <v>736</v>
      </c>
      <c r="L141" s="9" t="str">
        <f t="shared" si="20"/>
        <v>Yes</v>
      </c>
    </row>
    <row r="142" spans="1:12" ht="25.5" x14ac:dyDescent="0.2">
      <c r="A142" s="2" t="s">
        <v>590</v>
      </c>
      <c r="B142" s="35" t="s">
        <v>213</v>
      </c>
      <c r="C142" s="47">
        <v>159318860</v>
      </c>
      <c r="D142" s="44" t="str">
        <f t="shared" si="17"/>
        <v>N/A</v>
      </c>
      <c r="E142" s="47">
        <v>147842103</v>
      </c>
      <c r="F142" s="44" t="str">
        <f t="shared" si="18"/>
        <v>N/A</v>
      </c>
      <c r="G142" s="47">
        <v>32749216</v>
      </c>
      <c r="H142" s="44" t="str">
        <f t="shared" si="19"/>
        <v>N/A</v>
      </c>
      <c r="I142" s="12">
        <v>-7.2</v>
      </c>
      <c r="J142" s="12">
        <v>-77.8</v>
      </c>
      <c r="K142" s="45" t="s">
        <v>736</v>
      </c>
      <c r="L142" s="9" t="str">
        <f t="shared" si="20"/>
        <v>No</v>
      </c>
    </row>
    <row r="143" spans="1:12" x14ac:dyDescent="0.2">
      <c r="A143" s="3" t="s">
        <v>591</v>
      </c>
      <c r="B143" s="35" t="s">
        <v>213</v>
      </c>
      <c r="C143" s="36">
        <v>6137</v>
      </c>
      <c r="D143" s="44" t="str">
        <f t="shared" si="17"/>
        <v>N/A</v>
      </c>
      <c r="E143" s="36">
        <v>4997</v>
      </c>
      <c r="F143" s="44" t="str">
        <f t="shared" si="18"/>
        <v>N/A</v>
      </c>
      <c r="G143" s="36">
        <v>1147</v>
      </c>
      <c r="H143" s="44" t="str">
        <f t="shared" si="19"/>
        <v>N/A</v>
      </c>
      <c r="I143" s="12">
        <v>-18.600000000000001</v>
      </c>
      <c r="J143" s="12">
        <v>-77</v>
      </c>
      <c r="K143" s="45" t="s">
        <v>736</v>
      </c>
      <c r="L143" s="9" t="str">
        <f t="shared" si="20"/>
        <v>No</v>
      </c>
    </row>
    <row r="144" spans="1:12" ht="25.5" x14ac:dyDescent="0.2">
      <c r="A144" s="3" t="s">
        <v>1327</v>
      </c>
      <c r="B144" s="35" t="s">
        <v>213</v>
      </c>
      <c r="C144" s="47">
        <v>25960.381293999999</v>
      </c>
      <c r="D144" s="44" t="str">
        <f t="shared" si="17"/>
        <v>N/A</v>
      </c>
      <c r="E144" s="47">
        <v>29586.172302999999</v>
      </c>
      <c r="F144" s="44" t="str">
        <f t="shared" si="18"/>
        <v>N/A</v>
      </c>
      <c r="G144" s="47">
        <v>28552.062772000001</v>
      </c>
      <c r="H144" s="44" t="str">
        <f t="shared" si="19"/>
        <v>N/A</v>
      </c>
      <c r="I144" s="12">
        <v>13.97</v>
      </c>
      <c r="J144" s="12">
        <v>-3.5</v>
      </c>
      <c r="K144" s="45" t="s">
        <v>736</v>
      </c>
      <c r="L144" s="9" t="str">
        <f t="shared" si="20"/>
        <v>Yes</v>
      </c>
    </row>
    <row r="145" spans="1:12" ht="25.5" x14ac:dyDescent="0.2">
      <c r="A145" s="2" t="s">
        <v>592</v>
      </c>
      <c r="B145" s="35" t="s">
        <v>213</v>
      </c>
      <c r="C145" s="47">
        <v>11420803</v>
      </c>
      <c r="D145" s="44" t="str">
        <f t="shared" si="17"/>
        <v>N/A</v>
      </c>
      <c r="E145" s="47">
        <v>6172381</v>
      </c>
      <c r="F145" s="44" t="str">
        <f t="shared" si="18"/>
        <v>N/A</v>
      </c>
      <c r="G145" s="47">
        <v>6420179</v>
      </c>
      <c r="H145" s="44" t="str">
        <f t="shared" si="19"/>
        <v>N/A</v>
      </c>
      <c r="I145" s="12">
        <v>-46</v>
      </c>
      <c r="J145" s="12">
        <v>4.0149999999999997</v>
      </c>
      <c r="K145" s="45" t="s">
        <v>736</v>
      </c>
      <c r="L145" s="9" t="str">
        <f t="shared" si="20"/>
        <v>Yes</v>
      </c>
    </row>
    <row r="146" spans="1:12" x14ac:dyDescent="0.2">
      <c r="A146" s="2" t="s">
        <v>593</v>
      </c>
      <c r="B146" s="35" t="s">
        <v>213</v>
      </c>
      <c r="C146" s="36">
        <v>15157</v>
      </c>
      <c r="D146" s="44" t="str">
        <f t="shared" si="17"/>
        <v>N/A</v>
      </c>
      <c r="E146" s="36">
        <v>8070</v>
      </c>
      <c r="F146" s="44" t="str">
        <f t="shared" si="18"/>
        <v>N/A</v>
      </c>
      <c r="G146" s="36">
        <v>7203</v>
      </c>
      <c r="H146" s="44" t="str">
        <f t="shared" si="19"/>
        <v>N/A</v>
      </c>
      <c r="I146" s="12">
        <v>-46.8</v>
      </c>
      <c r="J146" s="12">
        <v>-10.7</v>
      </c>
      <c r="K146" s="45" t="s">
        <v>736</v>
      </c>
      <c r="L146" s="9" t="str">
        <f t="shared" si="20"/>
        <v>Yes</v>
      </c>
    </row>
    <row r="147" spans="1:12" ht="25.5" x14ac:dyDescent="0.2">
      <c r="A147" s="2" t="s">
        <v>1328</v>
      </c>
      <c r="B147" s="35" t="s">
        <v>213</v>
      </c>
      <c r="C147" s="47">
        <v>753.50023092000004</v>
      </c>
      <c r="D147" s="44" t="str">
        <f t="shared" si="17"/>
        <v>N/A</v>
      </c>
      <c r="E147" s="47">
        <v>764.85514250000006</v>
      </c>
      <c r="F147" s="44" t="str">
        <f t="shared" si="18"/>
        <v>N/A</v>
      </c>
      <c r="G147" s="47">
        <v>891.32014437999999</v>
      </c>
      <c r="H147" s="44" t="str">
        <f t="shared" si="19"/>
        <v>N/A</v>
      </c>
      <c r="I147" s="12">
        <v>1.5069999999999999</v>
      </c>
      <c r="J147" s="12">
        <v>16.53</v>
      </c>
      <c r="K147" s="45" t="s">
        <v>736</v>
      </c>
      <c r="L147" s="9" t="str">
        <f t="shared" si="20"/>
        <v>Yes</v>
      </c>
    </row>
    <row r="148" spans="1:12" ht="25.5" x14ac:dyDescent="0.2">
      <c r="A148" s="2" t="s">
        <v>594</v>
      </c>
      <c r="B148" s="35" t="s">
        <v>213</v>
      </c>
      <c r="C148" s="47">
        <v>6201227</v>
      </c>
      <c r="D148" s="44" t="str">
        <f t="shared" si="17"/>
        <v>N/A</v>
      </c>
      <c r="E148" s="47">
        <v>511254</v>
      </c>
      <c r="F148" s="44" t="str">
        <f t="shared" si="18"/>
        <v>N/A</v>
      </c>
      <c r="G148" s="47">
        <v>341216</v>
      </c>
      <c r="H148" s="44" t="str">
        <f t="shared" si="19"/>
        <v>N/A</v>
      </c>
      <c r="I148" s="12">
        <v>-91.8</v>
      </c>
      <c r="J148" s="12">
        <v>-33.299999999999997</v>
      </c>
      <c r="K148" s="45" t="s">
        <v>736</v>
      </c>
      <c r="L148" s="9" t="str">
        <f t="shared" si="20"/>
        <v>No</v>
      </c>
    </row>
    <row r="149" spans="1:12" x14ac:dyDescent="0.2">
      <c r="A149" s="2" t="s">
        <v>595</v>
      </c>
      <c r="B149" s="35" t="s">
        <v>213</v>
      </c>
      <c r="C149" s="36">
        <v>623</v>
      </c>
      <c r="D149" s="44" t="str">
        <f t="shared" si="17"/>
        <v>N/A</v>
      </c>
      <c r="E149" s="36">
        <v>46</v>
      </c>
      <c r="F149" s="44" t="str">
        <f t="shared" si="18"/>
        <v>N/A</v>
      </c>
      <c r="G149" s="36">
        <v>25</v>
      </c>
      <c r="H149" s="44" t="str">
        <f t="shared" si="19"/>
        <v>N/A</v>
      </c>
      <c r="I149" s="12">
        <v>-92.6</v>
      </c>
      <c r="J149" s="12">
        <v>-45.7</v>
      </c>
      <c r="K149" s="45" t="s">
        <v>736</v>
      </c>
      <c r="L149" s="9" t="str">
        <f t="shared" si="20"/>
        <v>No</v>
      </c>
    </row>
    <row r="150" spans="1:12" ht="25.5" x14ac:dyDescent="0.2">
      <c r="A150" s="4" t="s">
        <v>1329</v>
      </c>
      <c r="B150" s="35" t="s">
        <v>213</v>
      </c>
      <c r="C150" s="47">
        <v>9953.8154092999994</v>
      </c>
      <c r="D150" s="44" t="str">
        <f t="shared" si="17"/>
        <v>N/A</v>
      </c>
      <c r="E150" s="47">
        <v>11114.217391</v>
      </c>
      <c r="F150" s="44" t="str">
        <f t="shared" si="18"/>
        <v>N/A</v>
      </c>
      <c r="G150" s="47">
        <v>13648.64</v>
      </c>
      <c r="H150" s="44" t="str">
        <f t="shared" si="19"/>
        <v>N/A</v>
      </c>
      <c r="I150" s="12">
        <v>11.66</v>
      </c>
      <c r="J150" s="12">
        <v>22.8</v>
      </c>
      <c r="K150" s="45" t="s">
        <v>736</v>
      </c>
      <c r="L150" s="9" t="str">
        <f t="shared" si="20"/>
        <v>Yes</v>
      </c>
    </row>
    <row r="151" spans="1:12" ht="25.5" x14ac:dyDescent="0.2">
      <c r="A151" s="4" t="s">
        <v>1330</v>
      </c>
      <c r="B151" s="35" t="s">
        <v>213</v>
      </c>
      <c r="C151" s="47">
        <v>1813.1235326000001</v>
      </c>
      <c r="D151" s="44" t="str">
        <f t="shared" ref="D151:D170" si="21">IF($B151="N/A","N/A",IF(C151&gt;10,"No",IF(C151&lt;-10,"No","Yes")))</f>
        <v>N/A</v>
      </c>
      <c r="E151" s="47">
        <v>1384.691075</v>
      </c>
      <c r="F151" s="44" t="str">
        <f t="shared" ref="F151:F170" si="22">IF($B151="N/A","N/A",IF(E151&gt;10,"No",IF(E151&lt;-10,"No","Yes")))</f>
        <v>N/A</v>
      </c>
      <c r="G151" s="47">
        <v>962.16608932999998</v>
      </c>
      <c r="H151" s="44" t="str">
        <f t="shared" ref="H151:H170" si="23">IF($B151="N/A","N/A",IF(G151&gt;10,"No",IF(G151&lt;-10,"No","Yes")))</f>
        <v>N/A</v>
      </c>
      <c r="I151" s="12">
        <v>-23.6</v>
      </c>
      <c r="J151" s="12">
        <v>-30.5</v>
      </c>
      <c r="K151" s="45" t="s">
        <v>736</v>
      </c>
      <c r="L151" s="9" t="str">
        <f t="shared" ref="L151:L170" si="24">IF(J151="Div by 0", "N/A", IF(K151="N/A","N/A", IF(J151&gt;VALUE(MID(K151,1,2)), "No", IF(J151&lt;-1*VALUE(MID(K151,1,2)), "No", "Yes"))))</f>
        <v>No</v>
      </c>
    </row>
    <row r="152" spans="1:12" ht="25.5" x14ac:dyDescent="0.2">
      <c r="A152" s="4" t="s">
        <v>1331</v>
      </c>
      <c r="B152" s="35" t="s">
        <v>213</v>
      </c>
      <c r="C152" s="47">
        <v>1975.1135515999999</v>
      </c>
      <c r="D152" s="44" t="str">
        <f t="shared" si="21"/>
        <v>N/A</v>
      </c>
      <c r="E152" s="47">
        <v>1996.5609136999999</v>
      </c>
      <c r="F152" s="44" t="str">
        <f t="shared" si="22"/>
        <v>N/A</v>
      </c>
      <c r="G152" s="47">
        <v>2211.0780286999998</v>
      </c>
      <c r="H152" s="44" t="str">
        <f t="shared" si="23"/>
        <v>N/A</v>
      </c>
      <c r="I152" s="12">
        <v>1.0860000000000001</v>
      </c>
      <c r="J152" s="12">
        <v>10.74</v>
      </c>
      <c r="K152" s="45" t="s">
        <v>736</v>
      </c>
      <c r="L152" s="9" t="str">
        <f t="shared" si="24"/>
        <v>Yes</v>
      </c>
    </row>
    <row r="153" spans="1:12" ht="25.5" x14ac:dyDescent="0.2">
      <c r="A153" s="4" t="s">
        <v>1332</v>
      </c>
      <c r="B153" s="35" t="s">
        <v>213</v>
      </c>
      <c r="C153" s="47">
        <v>3443.1152185000001</v>
      </c>
      <c r="D153" s="44" t="str">
        <f t="shared" si="21"/>
        <v>N/A</v>
      </c>
      <c r="E153" s="47">
        <v>4539.5759936000004</v>
      </c>
      <c r="F153" s="44" t="str">
        <f t="shared" si="22"/>
        <v>N/A</v>
      </c>
      <c r="G153" s="47">
        <v>4285.2687708000003</v>
      </c>
      <c r="H153" s="44" t="str">
        <f t="shared" si="23"/>
        <v>N/A</v>
      </c>
      <c r="I153" s="12">
        <v>31.85</v>
      </c>
      <c r="J153" s="12">
        <v>-5.6</v>
      </c>
      <c r="K153" s="45" t="s">
        <v>736</v>
      </c>
      <c r="L153" s="9" t="str">
        <f t="shared" si="24"/>
        <v>Yes</v>
      </c>
    </row>
    <row r="154" spans="1:12" ht="25.5" x14ac:dyDescent="0.2">
      <c r="A154" s="4" t="s">
        <v>1333</v>
      </c>
      <c r="B154" s="35" t="s">
        <v>213</v>
      </c>
      <c r="C154" s="47">
        <v>260.50838800000002</v>
      </c>
      <c r="D154" s="44" t="str">
        <f t="shared" si="21"/>
        <v>N/A</v>
      </c>
      <c r="E154" s="47">
        <v>234.91401149999999</v>
      </c>
      <c r="F154" s="44" t="str">
        <f t="shared" si="22"/>
        <v>N/A</v>
      </c>
      <c r="G154" s="47">
        <v>223.62887857000001</v>
      </c>
      <c r="H154" s="44" t="str">
        <f t="shared" si="23"/>
        <v>N/A</v>
      </c>
      <c r="I154" s="12">
        <v>-9.82</v>
      </c>
      <c r="J154" s="12">
        <v>-4.8</v>
      </c>
      <c r="K154" s="45" t="s">
        <v>736</v>
      </c>
      <c r="L154" s="9" t="str">
        <f t="shared" si="24"/>
        <v>Yes</v>
      </c>
    </row>
    <row r="155" spans="1:12" ht="25.5" x14ac:dyDescent="0.2">
      <c r="A155" s="2" t="s">
        <v>1334</v>
      </c>
      <c r="B155" s="35" t="s">
        <v>213</v>
      </c>
      <c r="C155" s="47">
        <v>807.73655070999996</v>
      </c>
      <c r="D155" s="44" t="str">
        <f t="shared" si="21"/>
        <v>N/A</v>
      </c>
      <c r="E155" s="47">
        <v>732.17497243000003</v>
      </c>
      <c r="F155" s="44" t="str">
        <f t="shared" si="22"/>
        <v>N/A</v>
      </c>
      <c r="G155" s="47">
        <v>659.52773119000005</v>
      </c>
      <c r="H155" s="44" t="str">
        <f t="shared" si="23"/>
        <v>N/A</v>
      </c>
      <c r="I155" s="12">
        <v>-9.35</v>
      </c>
      <c r="J155" s="12">
        <v>-9.92</v>
      </c>
      <c r="K155" s="45" t="s">
        <v>736</v>
      </c>
      <c r="L155" s="9" t="str">
        <f t="shared" si="24"/>
        <v>Yes</v>
      </c>
    </row>
    <row r="156" spans="1:12" ht="25.5" x14ac:dyDescent="0.2">
      <c r="A156" s="2" t="s">
        <v>1335</v>
      </c>
      <c r="B156" s="35" t="s">
        <v>213</v>
      </c>
      <c r="C156" s="47">
        <v>283.91081631999998</v>
      </c>
      <c r="D156" s="44" t="str">
        <f t="shared" si="21"/>
        <v>N/A</v>
      </c>
      <c r="E156" s="47">
        <v>313.46992583000002</v>
      </c>
      <c r="F156" s="44" t="str">
        <f t="shared" si="22"/>
        <v>N/A</v>
      </c>
      <c r="G156" s="47">
        <v>253.36150653999999</v>
      </c>
      <c r="H156" s="44" t="str">
        <f t="shared" si="23"/>
        <v>N/A</v>
      </c>
      <c r="I156" s="12">
        <v>10.41</v>
      </c>
      <c r="J156" s="12">
        <v>-19.2</v>
      </c>
      <c r="K156" s="45" t="s">
        <v>736</v>
      </c>
      <c r="L156" s="9" t="str">
        <f t="shared" si="24"/>
        <v>Yes</v>
      </c>
    </row>
    <row r="157" spans="1:12" ht="25.5" x14ac:dyDescent="0.2">
      <c r="A157" s="2" t="s">
        <v>1336</v>
      </c>
      <c r="B157" s="35" t="s">
        <v>213</v>
      </c>
      <c r="C157" s="47">
        <v>1067.4247823999999</v>
      </c>
      <c r="D157" s="44" t="str">
        <f t="shared" si="21"/>
        <v>N/A</v>
      </c>
      <c r="E157" s="47">
        <v>923.59686970999996</v>
      </c>
      <c r="F157" s="44" t="str">
        <f t="shared" si="22"/>
        <v>N/A</v>
      </c>
      <c r="G157" s="47">
        <v>941.31047228</v>
      </c>
      <c r="H157" s="44" t="str">
        <f t="shared" si="23"/>
        <v>N/A</v>
      </c>
      <c r="I157" s="12">
        <v>-13.5</v>
      </c>
      <c r="J157" s="12">
        <v>1.9179999999999999</v>
      </c>
      <c r="K157" s="45" t="s">
        <v>736</v>
      </c>
      <c r="L157" s="9" t="str">
        <f t="shared" si="24"/>
        <v>Yes</v>
      </c>
    </row>
    <row r="158" spans="1:12" ht="25.5" x14ac:dyDescent="0.2">
      <c r="A158" s="2" t="s">
        <v>1337</v>
      </c>
      <c r="B158" s="35" t="s">
        <v>213</v>
      </c>
      <c r="C158" s="47">
        <v>573.25245967000001</v>
      </c>
      <c r="D158" s="44" t="str">
        <f t="shared" si="21"/>
        <v>N/A</v>
      </c>
      <c r="E158" s="47">
        <v>1195.0507435</v>
      </c>
      <c r="F158" s="44" t="str">
        <f t="shared" si="22"/>
        <v>N/A</v>
      </c>
      <c r="G158" s="47">
        <v>1497.3003719999999</v>
      </c>
      <c r="H158" s="44" t="str">
        <f t="shared" si="23"/>
        <v>N/A</v>
      </c>
      <c r="I158" s="12">
        <v>108.5</v>
      </c>
      <c r="J158" s="12">
        <v>25.29</v>
      </c>
      <c r="K158" s="45" t="s">
        <v>736</v>
      </c>
      <c r="L158" s="9" t="str">
        <f t="shared" si="24"/>
        <v>Yes</v>
      </c>
    </row>
    <row r="159" spans="1:12" ht="25.5" x14ac:dyDescent="0.2">
      <c r="A159" s="2" t="s">
        <v>1338</v>
      </c>
      <c r="B159" s="35" t="s">
        <v>213</v>
      </c>
      <c r="C159" s="47">
        <v>19.704387494999999</v>
      </c>
      <c r="D159" s="44" t="str">
        <f t="shared" si="21"/>
        <v>N/A</v>
      </c>
      <c r="E159" s="47">
        <v>16.797313560999999</v>
      </c>
      <c r="F159" s="44" t="str">
        <f t="shared" si="22"/>
        <v>N/A</v>
      </c>
      <c r="G159" s="47">
        <v>14.531905819</v>
      </c>
      <c r="H159" s="44" t="str">
        <f t="shared" si="23"/>
        <v>N/A</v>
      </c>
      <c r="I159" s="12">
        <v>-14.8</v>
      </c>
      <c r="J159" s="12">
        <v>-13.5</v>
      </c>
      <c r="K159" s="45" t="s">
        <v>736</v>
      </c>
      <c r="L159" s="9" t="str">
        <f t="shared" si="24"/>
        <v>Yes</v>
      </c>
    </row>
    <row r="160" spans="1:12" ht="25.5" x14ac:dyDescent="0.2">
      <c r="A160" s="4" t="s">
        <v>1339</v>
      </c>
      <c r="B160" s="35" t="s">
        <v>213</v>
      </c>
      <c r="C160" s="47">
        <v>5.6960277490999998</v>
      </c>
      <c r="D160" s="44" t="str">
        <f t="shared" si="21"/>
        <v>N/A</v>
      </c>
      <c r="E160" s="47">
        <v>8.3634617437000003</v>
      </c>
      <c r="F160" s="44" t="str">
        <f t="shared" si="22"/>
        <v>N/A</v>
      </c>
      <c r="G160" s="47">
        <v>5.3508552612000004</v>
      </c>
      <c r="H160" s="44" t="str">
        <f t="shared" si="23"/>
        <v>N/A</v>
      </c>
      <c r="I160" s="12">
        <v>46.83</v>
      </c>
      <c r="J160" s="12">
        <v>-36</v>
      </c>
      <c r="K160" s="45" t="s">
        <v>736</v>
      </c>
      <c r="L160" s="9" t="str">
        <f t="shared" si="24"/>
        <v>No</v>
      </c>
    </row>
    <row r="161" spans="1:12" x14ac:dyDescent="0.2">
      <c r="A161" s="4" t="s">
        <v>1340</v>
      </c>
      <c r="B161" s="35" t="s">
        <v>213</v>
      </c>
      <c r="C161" s="47">
        <v>1292.4256278</v>
      </c>
      <c r="D161" s="44" t="str">
        <f t="shared" si="21"/>
        <v>N/A</v>
      </c>
      <c r="E161" s="47">
        <v>581.80404919</v>
      </c>
      <c r="F161" s="44" t="str">
        <f t="shared" si="22"/>
        <v>N/A</v>
      </c>
      <c r="G161" s="47">
        <v>353.84179346000002</v>
      </c>
      <c r="H161" s="44" t="str">
        <f t="shared" si="23"/>
        <v>N/A</v>
      </c>
      <c r="I161" s="12">
        <v>-55</v>
      </c>
      <c r="J161" s="12">
        <v>-39.200000000000003</v>
      </c>
      <c r="K161" s="45" t="s">
        <v>736</v>
      </c>
      <c r="L161" s="9" t="str">
        <f t="shared" si="24"/>
        <v>No</v>
      </c>
    </row>
    <row r="162" spans="1:12" x14ac:dyDescent="0.2">
      <c r="A162" s="4" t="s">
        <v>1341</v>
      </c>
      <c r="B162" s="35" t="s">
        <v>213</v>
      </c>
      <c r="C162" s="47">
        <v>855.97513469</v>
      </c>
      <c r="D162" s="44" t="str">
        <f t="shared" si="21"/>
        <v>N/A</v>
      </c>
      <c r="E162" s="47">
        <v>693.80033840999999</v>
      </c>
      <c r="F162" s="44" t="str">
        <f t="shared" si="22"/>
        <v>N/A</v>
      </c>
      <c r="G162" s="47">
        <v>686.80205338999997</v>
      </c>
      <c r="H162" s="44" t="str">
        <f t="shared" si="23"/>
        <v>N/A</v>
      </c>
      <c r="I162" s="12">
        <v>-18.899999999999999</v>
      </c>
      <c r="J162" s="12">
        <v>-1.01</v>
      </c>
      <c r="K162" s="45" t="s">
        <v>736</v>
      </c>
      <c r="L162" s="9" t="str">
        <f t="shared" si="24"/>
        <v>Yes</v>
      </c>
    </row>
    <row r="163" spans="1:12" ht="25.5" x14ac:dyDescent="0.2">
      <c r="A163" s="4" t="s">
        <v>1692</v>
      </c>
      <c r="B163" s="35" t="s">
        <v>213</v>
      </c>
      <c r="C163" s="47">
        <v>2588.7720810000001</v>
      </c>
      <c r="D163" s="44" t="str">
        <f t="shared" si="21"/>
        <v>N/A</v>
      </c>
      <c r="E163" s="47">
        <v>1865.5073133999999</v>
      </c>
      <c r="F163" s="44" t="str">
        <f t="shared" si="22"/>
        <v>N/A</v>
      </c>
      <c r="G163" s="47">
        <v>1380.4508980000001</v>
      </c>
      <c r="H163" s="44" t="str">
        <f t="shared" si="23"/>
        <v>N/A</v>
      </c>
      <c r="I163" s="12">
        <v>-27.9</v>
      </c>
      <c r="J163" s="12">
        <v>-26</v>
      </c>
      <c r="K163" s="45" t="s">
        <v>736</v>
      </c>
      <c r="L163" s="9" t="str">
        <f t="shared" si="24"/>
        <v>Yes</v>
      </c>
    </row>
    <row r="164" spans="1:12" x14ac:dyDescent="0.2">
      <c r="A164" s="4" t="s">
        <v>1342</v>
      </c>
      <c r="B164" s="35" t="s">
        <v>213</v>
      </c>
      <c r="C164" s="47">
        <v>178.39285679</v>
      </c>
      <c r="D164" s="44" t="str">
        <f t="shared" si="21"/>
        <v>N/A</v>
      </c>
      <c r="E164" s="47">
        <v>175.18223727</v>
      </c>
      <c r="F164" s="44" t="str">
        <f t="shared" si="22"/>
        <v>N/A</v>
      </c>
      <c r="G164" s="47">
        <v>173.97403138999999</v>
      </c>
      <c r="H164" s="44" t="str">
        <f t="shared" si="23"/>
        <v>N/A</v>
      </c>
      <c r="I164" s="12">
        <v>-1.8</v>
      </c>
      <c r="J164" s="12">
        <v>-0.69</v>
      </c>
      <c r="K164" s="45" t="s">
        <v>736</v>
      </c>
      <c r="L164" s="9" t="str">
        <f t="shared" si="24"/>
        <v>Yes</v>
      </c>
    </row>
    <row r="165" spans="1:12" x14ac:dyDescent="0.2">
      <c r="A165" s="4" t="s">
        <v>1343</v>
      </c>
      <c r="B165" s="35" t="s">
        <v>213</v>
      </c>
      <c r="C165" s="47">
        <v>125.09215222</v>
      </c>
      <c r="D165" s="44" t="str">
        <f t="shared" si="21"/>
        <v>N/A</v>
      </c>
      <c r="E165" s="47">
        <v>114.31970973999999</v>
      </c>
      <c r="F165" s="44" t="str">
        <f t="shared" si="22"/>
        <v>N/A</v>
      </c>
      <c r="G165" s="47">
        <v>112.37881514</v>
      </c>
      <c r="H165" s="44" t="str">
        <f t="shared" si="23"/>
        <v>N/A</v>
      </c>
      <c r="I165" s="12">
        <v>-8.61</v>
      </c>
      <c r="J165" s="12">
        <v>-1.7</v>
      </c>
      <c r="K165" s="45" t="s">
        <v>736</v>
      </c>
      <c r="L165" s="9" t="str">
        <f t="shared" si="24"/>
        <v>Yes</v>
      </c>
    </row>
    <row r="166" spans="1:12" x14ac:dyDescent="0.2">
      <c r="A166" s="4" t="s">
        <v>1344</v>
      </c>
      <c r="B166" s="35" t="s">
        <v>213</v>
      </c>
      <c r="C166" s="47">
        <v>3893.8671709</v>
      </c>
      <c r="D166" s="44" t="str">
        <f t="shared" si="21"/>
        <v>N/A</v>
      </c>
      <c r="E166" s="47">
        <v>3503.4149834</v>
      </c>
      <c r="F166" s="44" t="str">
        <f t="shared" si="22"/>
        <v>N/A</v>
      </c>
      <c r="G166" s="47">
        <v>2124.6982936999998</v>
      </c>
      <c r="H166" s="44" t="str">
        <f t="shared" si="23"/>
        <v>N/A</v>
      </c>
      <c r="I166" s="12">
        <v>-10</v>
      </c>
      <c r="J166" s="12">
        <v>-39.4</v>
      </c>
      <c r="K166" s="45" t="s">
        <v>736</v>
      </c>
      <c r="L166" s="9" t="str">
        <f t="shared" si="24"/>
        <v>No</v>
      </c>
    </row>
    <row r="167" spans="1:12" x14ac:dyDescent="0.2">
      <c r="A167" s="46" t="s">
        <v>1345</v>
      </c>
      <c r="B167" s="35" t="s">
        <v>213</v>
      </c>
      <c r="C167" s="47">
        <v>5137.2519684999997</v>
      </c>
      <c r="D167" s="44" t="str">
        <f t="shared" si="21"/>
        <v>N/A</v>
      </c>
      <c r="E167" s="47">
        <v>4649.5042301000003</v>
      </c>
      <c r="F167" s="44" t="str">
        <f t="shared" si="22"/>
        <v>N/A</v>
      </c>
      <c r="G167" s="47">
        <v>4520.8160164000001</v>
      </c>
      <c r="H167" s="44" t="str">
        <f t="shared" si="23"/>
        <v>N/A</v>
      </c>
      <c r="I167" s="12">
        <v>-9.49</v>
      </c>
      <c r="J167" s="12">
        <v>-2.77</v>
      </c>
      <c r="K167" s="45" t="s">
        <v>736</v>
      </c>
      <c r="L167" s="9" t="str">
        <f t="shared" si="24"/>
        <v>Yes</v>
      </c>
    </row>
    <row r="168" spans="1:12" x14ac:dyDescent="0.2">
      <c r="A168" s="46" t="s">
        <v>1346</v>
      </c>
      <c r="B168" s="35" t="s">
        <v>213</v>
      </c>
      <c r="C168" s="47">
        <v>7179.4875012000002</v>
      </c>
      <c r="D168" s="44" t="str">
        <f t="shared" si="21"/>
        <v>N/A</v>
      </c>
      <c r="E168" s="47">
        <v>11179.439144</v>
      </c>
      <c r="F168" s="44" t="str">
        <f t="shared" si="22"/>
        <v>N/A</v>
      </c>
      <c r="G168" s="47">
        <v>8256.6654665999995</v>
      </c>
      <c r="H168" s="44" t="str">
        <f t="shared" si="23"/>
        <v>N/A</v>
      </c>
      <c r="I168" s="12">
        <v>55.71</v>
      </c>
      <c r="J168" s="12">
        <v>-26.1</v>
      </c>
      <c r="K168" s="45" t="s">
        <v>736</v>
      </c>
      <c r="L168" s="9" t="str">
        <f t="shared" si="24"/>
        <v>Yes</v>
      </c>
    </row>
    <row r="169" spans="1:12" x14ac:dyDescent="0.2">
      <c r="A169" s="46" t="s">
        <v>1347</v>
      </c>
      <c r="B169" s="35" t="s">
        <v>213</v>
      </c>
      <c r="C169" s="47">
        <v>899.78152203000002</v>
      </c>
      <c r="D169" s="44" t="str">
        <f t="shared" si="21"/>
        <v>N/A</v>
      </c>
      <c r="E169" s="47">
        <v>901.99564498999996</v>
      </c>
      <c r="F169" s="44" t="str">
        <f t="shared" si="22"/>
        <v>N/A</v>
      </c>
      <c r="G169" s="47">
        <v>903.44656513999996</v>
      </c>
      <c r="H169" s="44" t="str">
        <f t="shared" si="23"/>
        <v>N/A</v>
      </c>
      <c r="I169" s="12">
        <v>0.24610000000000001</v>
      </c>
      <c r="J169" s="12">
        <v>0.16089999999999999</v>
      </c>
      <c r="K169" s="45" t="s">
        <v>736</v>
      </c>
      <c r="L169" s="9" t="str">
        <f t="shared" si="24"/>
        <v>Yes</v>
      </c>
    </row>
    <row r="170" spans="1:12" x14ac:dyDescent="0.2">
      <c r="A170" s="46" t="s">
        <v>1348</v>
      </c>
      <c r="B170" s="35" t="s">
        <v>213</v>
      </c>
      <c r="C170" s="47">
        <v>1329.6575058999999</v>
      </c>
      <c r="D170" s="44" t="str">
        <f t="shared" si="21"/>
        <v>N/A</v>
      </c>
      <c r="E170" s="47">
        <v>1260.8386512</v>
      </c>
      <c r="F170" s="44" t="str">
        <f t="shared" si="22"/>
        <v>N/A</v>
      </c>
      <c r="G170" s="47">
        <v>1114.2521572000001</v>
      </c>
      <c r="H170" s="44" t="str">
        <f t="shared" si="23"/>
        <v>N/A</v>
      </c>
      <c r="I170" s="12">
        <v>-5.18</v>
      </c>
      <c r="J170" s="12">
        <v>-11.6</v>
      </c>
      <c r="K170" s="45" t="s">
        <v>736</v>
      </c>
      <c r="L170" s="9" t="str">
        <f t="shared" si="24"/>
        <v>Yes</v>
      </c>
    </row>
    <row r="171" spans="1:12" x14ac:dyDescent="0.2">
      <c r="A171" s="46" t="s">
        <v>85</v>
      </c>
      <c r="B171" s="35" t="s">
        <v>213</v>
      </c>
      <c r="C171" s="8">
        <v>8.9721622289000003</v>
      </c>
      <c r="D171" s="44" t="str">
        <f t="shared" ref="D171:D202" si="25">IF($B171="N/A","N/A",IF(C171&gt;10,"No",IF(C171&lt;-10,"No","Yes")))</f>
        <v>N/A</v>
      </c>
      <c r="E171" s="8">
        <v>7.5158890186000002</v>
      </c>
      <c r="F171" s="44" t="str">
        <f t="shared" ref="F171:F202" si="26">IF($B171="N/A","N/A",IF(E171&gt;10,"No",IF(E171&lt;-10,"No","Yes")))</f>
        <v>N/A</v>
      </c>
      <c r="G171" s="8">
        <v>5.9127018128</v>
      </c>
      <c r="H171" s="44" t="str">
        <f t="shared" ref="H171:H202" si="27">IF($B171="N/A","N/A",IF(G171&gt;10,"No",IF(G171&lt;-10,"No","Yes")))</f>
        <v>N/A</v>
      </c>
      <c r="I171" s="12">
        <v>-16.2</v>
      </c>
      <c r="J171" s="12">
        <v>-21.3</v>
      </c>
      <c r="K171" s="45" t="s">
        <v>736</v>
      </c>
      <c r="L171" s="9" t="str">
        <f t="shared" ref="L171:L202" si="28">IF(J171="Div by 0", "N/A", IF(K171="N/A","N/A", IF(J171&gt;VALUE(MID(K171,1,2)), "No", IF(J171&lt;-1*VALUE(MID(K171,1,2)), "No", "Yes"))))</f>
        <v>Yes</v>
      </c>
    </row>
    <row r="172" spans="1:12" x14ac:dyDescent="0.2">
      <c r="A172" s="46" t="s">
        <v>463</v>
      </c>
      <c r="B172" s="35" t="s">
        <v>213</v>
      </c>
      <c r="C172" s="8">
        <v>11.935350186000001</v>
      </c>
      <c r="D172" s="44" t="str">
        <f t="shared" si="25"/>
        <v>N/A</v>
      </c>
      <c r="E172" s="8">
        <v>12.690355329999999</v>
      </c>
      <c r="F172" s="44" t="str">
        <f t="shared" si="26"/>
        <v>N/A</v>
      </c>
      <c r="G172" s="8">
        <v>12.073921971000001</v>
      </c>
      <c r="H172" s="44" t="str">
        <f t="shared" si="27"/>
        <v>N/A</v>
      </c>
      <c r="I172" s="12">
        <v>6.3259999999999996</v>
      </c>
      <c r="J172" s="12">
        <v>-4.8600000000000003</v>
      </c>
      <c r="K172" s="45" t="s">
        <v>736</v>
      </c>
      <c r="L172" s="9" t="str">
        <f t="shared" si="28"/>
        <v>Yes</v>
      </c>
    </row>
    <row r="173" spans="1:12" x14ac:dyDescent="0.2">
      <c r="A173" s="46" t="s">
        <v>464</v>
      </c>
      <c r="B173" s="35" t="s">
        <v>213</v>
      </c>
      <c r="C173" s="8">
        <v>14.273395935</v>
      </c>
      <c r="D173" s="44" t="str">
        <f t="shared" si="25"/>
        <v>N/A</v>
      </c>
      <c r="E173" s="8">
        <v>16.926671372000001</v>
      </c>
      <c r="F173" s="44" t="str">
        <f t="shared" si="26"/>
        <v>N/A</v>
      </c>
      <c r="G173" s="8">
        <v>16.708668347</v>
      </c>
      <c r="H173" s="44" t="str">
        <f t="shared" si="27"/>
        <v>N/A</v>
      </c>
      <c r="I173" s="12">
        <v>18.59</v>
      </c>
      <c r="J173" s="12">
        <v>-1.29</v>
      </c>
      <c r="K173" s="45" t="s">
        <v>736</v>
      </c>
      <c r="L173" s="9" t="str">
        <f t="shared" si="28"/>
        <v>Yes</v>
      </c>
    </row>
    <row r="174" spans="1:12" x14ac:dyDescent="0.2">
      <c r="A174" s="2" t="s">
        <v>465</v>
      </c>
      <c r="B174" s="35" t="s">
        <v>213</v>
      </c>
      <c r="C174" s="8">
        <v>1.9914804020000001</v>
      </c>
      <c r="D174" s="44" t="str">
        <f t="shared" si="25"/>
        <v>N/A</v>
      </c>
      <c r="E174" s="8">
        <v>2.1214099217000002</v>
      </c>
      <c r="F174" s="44" t="str">
        <f t="shared" si="26"/>
        <v>N/A</v>
      </c>
      <c r="G174" s="8">
        <v>1.8165427527</v>
      </c>
      <c r="H174" s="44" t="str">
        <f t="shared" si="27"/>
        <v>N/A</v>
      </c>
      <c r="I174" s="12">
        <v>6.524</v>
      </c>
      <c r="J174" s="12">
        <v>-14.4</v>
      </c>
      <c r="K174" s="45" t="s">
        <v>736</v>
      </c>
      <c r="L174" s="9" t="str">
        <f t="shared" si="28"/>
        <v>Yes</v>
      </c>
    </row>
    <row r="175" spans="1:12" x14ac:dyDescent="0.2">
      <c r="A175" s="2" t="s">
        <v>466</v>
      </c>
      <c r="B175" s="35" t="s">
        <v>213</v>
      </c>
      <c r="C175" s="8">
        <v>12.113531001</v>
      </c>
      <c r="D175" s="44" t="str">
        <f t="shared" si="25"/>
        <v>N/A</v>
      </c>
      <c r="E175" s="8">
        <v>12.140290969</v>
      </c>
      <c r="F175" s="44" t="str">
        <f t="shared" si="26"/>
        <v>N/A</v>
      </c>
      <c r="G175" s="8">
        <v>10.110680855</v>
      </c>
      <c r="H175" s="44" t="str">
        <f t="shared" si="27"/>
        <v>N/A</v>
      </c>
      <c r="I175" s="12">
        <v>0.22090000000000001</v>
      </c>
      <c r="J175" s="12">
        <v>-16.7</v>
      </c>
      <c r="K175" s="45" t="s">
        <v>736</v>
      </c>
      <c r="L175" s="9" t="str">
        <f t="shared" si="28"/>
        <v>Yes</v>
      </c>
    </row>
    <row r="176" spans="1:12" x14ac:dyDescent="0.2">
      <c r="A176" s="2" t="s">
        <v>1349</v>
      </c>
      <c r="B176" s="35" t="s">
        <v>213</v>
      </c>
      <c r="C176" s="8">
        <v>1.5249806737</v>
      </c>
      <c r="D176" s="44" t="str">
        <f t="shared" si="25"/>
        <v>N/A</v>
      </c>
      <c r="E176" s="8">
        <v>1.2434115107999999</v>
      </c>
      <c r="F176" s="44" t="str">
        <f t="shared" si="26"/>
        <v>N/A</v>
      </c>
      <c r="G176" s="8">
        <v>0.86172074860000003</v>
      </c>
      <c r="H176" s="44" t="str">
        <f t="shared" si="27"/>
        <v>N/A</v>
      </c>
      <c r="I176" s="12">
        <v>-18.5</v>
      </c>
      <c r="J176" s="12">
        <v>-30.7</v>
      </c>
      <c r="K176" s="45" t="s">
        <v>736</v>
      </c>
      <c r="L176" s="9" t="str">
        <f t="shared" si="28"/>
        <v>No</v>
      </c>
    </row>
    <row r="177" spans="1:12" x14ac:dyDescent="0.2">
      <c r="A177" s="2" t="s">
        <v>1350</v>
      </c>
      <c r="B177" s="35" t="s">
        <v>213</v>
      </c>
      <c r="C177" s="8">
        <v>4.8072938251000004</v>
      </c>
      <c r="D177" s="44" t="str">
        <f t="shared" si="25"/>
        <v>N/A</v>
      </c>
      <c r="E177" s="8">
        <v>4.0186125211999997</v>
      </c>
      <c r="F177" s="44" t="str">
        <f t="shared" si="26"/>
        <v>N/A</v>
      </c>
      <c r="G177" s="8">
        <v>4.4763860370000002</v>
      </c>
      <c r="H177" s="44" t="str">
        <f t="shared" si="27"/>
        <v>N/A</v>
      </c>
      <c r="I177" s="12">
        <v>-16.399999999999999</v>
      </c>
      <c r="J177" s="12">
        <v>11.39</v>
      </c>
      <c r="K177" s="45" t="s">
        <v>736</v>
      </c>
      <c r="L177" s="9" t="str">
        <f t="shared" si="28"/>
        <v>Yes</v>
      </c>
    </row>
    <row r="178" spans="1:12" x14ac:dyDescent="0.2">
      <c r="A178" s="2" t="s">
        <v>1351</v>
      </c>
      <c r="B178" s="35" t="s">
        <v>213</v>
      </c>
      <c r="C178" s="8">
        <v>3.0671460969000002</v>
      </c>
      <c r="D178" s="44" t="str">
        <f t="shared" si="25"/>
        <v>N/A</v>
      </c>
      <c r="E178" s="8">
        <v>4.5194577624000001</v>
      </c>
      <c r="F178" s="44" t="str">
        <f t="shared" si="26"/>
        <v>N/A</v>
      </c>
      <c r="G178" s="8">
        <v>4.5801832073000002</v>
      </c>
      <c r="H178" s="44" t="str">
        <f t="shared" si="27"/>
        <v>N/A</v>
      </c>
      <c r="I178" s="12">
        <v>47.35</v>
      </c>
      <c r="J178" s="12">
        <v>1.3440000000000001</v>
      </c>
      <c r="K178" s="45" t="s">
        <v>736</v>
      </c>
      <c r="L178" s="9" t="str">
        <f t="shared" si="28"/>
        <v>Yes</v>
      </c>
    </row>
    <row r="179" spans="1:12" x14ac:dyDescent="0.2">
      <c r="A179" s="2" t="s">
        <v>1352</v>
      </c>
      <c r="B179" s="35" t="s">
        <v>213</v>
      </c>
      <c r="C179" s="8">
        <v>0.1189234503</v>
      </c>
      <c r="D179" s="44" t="str">
        <f t="shared" si="25"/>
        <v>N/A</v>
      </c>
      <c r="E179" s="8">
        <v>0.12748857699999999</v>
      </c>
      <c r="F179" s="44" t="str">
        <f t="shared" si="26"/>
        <v>N/A</v>
      </c>
      <c r="G179" s="8">
        <v>0.12019813309999999</v>
      </c>
      <c r="H179" s="44" t="str">
        <f t="shared" si="27"/>
        <v>N/A</v>
      </c>
      <c r="I179" s="12">
        <v>7.202</v>
      </c>
      <c r="J179" s="12">
        <v>-5.72</v>
      </c>
      <c r="K179" s="45" t="s">
        <v>736</v>
      </c>
      <c r="L179" s="9" t="str">
        <f t="shared" si="28"/>
        <v>Yes</v>
      </c>
    </row>
    <row r="180" spans="1:12" x14ac:dyDescent="0.2">
      <c r="A180" s="2" t="s">
        <v>1353</v>
      </c>
      <c r="B180" s="35" t="s">
        <v>213</v>
      </c>
      <c r="C180" s="8">
        <v>0.1067271454</v>
      </c>
      <c r="D180" s="44" t="str">
        <f t="shared" si="25"/>
        <v>N/A</v>
      </c>
      <c r="E180" s="8">
        <v>0.1138263437</v>
      </c>
      <c r="F180" s="44" t="str">
        <f t="shared" si="26"/>
        <v>N/A</v>
      </c>
      <c r="G180" s="8">
        <v>9.1471781000000002E-2</v>
      </c>
      <c r="H180" s="44" t="str">
        <f t="shared" si="27"/>
        <v>N/A</v>
      </c>
      <c r="I180" s="12">
        <v>6.6520000000000001</v>
      </c>
      <c r="J180" s="12">
        <v>-19.600000000000001</v>
      </c>
      <c r="K180" s="45" t="s">
        <v>736</v>
      </c>
      <c r="L180" s="9" t="str">
        <f t="shared" si="28"/>
        <v>Yes</v>
      </c>
    </row>
    <row r="181" spans="1:12" x14ac:dyDescent="0.2">
      <c r="A181" s="2" t="s">
        <v>86</v>
      </c>
      <c r="B181" s="35" t="s">
        <v>213</v>
      </c>
      <c r="C181" s="8">
        <v>0</v>
      </c>
      <c r="D181" s="44" t="str">
        <f t="shared" si="25"/>
        <v>N/A</v>
      </c>
      <c r="E181" s="8">
        <v>0.42674253200000001</v>
      </c>
      <c r="F181" s="44" t="str">
        <f t="shared" si="26"/>
        <v>N/A</v>
      </c>
      <c r="G181" s="8">
        <v>0.56818181820000002</v>
      </c>
      <c r="H181" s="44" t="str">
        <f t="shared" si="27"/>
        <v>N/A</v>
      </c>
      <c r="I181" s="12" t="s">
        <v>1747</v>
      </c>
      <c r="J181" s="12">
        <v>33.14</v>
      </c>
      <c r="K181" s="45" t="s">
        <v>736</v>
      </c>
      <c r="L181" s="9" t="str">
        <f t="shared" si="28"/>
        <v>No</v>
      </c>
    </row>
    <row r="182" spans="1:12" x14ac:dyDescent="0.2">
      <c r="A182" s="2" t="s">
        <v>87</v>
      </c>
      <c r="B182" s="35" t="s">
        <v>213</v>
      </c>
      <c r="C182" s="8">
        <v>60.782852634000001</v>
      </c>
      <c r="D182" s="44" t="str">
        <f t="shared" si="25"/>
        <v>N/A</v>
      </c>
      <c r="E182" s="8">
        <v>50.077823764999998</v>
      </c>
      <c r="F182" s="44" t="str">
        <f t="shared" si="26"/>
        <v>N/A</v>
      </c>
      <c r="G182" s="8">
        <v>43.994883532999999</v>
      </c>
      <c r="H182" s="44" t="str">
        <f t="shared" si="27"/>
        <v>N/A</v>
      </c>
      <c r="I182" s="12">
        <v>-17.600000000000001</v>
      </c>
      <c r="J182" s="12">
        <v>-12.1</v>
      </c>
      <c r="K182" s="45" t="s">
        <v>736</v>
      </c>
      <c r="L182" s="9" t="str">
        <f t="shared" si="28"/>
        <v>Yes</v>
      </c>
    </row>
    <row r="183" spans="1:12" x14ac:dyDescent="0.2">
      <c r="A183" s="2" t="s">
        <v>467</v>
      </c>
      <c r="B183" s="35" t="s">
        <v>213</v>
      </c>
      <c r="C183" s="8">
        <v>66.846249482000005</v>
      </c>
      <c r="D183" s="44" t="str">
        <f t="shared" si="25"/>
        <v>N/A</v>
      </c>
      <c r="E183" s="8">
        <v>66.370558376000005</v>
      </c>
      <c r="F183" s="44" t="str">
        <f t="shared" si="26"/>
        <v>N/A</v>
      </c>
      <c r="G183" s="8">
        <v>63.285420944999998</v>
      </c>
      <c r="H183" s="44" t="str">
        <f t="shared" si="27"/>
        <v>N/A</v>
      </c>
      <c r="I183" s="12">
        <v>-0.71199999999999997</v>
      </c>
      <c r="J183" s="12">
        <v>-4.6500000000000004</v>
      </c>
      <c r="K183" s="45" t="s">
        <v>736</v>
      </c>
      <c r="L183" s="9" t="str">
        <f t="shared" si="28"/>
        <v>Yes</v>
      </c>
    </row>
    <row r="184" spans="1:12" x14ac:dyDescent="0.2">
      <c r="A184" s="2" t="s">
        <v>468</v>
      </c>
      <c r="B184" s="35" t="s">
        <v>213</v>
      </c>
      <c r="C184" s="8">
        <v>79.846685808999993</v>
      </c>
      <c r="D184" s="44" t="str">
        <f t="shared" si="25"/>
        <v>N/A</v>
      </c>
      <c r="E184" s="8">
        <v>69.804570565999995</v>
      </c>
      <c r="F184" s="44" t="str">
        <f t="shared" si="26"/>
        <v>N/A</v>
      </c>
      <c r="G184" s="8">
        <v>65.010600424000003</v>
      </c>
      <c r="H184" s="44" t="str">
        <f t="shared" si="27"/>
        <v>N/A</v>
      </c>
      <c r="I184" s="12">
        <v>-12.6</v>
      </c>
      <c r="J184" s="12">
        <v>-6.87</v>
      </c>
      <c r="K184" s="45" t="s">
        <v>736</v>
      </c>
      <c r="L184" s="9" t="str">
        <f t="shared" si="28"/>
        <v>Yes</v>
      </c>
    </row>
    <row r="185" spans="1:12" x14ac:dyDescent="0.2">
      <c r="A185" s="2" t="s">
        <v>469</v>
      </c>
      <c r="B185" s="35" t="s">
        <v>213</v>
      </c>
      <c r="C185" s="8">
        <v>43.491865441000002</v>
      </c>
      <c r="D185" s="44" t="str">
        <f t="shared" si="25"/>
        <v>N/A</v>
      </c>
      <c r="E185" s="8">
        <v>43.122756201000001</v>
      </c>
      <c r="F185" s="44" t="str">
        <f t="shared" si="26"/>
        <v>N/A</v>
      </c>
      <c r="G185" s="8">
        <v>40.731657667999997</v>
      </c>
      <c r="H185" s="44" t="str">
        <f t="shared" si="27"/>
        <v>N/A</v>
      </c>
      <c r="I185" s="12">
        <v>-0.84899999999999998</v>
      </c>
      <c r="J185" s="12">
        <v>-5.54</v>
      </c>
      <c r="K185" s="45" t="s">
        <v>736</v>
      </c>
      <c r="L185" s="9" t="str">
        <f t="shared" si="28"/>
        <v>Yes</v>
      </c>
    </row>
    <row r="186" spans="1:12" x14ac:dyDescent="0.2">
      <c r="A186" s="2" t="s">
        <v>470</v>
      </c>
      <c r="B186" s="35" t="s">
        <v>213</v>
      </c>
      <c r="C186" s="8">
        <v>45.719240902999999</v>
      </c>
      <c r="D186" s="44" t="str">
        <f t="shared" si="25"/>
        <v>N/A</v>
      </c>
      <c r="E186" s="8">
        <v>44.13260769</v>
      </c>
      <c r="F186" s="44" t="str">
        <f t="shared" si="26"/>
        <v>N/A</v>
      </c>
      <c r="G186" s="8">
        <v>36.808244657000003</v>
      </c>
      <c r="H186" s="44" t="str">
        <f t="shared" si="27"/>
        <v>N/A</v>
      </c>
      <c r="I186" s="12">
        <v>-3.47</v>
      </c>
      <c r="J186" s="12">
        <v>-16.600000000000001</v>
      </c>
      <c r="K186" s="45" t="s">
        <v>736</v>
      </c>
      <c r="L186" s="9" t="str">
        <f t="shared" si="28"/>
        <v>Yes</v>
      </c>
    </row>
    <row r="187" spans="1:12" x14ac:dyDescent="0.2">
      <c r="A187" s="2" t="s">
        <v>116</v>
      </c>
      <c r="B187" s="35" t="s">
        <v>213</v>
      </c>
      <c r="C187" s="8">
        <v>74.552308390999997</v>
      </c>
      <c r="D187" s="44" t="str">
        <f t="shared" si="25"/>
        <v>N/A</v>
      </c>
      <c r="E187" s="8">
        <v>67.741460020999995</v>
      </c>
      <c r="F187" s="44" t="str">
        <f t="shared" si="26"/>
        <v>N/A</v>
      </c>
      <c r="G187" s="8">
        <v>63.154093785999997</v>
      </c>
      <c r="H187" s="44" t="str">
        <f t="shared" si="27"/>
        <v>N/A</v>
      </c>
      <c r="I187" s="12">
        <v>-9.14</v>
      </c>
      <c r="J187" s="12">
        <v>-6.77</v>
      </c>
      <c r="K187" s="45" t="s">
        <v>736</v>
      </c>
      <c r="L187" s="9" t="str">
        <f t="shared" si="28"/>
        <v>Yes</v>
      </c>
    </row>
    <row r="188" spans="1:12" x14ac:dyDescent="0.2">
      <c r="A188" s="2" t="s">
        <v>471</v>
      </c>
      <c r="B188" s="35" t="s">
        <v>213</v>
      </c>
      <c r="C188" s="8">
        <v>76.087857439000004</v>
      </c>
      <c r="D188" s="44" t="str">
        <f t="shared" si="25"/>
        <v>N/A</v>
      </c>
      <c r="E188" s="8">
        <v>74.873096446999995</v>
      </c>
      <c r="F188" s="44" t="str">
        <f t="shared" si="26"/>
        <v>N/A</v>
      </c>
      <c r="G188" s="8">
        <v>73.511293633999998</v>
      </c>
      <c r="H188" s="44" t="str">
        <f t="shared" si="27"/>
        <v>N/A</v>
      </c>
      <c r="I188" s="12">
        <v>-1.6</v>
      </c>
      <c r="J188" s="12">
        <v>-1.82</v>
      </c>
      <c r="K188" s="45" t="s">
        <v>736</v>
      </c>
      <c r="L188" s="9" t="str">
        <f t="shared" si="28"/>
        <v>Yes</v>
      </c>
    </row>
    <row r="189" spans="1:12" x14ac:dyDescent="0.2">
      <c r="A189" s="2" t="s">
        <v>472</v>
      </c>
      <c r="B189" s="35" t="s">
        <v>213</v>
      </c>
      <c r="C189" s="8">
        <v>87.463245122000004</v>
      </c>
      <c r="D189" s="44" t="str">
        <f t="shared" si="25"/>
        <v>N/A</v>
      </c>
      <c r="E189" s="8">
        <v>81.148239188000005</v>
      </c>
      <c r="F189" s="44" t="str">
        <f t="shared" si="26"/>
        <v>N/A</v>
      </c>
      <c r="G189" s="8">
        <v>80.183207327999995</v>
      </c>
      <c r="H189" s="44" t="str">
        <f t="shared" si="27"/>
        <v>N/A</v>
      </c>
      <c r="I189" s="12">
        <v>-7.22</v>
      </c>
      <c r="J189" s="12">
        <v>-1.19</v>
      </c>
      <c r="K189" s="45" t="s">
        <v>736</v>
      </c>
      <c r="L189" s="9" t="str">
        <f t="shared" si="28"/>
        <v>Yes</v>
      </c>
    </row>
    <row r="190" spans="1:12" x14ac:dyDescent="0.2">
      <c r="A190" s="2" t="s">
        <v>473</v>
      </c>
      <c r="B190" s="35" t="s">
        <v>213</v>
      </c>
      <c r="C190" s="8">
        <v>62.463080116999997</v>
      </c>
      <c r="D190" s="44" t="str">
        <f t="shared" si="25"/>
        <v>N/A</v>
      </c>
      <c r="E190" s="8">
        <v>62.727439621000002</v>
      </c>
      <c r="F190" s="44" t="str">
        <f t="shared" si="26"/>
        <v>N/A</v>
      </c>
      <c r="G190" s="8">
        <v>61.194420479999998</v>
      </c>
      <c r="H190" s="44" t="str">
        <f t="shared" si="27"/>
        <v>N/A</v>
      </c>
      <c r="I190" s="12">
        <v>0.42320000000000002</v>
      </c>
      <c r="J190" s="12">
        <v>-2.44</v>
      </c>
      <c r="K190" s="45" t="s">
        <v>736</v>
      </c>
      <c r="L190" s="9" t="str">
        <f t="shared" si="28"/>
        <v>Yes</v>
      </c>
    </row>
    <row r="191" spans="1:12" x14ac:dyDescent="0.2">
      <c r="A191" s="2" t="s">
        <v>474</v>
      </c>
      <c r="B191" s="35" t="s">
        <v>213</v>
      </c>
      <c r="C191" s="8">
        <v>65.853983924000005</v>
      </c>
      <c r="D191" s="44" t="str">
        <f t="shared" si="25"/>
        <v>N/A</v>
      </c>
      <c r="E191" s="8">
        <v>65.033970049000004</v>
      </c>
      <c r="F191" s="44" t="str">
        <f t="shared" si="26"/>
        <v>N/A</v>
      </c>
      <c r="G191" s="8">
        <v>55.569106931</v>
      </c>
      <c r="H191" s="44" t="str">
        <f t="shared" si="27"/>
        <v>N/A</v>
      </c>
      <c r="I191" s="12">
        <v>-1.25</v>
      </c>
      <c r="J191" s="12">
        <v>-14.6</v>
      </c>
      <c r="K191" s="45" t="s">
        <v>736</v>
      </c>
      <c r="L191" s="9" t="str">
        <f t="shared" si="28"/>
        <v>Yes</v>
      </c>
    </row>
    <row r="192" spans="1:12" x14ac:dyDescent="0.2">
      <c r="A192" s="2" t="s">
        <v>1354</v>
      </c>
      <c r="B192" s="35" t="s">
        <v>213</v>
      </c>
      <c r="C192" s="36">
        <v>9.0749244980999997</v>
      </c>
      <c r="D192" s="44" t="str">
        <f t="shared" si="25"/>
        <v>N/A</v>
      </c>
      <c r="E192" s="36">
        <v>8.8831189205999994</v>
      </c>
      <c r="F192" s="44" t="str">
        <f t="shared" si="26"/>
        <v>N/A</v>
      </c>
      <c r="G192" s="36">
        <v>8.2823724252000002</v>
      </c>
      <c r="H192" s="44" t="str">
        <f t="shared" si="27"/>
        <v>N/A</v>
      </c>
      <c r="I192" s="12">
        <v>-2.11</v>
      </c>
      <c r="J192" s="12">
        <v>-6.76</v>
      </c>
      <c r="K192" s="45" t="s">
        <v>736</v>
      </c>
      <c r="L192" s="9" t="str">
        <f t="shared" si="28"/>
        <v>Yes</v>
      </c>
    </row>
    <row r="193" spans="1:12" x14ac:dyDescent="0.2">
      <c r="A193" s="2" t="s">
        <v>1355</v>
      </c>
      <c r="B193" s="35" t="s">
        <v>213</v>
      </c>
      <c r="C193" s="36">
        <v>8.0486111110999996</v>
      </c>
      <c r="D193" s="44" t="str">
        <f t="shared" si="25"/>
        <v>N/A</v>
      </c>
      <c r="E193" s="36">
        <v>7.4766666666999999</v>
      </c>
      <c r="F193" s="44" t="str">
        <f t="shared" si="26"/>
        <v>N/A</v>
      </c>
      <c r="G193" s="36">
        <v>8.2040816326999995</v>
      </c>
      <c r="H193" s="44" t="str">
        <f t="shared" si="27"/>
        <v>N/A</v>
      </c>
      <c r="I193" s="12">
        <v>-7.11</v>
      </c>
      <c r="J193" s="12">
        <v>9.7289999999999992</v>
      </c>
      <c r="K193" s="45" t="s">
        <v>736</v>
      </c>
      <c r="L193" s="9" t="str">
        <f t="shared" si="28"/>
        <v>Yes</v>
      </c>
    </row>
    <row r="194" spans="1:12" x14ac:dyDescent="0.2">
      <c r="A194" s="2" t="s">
        <v>1356</v>
      </c>
      <c r="B194" s="35" t="s">
        <v>213</v>
      </c>
      <c r="C194" s="36">
        <v>10.429952275</v>
      </c>
      <c r="D194" s="44" t="str">
        <f t="shared" si="25"/>
        <v>N/A</v>
      </c>
      <c r="E194" s="36">
        <v>12.198705967</v>
      </c>
      <c r="F194" s="44" t="str">
        <f t="shared" si="26"/>
        <v>N/A</v>
      </c>
      <c r="G194" s="36">
        <v>12.04045966</v>
      </c>
      <c r="H194" s="44" t="str">
        <f t="shared" si="27"/>
        <v>N/A</v>
      </c>
      <c r="I194" s="12">
        <v>16.96</v>
      </c>
      <c r="J194" s="12">
        <v>-1.3</v>
      </c>
      <c r="K194" s="45" t="s">
        <v>736</v>
      </c>
      <c r="L194" s="9" t="str">
        <f t="shared" si="28"/>
        <v>Yes</v>
      </c>
    </row>
    <row r="195" spans="1:12" x14ac:dyDescent="0.2">
      <c r="A195" s="2" t="s">
        <v>1357</v>
      </c>
      <c r="B195" s="35" t="s">
        <v>213</v>
      </c>
      <c r="C195" s="36">
        <v>6.0073421438999999</v>
      </c>
      <c r="D195" s="44" t="str">
        <f t="shared" si="25"/>
        <v>N/A</v>
      </c>
      <c r="E195" s="36">
        <v>5.5322115385000004</v>
      </c>
      <c r="F195" s="44" t="str">
        <f t="shared" si="26"/>
        <v>N/A</v>
      </c>
      <c r="G195" s="36">
        <v>6.3393810031999998</v>
      </c>
      <c r="H195" s="44" t="str">
        <f t="shared" si="27"/>
        <v>N/A</v>
      </c>
      <c r="I195" s="12">
        <v>-7.91</v>
      </c>
      <c r="J195" s="12">
        <v>14.59</v>
      </c>
      <c r="K195" s="45" t="s">
        <v>736</v>
      </c>
      <c r="L195" s="9" t="str">
        <f t="shared" si="28"/>
        <v>Yes</v>
      </c>
    </row>
    <row r="196" spans="1:12" x14ac:dyDescent="0.2">
      <c r="A196" s="2" t="s">
        <v>1358</v>
      </c>
      <c r="B196" s="35" t="s">
        <v>213</v>
      </c>
      <c r="C196" s="36">
        <v>4.7062224669999999</v>
      </c>
      <c r="D196" s="44" t="str">
        <f t="shared" si="25"/>
        <v>N/A</v>
      </c>
      <c r="E196" s="36">
        <v>4.2924113682999998</v>
      </c>
      <c r="F196" s="44" t="str">
        <f t="shared" si="26"/>
        <v>N/A</v>
      </c>
      <c r="G196" s="36">
        <v>4.6534981905999997</v>
      </c>
      <c r="H196" s="44" t="str">
        <f t="shared" si="27"/>
        <v>N/A</v>
      </c>
      <c r="I196" s="12">
        <v>-8.7899999999999991</v>
      </c>
      <c r="J196" s="12">
        <v>8.4120000000000008</v>
      </c>
      <c r="K196" s="45" t="s">
        <v>736</v>
      </c>
      <c r="L196" s="9" t="str">
        <f t="shared" si="28"/>
        <v>Yes</v>
      </c>
    </row>
    <row r="197" spans="1:12" x14ac:dyDescent="0.2">
      <c r="A197" s="2" t="s">
        <v>1359</v>
      </c>
      <c r="B197" s="35" t="s">
        <v>213</v>
      </c>
      <c r="C197" s="36">
        <v>76.005487326999997</v>
      </c>
      <c r="D197" s="44" t="str">
        <f t="shared" si="25"/>
        <v>N/A</v>
      </c>
      <c r="E197" s="36">
        <v>116.17449028</v>
      </c>
      <c r="F197" s="44" t="str">
        <f t="shared" si="26"/>
        <v>N/A</v>
      </c>
      <c r="G197" s="36">
        <v>139.61221591</v>
      </c>
      <c r="H197" s="44" t="str">
        <f t="shared" si="27"/>
        <v>N/A</v>
      </c>
      <c r="I197" s="12">
        <v>52.85</v>
      </c>
      <c r="J197" s="12">
        <v>20.170000000000002</v>
      </c>
      <c r="K197" s="45" t="s">
        <v>736</v>
      </c>
      <c r="L197" s="9" t="str">
        <f t="shared" si="28"/>
        <v>Yes</v>
      </c>
    </row>
    <row r="198" spans="1:12" x14ac:dyDescent="0.2">
      <c r="A198" s="2" t="s">
        <v>1360</v>
      </c>
      <c r="B198" s="35" t="s">
        <v>213</v>
      </c>
      <c r="C198" s="36">
        <v>136.70689655000001</v>
      </c>
      <c r="D198" s="44" t="str">
        <f t="shared" si="25"/>
        <v>N/A</v>
      </c>
      <c r="E198" s="36">
        <v>136.10526315999999</v>
      </c>
      <c r="F198" s="44" t="str">
        <f t="shared" si="26"/>
        <v>N/A</v>
      </c>
      <c r="G198" s="36">
        <v>123.83486239</v>
      </c>
      <c r="H198" s="44" t="str">
        <f t="shared" si="27"/>
        <v>N/A</v>
      </c>
      <c r="I198" s="12">
        <v>-0.44</v>
      </c>
      <c r="J198" s="12">
        <v>-9.02</v>
      </c>
      <c r="K198" s="45" t="s">
        <v>736</v>
      </c>
      <c r="L198" s="9" t="str">
        <f t="shared" si="28"/>
        <v>Yes</v>
      </c>
    </row>
    <row r="199" spans="1:12" x14ac:dyDescent="0.2">
      <c r="A199" s="2" t="s">
        <v>1361</v>
      </c>
      <c r="B199" s="35" t="s">
        <v>213</v>
      </c>
      <c r="C199" s="36">
        <v>77.140005622999993</v>
      </c>
      <c r="D199" s="44" t="str">
        <f t="shared" si="25"/>
        <v>N/A</v>
      </c>
      <c r="E199" s="36">
        <v>124.64135702999999</v>
      </c>
      <c r="F199" s="44" t="str">
        <f t="shared" si="26"/>
        <v>N/A</v>
      </c>
      <c r="G199" s="36">
        <v>159.77030568000001</v>
      </c>
      <c r="H199" s="44" t="str">
        <f t="shared" si="27"/>
        <v>N/A</v>
      </c>
      <c r="I199" s="12">
        <v>61.58</v>
      </c>
      <c r="J199" s="12">
        <v>28.18</v>
      </c>
      <c r="K199" s="45" t="s">
        <v>736</v>
      </c>
      <c r="L199" s="9" t="str">
        <f t="shared" si="28"/>
        <v>Yes</v>
      </c>
    </row>
    <row r="200" spans="1:12" x14ac:dyDescent="0.2">
      <c r="A200" s="2" t="s">
        <v>1362</v>
      </c>
      <c r="B200" s="35" t="s">
        <v>213</v>
      </c>
      <c r="C200" s="36">
        <v>4.8524590164000001</v>
      </c>
      <c r="D200" s="44" t="str">
        <f t="shared" si="25"/>
        <v>N/A</v>
      </c>
      <c r="E200" s="36">
        <v>2.76</v>
      </c>
      <c r="F200" s="44" t="str">
        <f t="shared" si="26"/>
        <v>N/A</v>
      </c>
      <c r="G200" s="36">
        <v>0.62096774190000004</v>
      </c>
      <c r="H200" s="44" t="str">
        <f t="shared" si="27"/>
        <v>N/A</v>
      </c>
      <c r="I200" s="12">
        <v>-43.1</v>
      </c>
      <c r="J200" s="12">
        <v>-77.5</v>
      </c>
      <c r="K200" s="45" t="s">
        <v>736</v>
      </c>
      <c r="L200" s="9" t="str">
        <f t="shared" si="28"/>
        <v>No</v>
      </c>
    </row>
    <row r="201" spans="1:12" x14ac:dyDescent="0.2">
      <c r="A201" s="2" t="s">
        <v>1363</v>
      </c>
      <c r="B201" s="35" t="s">
        <v>213</v>
      </c>
      <c r="C201" s="36">
        <v>1.125</v>
      </c>
      <c r="D201" s="44" t="str">
        <f t="shared" si="25"/>
        <v>N/A</v>
      </c>
      <c r="E201" s="36">
        <v>8.6875</v>
      </c>
      <c r="F201" s="44" t="str">
        <f t="shared" si="26"/>
        <v>N/A</v>
      </c>
      <c r="G201" s="36">
        <v>2.0666666667000002</v>
      </c>
      <c r="H201" s="44" t="str">
        <f t="shared" si="27"/>
        <v>N/A</v>
      </c>
      <c r="I201" s="12">
        <v>672.2</v>
      </c>
      <c r="J201" s="12">
        <v>-76.2</v>
      </c>
      <c r="K201" s="45" t="s">
        <v>736</v>
      </c>
      <c r="L201" s="9" t="str">
        <f t="shared" si="28"/>
        <v>No</v>
      </c>
    </row>
    <row r="202" spans="1:12" x14ac:dyDescent="0.2">
      <c r="A202" s="2" t="s">
        <v>28</v>
      </c>
      <c r="B202" s="35" t="s">
        <v>213</v>
      </c>
      <c r="C202" s="8">
        <v>1.3699721861</v>
      </c>
      <c r="D202" s="44" t="str">
        <f t="shared" si="25"/>
        <v>N/A</v>
      </c>
      <c r="E202" s="8">
        <v>1.6307616116999999</v>
      </c>
      <c r="F202" s="44" t="str">
        <f t="shared" si="26"/>
        <v>N/A</v>
      </c>
      <c r="G202" s="8">
        <v>1.6200105267</v>
      </c>
      <c r="H202" s="44" t="str">
        <f t="shared" si="27"/>
        <v>N/A</v>
      </c>
      <c r="I202" s="12">
        <v>19.04</v>
      </c>
      <c r="J202" s="12">
        <v>-0.65900000000000003</v>
      </c>
      <c r="K202" s="45" t="s">
        <v>736</v>
      </c>
      <c r="L202" s="9" t="str">
        <f t="shared" si="28"/>
        <v>Yes</v>
      </c>
    </row>
    <row r="203" spans="1:12" x14ac:dyDescent="0.2">
      <c r="A203" s="2" t="s">
        <v>123</v>
      </c>
      <c r="B203" s="35" t="s">
        <v>213</v>
      </c>
      <c r="C203" s="36">
        <v>14</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-78.599999999999994</v>
      </c>
      <c r="J203" s="12">
        <v>-33.299999999999997</v>
      </c>
      <c r="K203" s="14" t="s">
        <v>213</v>
      </c>
      <c r="L203" s="9" t="str">
        <f t="shared" ref="L203:L213" si="32">IF(J203="Div by 0", "N/A", IF(K203="N/A","N/A", IF(J203&gt;VALUE(MID(K203,1,2)), "No", IF(J203&lt;-1*VALUE(MID(K203,1,2)), "No", "Yes"))))</f>
        <v>N/A</v>
      </c>
    </row>
    <row r="204" spans="1:12" x14ac:dyDescent="0.2">
      <c r="A204" s="2" t="s">
        <v>124</v>
      </c>
      <c r="B204" s="35" t="s">
        <v>213</v>
      </c>
      <c r="C204" s="36">
        <v>43</v>
      </c>
      <c r="D204" s="44" t="str">
        <f t="shared" si="29"/>
        <v>N/A</v>
      </c>
      <c r="E204" s="36">
        <v>16</v>
      </c>
      <c r="F204" s="44" t="str">
        <f t="shared" si="30"/>
        <v>N/A</v>
      </c>
      <c r="G204" s="36">
        <v>11</v>
      </c>
      <c r="H204" s="44" t="str">
        <f t="shared" si="31"/>
        <v>N/A</v>
      </c>
      <c r="I204" s="12">
        <v>-62.8</v>
      </c>
      <c r="J204" s="12">
        <v>-31.3</v>
      </c>
      <c r="K204" s="14" t="s">
        <v>213</v>
      </c>
      <c r="L204" s="9" t="str">
        <f t="shared" si="32"/>
        <v>N/A</v>
      </c>
    </row>
    <row r="205" spans="1:12" ht="25.5" x14ac:dyDescent="0.2">
      <c r="A205" s="2" t="s">
        <v>1611</v>
      </c>
      <c r="B205" s="35" t="s">
        <v>213</v>
      </c>
      <c r="C205" s="36">
        <v>27</v>
      </c>
      <c r="D205" s="44" t="str">
        <f t="shared" si="29"/>
        <v>N/A</v>
      </c>
      <c r="E205" s="36">
        <v>11</v>
      </c>
      <c r="F205" s="44" t="str">
        <f t="shared" si="30"/>
        <v>N/A</v>
      </c>
      <c r="G205" s="36">
        <v>11</v>
      </c>
      <c r="H205" s="44" t="str">
        <f t="shared" si="31"/>
        <v>N/A</v>
      </c>
      <c r="I205" s="12">
        <v>-63</v>
      </c>
      <c r="J205" s="12">
        <v>-30</v>
      </c>
      <c r="K205" s="14" t="s">
        <v>213</v>
      </c>
      <c r="L205" s="9" t="str">
        <f t="shared" si="32"/>
        <v>N/A</v>
      </c>
    </row>
    <row r="206" spans="1:12" ht="25.5" x14ac:dyDescent="0.2">
      <c r="A206" s="2" t="s">
        <v>1364</v>
      </c>
      <c r="B206" s="35" t="s">
        <v>213</v>
      </c>
      <c r="C206" s="36">
        <v>11</v>
      </c>
      <c r="D206" s="44" t="str">
        <f t="shared" si="29"/>
        <v>N/A</v>
      </c>
      <c r="E206" s="36">
        <v>11</v>
      </c>
      <c r="F206" s="44" t="str">
        <f t="shared" si="30"/>
        <v>N/A</v>
      </c>
      <c r="G206" s="36">
        <v>11</v>
      </c>
      <c r="H206" s="44" t="str">
        <f t="shared" si="31"/>
        <v>N/A</v>
      </c>
      <c r="I206" s="12">
        <v>0</v>
      </c>
      <c r="J206" s="12">
        <v>66.67</v>
      </c>
      <c r="K206" s="14" t="s">
        <v>213</v>
      </c>
      <c r="L206" s="9" t="str">
        <f t="shared" si="32"/>
        <v>N/A</v>
      </c>
    </row>
    <row r="207" spans="1:12" x14ac:dyDescent="0.2">
      <c r="A207" s="2" t="s">
        <v>1612</v>
      </c>
      <c r="B207" s="35" t="s">
        <v>213</v>
      </c>
      <c r="C207" s="36">
        <v>24</v>
      </c>
      <c r="D207" s="44" t="str">
        <f t="shared" si="29"/>
        <v>N/A</v>
      </c>
      <c r="E207" s="36">
        <v>11</v>
      </c>
      <c r="F207" s="44" t="str">
        <f t="shared" si="30"/>
        <v>N/A</v>
      </c>
      <c r="G207" s="36">
        <v>11</v>
      </c>
      <c r="H207" s="44" t="str">
        <f t="shared" si="31"/>
        <v>N/A</v>
      </c>
      <c r="I207" s="12">
        <v>-91.7</v>
      </c>
      <c r="J207" s="12">
        <v>100</v>
      </c>
      <c r="K207" s="14" t="s">
        <v>213</v>
      </c>
      <c r="L207" s="9" t="str">
        <f t="shared" si="32"/>
        <v>N/A</v>
      </c>
    </row>
    <row r="208" spans="1:12" x14ac:dyDescent="0.2">
      <c r="A208" s="2" t="s">
        <v>1613</v>
      </c>
      <c r="B208" s="35" t="s">
        <v>213</v>
      </c>
      <c r="C208" s="36">
        <v>109</v>
      </c>
      <c r="D208" s="44" t="str">
        <f t="shared" si="29"/>
        <v>N/A</v>
      </c>
      <c r="E208" s="36">
        <v>100</v>
      </c>
      <c r="F208" s="44" t="str">
        <f t="shared" si="30"/>
        <v>N/A</v>
      </c>
      <c r="G208" s="36">
        <v>65</v>
      </c>
      <c r="H208" s="44" t="str">
        <f t="shared" si="31"/>
        <v>N/A</v>
      </c>
      <c r="I208" s="12">
        <v>-8.26</v>
      </c>
      <c r="J208" s="12">
        <v>-35</v>
      </c>
      <c r="K208" s="14" t="s">
        <v>213</v>
      </c>
      <c r="L208" s="9" t="str">
        <f t="shared" si="32"/>
        <v>N/A</v>
      </c>
    </row>
    <row r="209" spans="1:12" x14ac:dyDescent="0.2">
      <c r="A209" s="2" t="s">
        <v>125</v>
      </c>
      <c r="B209" s="35" t="s">
        <v>213</v>
      </c>
      <c r="C209" s="47">
        <v>11026487</v>
      </c>
      <c r="D209" s="44" t="str">
        <f t="shared" si="29"/>
        <v>N/A</v>
      </c>
      <c r="E209" s="47">
        <v>1382841</v>
      </c>
      <c r="F209" s="44" t="str">
        <f t="shared" si="30"/>
        <v>N/A</v>
      </c>
      <c r="G209" s="47">
        <v>1672975</v>
      </c>
      <c r="H209" s="44" t="str">
        <f t="shared" si="31"/>
        <v>N/A</v>
      </c>
      <c r="I209" s="12">
        <v>-87.5</v>
      </c>
      <c r="J209" s="12">
        <v>20.98</v>
      </c>
      <c r="K209" s="14" t="s">
        <v>213</v>
      </c>
      <c r="L209" s="9" t="str">
        <f t="shared" si="32"/>
        <v>N/A</v>
      </c>
    </row>
    <row r="210" spans="1:12" x14ac:dyDescent="0.2">
      <c r="A210" s="46" t="s">
        <v>1608</v>
      </c>
      <c r="B210" s="35" t="s">
        <v>213</v>
      </c>
      <c r="C210" s="47">
        <v>5615596</v>
      </c>
      <c r="D210" s="44" t="str">
        <f t="shared" si="29"/>
        <v>N/A</v>
      </c>
      <c r="E210" s="47">
        <v>1252750</v>
      </c>
      <c r="F210" s="44" t="str">
        <f t="shared" si="30"/>
        <v>N/A</v>
      </c>
      <c r="G210" s="47">
        <v>1592131</v>
      </c>
      <c r="H210" s="44" t="str">
        <f t="shared" si="31"/>
        <v>N/A</v>
      </c>
      <c r="I210" s="12">
        <v>-77.7</v>
      </c>
      <c r="J210" s="12">
        <v>27.09</v>
      </c>
      <c r="K210" s="14" t="s">
        <v>213</v>
      </c>
      <c r="L210" s="9" t="str">
        <f t="shared" si="32"/>
        <v>N/A</v>
      </c>
    </row>
    <row r="211" spans="1:12" x14ac:dyDescent="0.2">
      <c r="A211" s="46" t="s">
        <v>1365</v>
      </c>
      <c r="B211" s="35" t="s">
        <v>213</v>
      </c>
      <c r="C211" s="47">
        <v>221210</v>
      </c>
      <c r="D211" s="44" t="str">
        <f t="shared" si="29"/>
        <v>N/A</v>
      </c>
      <c r="E211" s="47">
        <v>238060</v>
      </c>
      <c r="F211" s="44" t="str">
        <f t="shared" si="30"/>
        <v>N/A</v>
      </c>
      <c r="G211" s="47">
        <v>235412</v>
      </c>
      <c r="H211" s="44" t="str">
        <f t="shared" si="31"/>
        <v>N/A</v>
      </c>
      <c r="I211" s="12">
        <v>7.617</v>
      </c>
      <c r="J211" s="12">
        <v>-1.1100000000000001</v>
      </c>
      <c r="K211" s="14" t="s">
        <v>213</v>
      </c>
      <c r="L211" s="9" t="str">
        <f t="shared" si="32"/>
        <v>N/A</v>
      </c>
    </row>
    <row r="212" spans="1:12" x14ac:dyDescent="0.2">
      <c r="A212" s="46" t="s">
        <v>1602</v>
      </c>
      <c r="B212" s="35" t="s">
        <v>213</v>
      </c>
      <c r="C212" s="47">
        <v>9112027</v>
      </c>
      <c r="D212" s="44" t="str">
        <f t="shared" si="29"/>
        <v>N/A</v>
      </c>
      <c r="E212" s="47">
        <v>362294</v>
      </c>
      <c r="F212" s="44" t="str">
        <f t="shared" si="30"/>
        <v>N/A</v>
      </c>
      <c r="G212" s="47">
        <v>332878</v>
      </c>
      <c r="H212" s="44" t="str">
        <f t="shared" si="31"/>
        <v>N/A</v>
      </c>
      <c r="I212" s="12">
        <v>-96</v>
      </c>
      <c r="J212" s="12">
        <v>-8.1199999999999992</v>
      </c>
      <c r="K212" s="14" t="s">
        <v>213</v>
      </c>
      <c r="L212" s="9" t="str">
        <f t="shared" si="32"/>
        <v>N/A</v>
      </c>
    </row>
    <row r="213" spans="1:12" x14ac:dyDescent="0.2">
      <c r="A213" s="46" t="s">
        <v>1603</v>
      </c>
      <c r="B213" s="35" t="s">
        <v>213</v>
      </c>
      <c r="C213" s="47">
        <v>2226192</v>
      </c>
      <c r="D213" s="44" t="str">
        <f t="shared" si="29"/>
        <v>N/A</v>
      </c>
      <c r="E213" s="47">
        <v>363934</v>
      </c>
      <c r="F213" s="44" t="str">
        <f t="shared" si="30"/>
        <v>N/A</v>
      </c>
      <c r="G213" s="47">
        <v>480572</v>
      </c>
      <c r="H213" s="44" t="str">
        <f t="shared" si="31"/>
        <v>N/A</v>
      </c>
      <c r="I213" s="12">
        <v>-83.7</v>
      </c>
      <c r="J213" s="12">
        <v>32.049999999999997</v>
      </c>
      <c r="K213" s="14" t="s">
        <v>213</v>
      </c>
      <c r="L213" s="9" t="str">
        <f t="shared" si="32"/>
        <v>N/A</v>
      </c>
    </row>
    <row r="214" spans="1:12" ht="25.5" x14ac:dyDescent="0.2">
      <c r="A214" s="2" t="s">
        <v>1366</v>
      </c>
      <c r="B214" s="35" t="s">
        <v>213</v>
      </c>
      <c r="C214" s="47">
        <v>4466919</v>
      </c>
      <c r="D214" s="44" t="str">
        <f t="shared" ref="D214:D228" si="33">IF($B214="N/A","N/A",IF(C214&gt;10,"No",IF(C214&lt;-10,"No","Yes")))</f>
        <v>N/A</v>
      </c>
      <c r="E214" s="47">
        <v>418416</v>
      </c>
      <c r="F214" s="44" t="str">
        <f t="shared" ref="F214:F228" si="34">IF($B214="N/A","N/A",IF(E214&gt;10,"No",IF(E214&lt;-10,"No","Yes")))</f>
        <v>N/A</v>
      </c>
      <c r="G214" s="47">
        <v>129549</v>
      </c>
      <c r="H214" s="44" t="str">
        <f t="shared" ref="H214:H228" si="35">IF($B214="N/A","N/A",IF(G214&gt;10,"No",IF(G214&lt;-10,"No","Yes")))</f>
        <v>N/A</v>
      </c>
      <c r="I214" s="12">
        <v>-90.6</v>
      </c>
      <c r="J214" s="12">
        <v>-69</v>
      </c>
      <c r="K214" s="45" t="s">
        <v>736</v>
      </c>
      <c r="L214" s="9" t="str">
        <f t="shared" ref="L214:L228" si="36">IF(J214="Div by 0", "N/A", IF(K214="N/A","N/A", IF(J214&gt;VALUE(MID(K214,1,2)), "No", IF(J214&lt;-1*VALUE(MID(K214,1,2)), "No", "Yes"))))</f>
        <v>No</v>
      </c>
    </row>
    <row r="215" spans="1:12" x14ac:dyDescent="0.2">
      <c r="A215" s="59" t="s">
        <v>647</v>
      </c>
      <c r="B215" s="35" t="s">
        <v>213</v>
      </c>
      <c r="C215" s="36">
        <v>3054</v>
      </c>
      <c r="D215" s="44" t="str">
        <f t="shared" si="33"/>
        <v>N/A</v>
      </c>
      <c r="E215" s="36">
        <v>1553</v>
      </c>
      <c r="F215" s="44" t="str">
        <f t="shared" si="34"/>
        <v>N/A</v>
      </c>
      <c r="G215" s="36">
        <v>780</v>
      </c>
      <c r="H215" s="44" t="str">
        <f t="shared" si="35"/>
        <v>N/A</v>
      </c>
      <c r="I215" s="12">
        <v>-49.1</v>
      </c>
      <c r="J215" s="12">
        <v>-49.8</v>
      </c>
      <c r="K215" s="45" t="s">
        <v>736</v>
      </c>
      <c r="L215" s="9" t="str">
        <f t="shared" si="36"/>
        <v>No</v>
      </c>
    </row>
    <row r="216" spans="1:12" ht="25.5" x14ac:dyDescent="0.2">
      <c r="A216" s="4" t="s">
        <v>1367</v>
      </c>
      <c r="B216" s="35" t="s">
        <v>213</v>
      </c>
      <c r="C216" s="47">
        <v>1462.6453830999999</v>
      </c>
      <c r="D216" s="44" t="str">
        <f t="shared" si="33"/>
        <v>N/A</v>
      </c>
      <c r="E216" s="47">
        <v>269.42433999000002</v>
      </c>
      <c r="F216" s="44" t="str">
        <f t="shared" si="34"/>
        <v>N/A</v>
      </c>
      <c r="G216" s="47">
        <v>166.08846154</v>
      </c>
      <c r="H216" s="44" t="str">
        <f t="shared" si="35"/>
        <v>N/A</v>
      </c>
      <c r="I216" s="12">
        <v>-81.599999999999994</v>
      </c>
      <c r="J216" s="12">
        <v>-38.4</v>
      </c>
      <c r="K216" s="45" t="s">
        <v>736</v>
      </c>
      <c r="L216" s="9" t="str">
        <f t="shared" si="36"/>
        <v>No</v>
      </c>
    </row>
    <row r="217" spans="1:12" ht="25.5" x14ac:dyDescent="0.2">
      <c r="A217" s="2" t="s">
        <v>1368</v>
      </c>
      <c r="B217" s="35" t="s">
        <v>213</v>
      </c>
      <c r="C217" s="47">
        <v>0</v>
      </c>
      <c r="D217" s="44" t="str">
        <f t="shared" si="33"/>
        <v>N/A</v>
      </c>
      <c r="E217" s="47">
        <v>0</v>
      </c>
      <c r="F217" s="44" t="str">
        <f t="shared" si="34"/>
        <v>N/A</v>
      </c>
      <c r="G217" s="47">
        <v>0</v>
      </c>
      <c r="H217" s="44" t="str">
        <f t="shared" si="35"/>
        <v>N/A</v>
      </c>
      <c r="I217" s="12" t="s">
        <v>1747</v>
      </c>
      <c r="J217" s="12" t="s">
        <v>1747</v>
      </c>
      <c r="K217" s="45" t="s">
        <v>736</v>
      </c>
      <c r="L217" s="9" t="str">
        <f t="shared" si="36"/>
        <v>N/A</v>
      </c>
    </row>
    <row r="218" spans="1:12" x14ac:dyDescent="0.2">
      <c r="A218" s="4" t="s">
        <v>514</v>
      </c>
      <c r="B218" s="35" t="s">
        <v>213</v>
      </c>
      <c r="C218" s="36">
        <v>0</v>
      </c>
      <c r="D218" s="44" t="str">
        <f t="shared" si="33"/>
        <v>N/A</v>
      </c>
      <c r="E218" s="36">
        <v>0</v>
      </c>
      <c r="F218" s="44" t="str">
        <f t="shared" si="34"/>
        <v>N/A</v>
      </c>
      <c r="G218" s="36">
        <v>0</v>
      </c>
      <c r="H218" s="44" t="str">
        <f t="shared" si="35"/>
        <v>N/A</v>
      </c>
      <c r="I218" s="12" t="s">
        <v>1747</v>
      </c>
      <c r="J218" s="12" t="s">
        <v>1747</v>
      </c>
      <c r="K218" s="45" t="s">
        <v>736</v>
      </c>
      <c r="L218" s="9" t="str">
        <f t="shared" si="36"/>
        <v>N/A</v>
      </c>
    </row>
    <row r="219" spans="1:12" ht="25.5" x14ac:dyDescent="0.2">
      <c r="A219" s="2" t="s">
        <v>1369</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736</v>
      </c>
      <c r="L219" s="9" t="str">
        <f t="shared" si="36"/>
        <v>N/A</v>
      </c>
    </row>
    <row r="220" spans="1:12" ht="25.5" x14ac:dyDescent="0.2">
      <c r="A220" s="2" t="s">
        <v>1370</v>
      </c>
      <c r="B220" s="35" t="s">
        <v>213</v>
      </c>
      <c r="C220" s="47">
        <v>49460759</v>
      </c>
      <c r="D220" s="44" t="str">
        <f t="shared" si="33"/>
        <v>N/A</v>
      </c>
      <c r="E220" s="47">
        <v>17968937</v>
      </c>
      <c r="F220" s="44" t="str">
        <f t="shared" si="34"/>
        <v>N/A</v>
      </c>
      <c r="G220" s="47">
        <v>14467091</v>
      </c>
      <c r="H220" s="44" t="str">
        <f t="shared" si="35"/>
        <v>N/A</v>
      </c>
      <c r="I220" s="12">
        <v>-63.7</v>
      </c>
      <c r="J220" s="12">
        <v>-19.5</v>
      </c>
      <c r="K220" s="45" t="s">
        <v>736</v>
      </c>
      <c r="L220" s="9" t="str">
        <f t="shared" si="36"/>
        <v>Yes</v>
      </c>
    </row>
    <row r="221" spans="1:12" x14ac:dyDescent="0.2">
      <c r="A221" s="4" t="s">
        <v>515</v>
      </c>
      <c r="B221" s="35" t="s">
        <v>213</v>
      </c>
      <c r="C221" s="36">
        <v>50035</v>
      </c>
      <c r="D221" s="44" t="str">
        <f t="shared" si="33"/>
        <v>N/A</v>
      </c>
      <c r="E221" s="36">
        <v>23049</v>
      </c>
      <c r="F221" s="44" t="str">
        <f t="shared" si="34"/>
        <v>N/A</v>
      </c>
      <c r="G221" s="36">
        <v>19328</v>
      </c>
      <c r="H221" s="44" t="str">
        <f t="shared" si="35"/>
        <v>N/A</v>
      </c>
      <c r="I221" s="12">
        <v>-53.9</v>
      </c>
      <c r="J221" s="12">
        <v>-16.100000000000001</v>
      </c>
      <c r="K221" s="45" t="s">
        <v>736</v>
      </c>
      <c r="L221" s="9" t="str">
        <f t="shared" si="36"/>
        <v>Yes</v>
      </c>
    </row>
    <row r="222" spans="1:12" ht="25.5" x14ac:dyDescent="0.2">
      <c r="A222" s="2" t="s">
        <v>1371</v>
      </c>
      <c r="B222" s="35" t="s">
        <v>213</v>
      </c>
      <c r="C222" s="47">
        <v>988.52321374999997</v>
      </c>
      <c r="D222" s="44" t="str">
        <f t="shared" si="33"/>
        <v>N/A</v>
      </c>
      <c r="E222" s="47">
        <v>779.59724933999996</v>
      </c>
      <c r="F222" s="44" t="str">
        <f t="shared" si="34"/>
        <v>N/A</v>
      </c>
      <c r="G222" s="47">
        <v>748.50429428999996</v>
      </c>
      <c r="H222" s="44" t="str">
        <f t="shared" si="35"/>
        <v>N/A</v>
      </c>
      <c r="I222" s="12">
        <v>-21.1</v>
      </c>
      <c r="J222" s="12">
        <v>-3.99</v>
      </c>
      <c r="K222" s="45" t="s">
        <v>736</v>
      </c>
      <c r="L222" s="9" t="str">
        <f t="shared" si="36"/>
        <v>Yes</v>
      </c>
    </row>
    <row r="223" spans="1:12" ht="25.5" x14ac:dyDescent="0.2">
      <c r="A223" s="2" t="s">
        <v>1372</v>
      </c>
      <c r="B223" s="35" t="s">
        <v>213</v>
      </c>
      <c r="C223" s="47">
        <v>34374303</v>
      </c>
      <c r="D223" s="44" t="str">
        <f t="shared" si="33"/>
        <v>N/A</v>
      </c>
      <c r="E223" s="47">
        <v>31967837</v>
      </c>
      <c r="F223" s="44" t="str">
        <f t="shared" si="34"/>
        <v>N/A</v>
      </c>
      <c r="G223" s="47">
        <v>34854458</v>
      </c>
      <c r="H223" s="44" t="str">
        <f t="shared" si="35"/>
        <v>N/A</v>
      </c>
      <c r="I223" s="12">
        <v>-7</v>
      </c>
      <c r="J223" s="12">
        <v>9.0299999999999994</v>
      </c>
      <c r="K223" s="45" t="s">
        <v>736</v>
      </c>
      <c r="L223" s="9" t="str">
        <f t="shared" si="36"/>
        <v>Yes</v>
      </c>
    </row>
    <row r="224" spans="1:12" x14ac:dyDescent="0.2">
      <c r="A224" s="2" t="s">
        <v>516</v>
      </c>
      <c r="B224" s="35" t="s">
        <v>213</v>
      </c>
      <c r="C224" s="36">
        <v>14234</v>
      </c>
      <c r="D224" s="44" t="str">
        <f t="shared" si="33"/>
        <v>N/A</v>
      </c>
      <c r="E224" s="36">
        <v>14226</v>
      </c>
      <c r="F224" s="44" t="str">
        <f t="shared" si="34"/>
        <v>N/A</v>
      </c>
      <c r="G224" s="36">
        <v>14724</v>
      </c>
      <c r="H224" s="44" t="str">
        <f t="shared" si="35"/>
        <v>N/A</v>
      </c>
      <c r="I224" s="12">
        <v>-5.6000000000000001E-2</v>
      </c>
      <c r="J224" s="12">
        <v>3.5009999999999999</v>
      </c>
      <c r="K224" s="45" t="s">
        <v>736</v>
      </c>
      <c r="L224" s="9" t="str">
        <f t="shared" si="36"/>
        <v>Yes</v>
      </c>
    </row>
    <row r="225" spans="1:12" ht="25.5" x14ac:dyDescent="0.2">
      <c r="A225" s="2" t="s">
        <v>1373</v>
      </c>
      <c r="B225" s="35" t="s">
        <v>213</v>
      </c>
      <c r="C225" s="47">
        <v>2414.9433048000001</v>
      </c>
      <c r="D225" s="44" t="str">
        <f t="shared" si="33"/>
        <v>N/A</v>
      </c>
      <c r="E225" s="47">
        <v>2247.1416420999999</v>
      </c>
      <c r="F225" s="44" t="str">
        <f t="shared" si="34"/>
        <v>N/A</v>
      </c>
      <c r="G225" s="47">
        <v>2367.1867698999999</v>
      </c>
      <c r="H225" s="44" t="str">
        <f t="shared" si="35"/>
        <v>N/A</v>
      </c>
      <c r="I225" s="12">
        <v>-6.95</v>
      </c>
      <c r="J225" s="12">
        <v>5.3419999999999996</v>
      </c>
      <c r="K225" s="45" t="s">
        <v>736</v>
      </c>
      <c r="L225" s="9" t="str">
        <f t="shared" si="36"/>
        <v>Yes</v>
      </c>
    </row>
    <row r="226" spans="1:12" ht="25.5" x14ac:dyDescent="0.2">
      <c r="A226" s="2" t="s">
        <v>1374</v>
      </c>
      <c r="B226" s="35" t="s">
        <v>213</v>
      </c>
      <c r="C226" s="47">
        <v>249470916</v>
      </c>
      <c r="D226" s="44" t="str">
        <f t="shared" si="33"/>
        <v>N/A</v>
      </c>
      <c r="E226" s="47">
        <v>246839170</v>
      </c>
      <c r="F226" s="44" t="str">
        <f t="shared" si="34"/>
        <v>N/A</v>
      </c>
      <c r="G226" s="47">
        <v>70566494</v>
      </c>
      <c r="H226" s="44" t="str">
        <f t="shared" si="35"/>
        <v>N/A</v>
      </c>
      <c r="I226" s="12">
        <v>-1.05</v>
      </c>
      <c r="J226" s="12">
        <v>-71.400000000000006</v>
      </c>
      <c r="K226" s="45" t="s">
        <v>736</v>
      </c>
      <c r="L226" s="9" t="str">
        <f t="shared" si="36"/>
        <v>No</v>
      </c>
    </row>
    <row r="227" spans="1:12" ht="25.5" x14ac:dyDescent="0.2">
      <c r="A227" s="2" t="s">
        <v>517</v>
      </c>
      <c r="B227" s="35" t="s">
        <v>213</v>
      </c>
      <c r="C227" s="36">
        <v>9955</v>
      </c>
      <c r="D227" s="44" t="str">
        <f t="shared" si="33"/>
        <v>N/A</v>
      </c>
      <c r="E227" s="36">
        <v>8753</v>
      </c>
      <c r="F227" s="44" t="str">
        <f t="shared" si="34"/>
        <v>N/A</v>
      </c>
      <c r="G227" s="36">
        <v>2840</v>
      </c>
      <c r="H227" s="44" t="str">
        <f t="shared" si="35"/>
        <v>N/A</v>
      </c>
      <c r="I227" s="12">
        <v>-12.1</v>
      </c>
      <c r="J227" s="12">
        <v>-67.599999999999994</v>
      </c>
      <c r="K227" s="45" t="s">
        <v>736</v>
      </c>
      <c r="L227" s="9" t="str">
        <f t="shared" si="36"/>
        <v>No</v>
      </c>
    </row>
    <row r="228" spans="1:12" ht="25.5" x14ac:dyDescent="0.2">
      <c r="A228" s="2" t="s">
        <v>1375</v>
      </c>
      <c r="B228" s="35" t="s">
        <v>213</v>
      </c>
      <c r="C228" s="47">
        <v>25059.860973999999</v>
      </c>
      <c r="D228" s="44" t="str">
        <f t="shared" si="33"/>
        <v>N/A</v>
      </c>
      <c r="E228" s="47">
        <v>28200.522107000001</v>
      </c>
      <c r="F228" s="44" t="str">
        <f t="shared" si="34"/>
        <v>N/A</v>
      </c>
      <c r="G228" s="47">
        <v>24847.357042</v>
      </c>
      <c r="H228" s="44" t="str">
        <f t="shared" si="35"/>
        <v>N/A</v>
      </c>
      <c r="I228" s="12">
        <v>12.53</v>
      </c>
      <c r="J228" s="12">
        <v>-11.9</v>
      </c>
      <c r="K228" s="45" t="s">
        <v>736</v>
      </c>
      <c r="L228" s="9" t="str">
        <f t="shared" si="36"/>
        <v>Yes</v>
      </c>
    </row>
    <row r="229" spans="1:12" x14ac:dyDescent="0.2">
      <c r="A229" s="2" t="s">
        <v>1376</v>
      </c>
      <c r="B229" s="35" t="s">
        <v>213</v>
      </c>
      <c r="C229" s="52">
        <v>398203230</v>
      </c>
      <c r="D229" s="44" t="str">
        <f t="shared" ref="D229:D252" si="37">IF($B229="N/A","N/A",IF(C229&gt;10,"No",IF(C229&lt;-10,"No","Yes")))</f>
        <v>N/A</v>
      </c>
      <c r="E229" s="52">
        <v>285928488</v>
      </c>
      <c r="F229" s="44" t="str">
        <f t="shared" ref="F229:F252" si="38">IF($B229="N/A","N/A",IF(E229&gt;10,"No",IF(E229&lt;-10,"No","Yes")))</f>
        <v>N/A</v>
      </c>
      <c r="G229" s="52">
        <v>96843187</v>
      </c>
      <c r="H229" s="44" t="str">
        <f t="shared" ref="H229:H252" si="39">IF($B229="N/A","N/A",IF(G229&gt;10,"No",IF(G229&lt;-10,"No","Yes")))</f>
        <v>N/A</v>
      </c>
      <c r="I229" s="12">
        <v>-28.2</v>
      </c>
      <c r="J229" s="12">
        <v>-66.099999999999994</v>
      </c>
      <c r="K229" s="45" t="s">
        <v>736</v>
      </c>
      <c r="L229" s="9" t="str">
        <f t="shared" ref="L229:L252" si="40">IF(J229="Div by 0", "N/A", IF(K229="N/A","N/A", IF(J229&gt;VALUE(MID(K229,1,2)), "No", IF(J229&lt;-1*VALUE(MID(K229,1,2)), "No", "Yes"))))</f>
        <v>No</v>
      </c>
    </row>
    <row r="230" spans="1:12" x14ac:dyDescent="0.2">
      <c r="A230" s="4" t="s">
        <v>1377</v>
      </c>
      <c r="B230" s="35" t="s">
        <v>213</v>
      </c>
      <c r="C230" s="50">
        <v>19502</v>
      </c>
      <c r="D230" s="44" t="str">
        <f t="shared" si="37"/>
        <v>N/A</v>
      </c>
      <c r="E230" s="50">
        <v>11248</v>
      </c>
      <c r="F230" s="44" t="str">
        <f t="shared" si="38"/>
        <v>N/A</v>
      </c>
      <c r="G230" s="50">
        <v>4722</v>
      </c>
      <c r="H230" s="44" t="str">
        <f t="shared" si="39"/>
        <v>N/A</v>
      </c>
      <c r="I230" s="12">
        <v>-42.3</v>
      </c>
      <c r="J230" s="12">
        <v>-58</v>
      </c>
      <c r="K230" s="45" t="s">
        <v>736</v>
      </c>
      <c r="L230" s="9" t="str">
        <f t="shared" si="40"/>
        <v>No</v>
      </c>
    </row>
    <row r="231" spans="1:12" x14ac:dyDescent="0.2">
      <c r="A231" s="4" t="s">
        <v>1378</v>
      </c>
      <c r="B231" s="35" t="s">
        <v>213</v>
      </c>
      <c r="C231" s="52">
        <v>20418.584247999999</v>
      </c>
      <c r="D231" s="44" t="str">
        <f t="shared" si="37"/>
        <v>N/A</v>
      </c>
      <c r="E231" s="52">
        <v>25420.38478</v>
      </c>
      <c r="F231" s="44" t="str">
        <f t="shared" si="38"/>
        <v>N/A</v>
      </c>
      <c r="G231" s="52">
        <v>20508.934138000001</v>
      </c>
      <c r="H231" s="44" t="str">
        <f t="shared" si="39"/>
        <v>N/A</v>
      </c>
      <c r="I231" s="12">
        <v>24.5</v>
      </c>
      <c r="J231" s="12">
        <v>-19.3</v>
      </c>
      <c r="K231" s="45" t="s">
        <v>736</v>
      </c>
      <c r="L231" s="9" t="str">
        <f t="shared" si="40"/>
        <v>Yes</v>
      </c>
    </row>
    <row r="232" spans="1:12" ht="25.5" x14ac:dyDescent="0.2">
      <c r="A232" s="4" t="s">
        <v>1379</v>
      </c>
      <c r="B232" s="35" t="s">
        <v>213</v>
      </c>
      <c r="C232" s="52">
        <v>12623.725914000001</v>
      </c>
      <c r="D232" s="44" t="str">
        <f t="shared" si="37"/>
        <v>N/A</v>
      </c>
      <c r="E232" s="52">
        <v>11817.220114</v>
      </c>
      <c r="F232" s="44" t="str">
        <f t="shared" si="38"/>
        <v>N/A</v>
      </c>
      <c r="G232" s="52">
        <v>11683.941545</v>
      </c>
      <c r="H232" s="44" t="str">
        <f t="shared" si="39"/>
        <v>N/A</v>
      </c>
      <c r="I232" s="12">
        <v>-6.39</v>
      </c>
      <c r="J232" s="12">
        <v>-1.1299999999999999</v>
      </c>
      <c r="K232" s="45" t="s">
        <v>736</v>
      </c>
      <c r="L232" s="9" t="str">
        <f t="shared" si="40"/>
        <v>Yes</v>
      </c>
    </row>
    <row r="233" spans="1:12" ht="25.5" x14ac:dyDescent="0.2">
      <c r="A233" s="4" t="s">
        <v>1380</v>
      </c>
      <c r="B233" s="35" t="s">
        <v>213</v>
      </c>
      <c r="C233" s="52">
        <v>20984.252990000001</v>
      </c>
      <c r="D233" s="44" t="str">
        <f t="shared" si="37"/>
        <v>N/A</v>
      </c>
      <c r="E233" s="52">
        <v>26939.814989999999</v>
      </c>
      <c r="F233" s="44" t="str">
        <f t="shared" si="38"/>
        <v>N/A</v>
      </c>
      <c r="G233" s="52">
        <v>23007.502532999999</v>
      </c>
      <c r="H233" s="44" t="str">
        <f t="shared" si="39"/>
        <v>N/A</v>
      </c>
      <c r="I233" s="12">
        <v>28.38</v>
      </c>
      <c r="J233" s="12">
        <v>-14.6</v>
      </c>
      <c r="K233" s="45" t="s">
        <v>736</v>
      </c>
      <c r="L233" s="9" t="str">
        <f t="shared" si="40"/>
        <v>Yes</v>
      </c>
    </row>
    <row r="234" spans="1:12" x14ac:dyDescent="0.2">
      <c r="A234" s="4" t="s">
        <v>1381</v>
      </c>
      <c r="B234" s="35" t="s">
        <v>213</v>
      </c>
      <c r="C234" s="52">
        <v>11601.440075</v>
      </c>
      <c r="D234" s="44" t="str">
        <f t="shared" si="37"/>
        <v>N/A</v>
      </c>
      <c r="E234" s="52">
        <v>11429.151696999999</v>
      </c>
      <c r="F234" s="44" t="str">
        <f t="shared" si="38"/>
        <v>N/A</v>
      </c>
      <c r="G234" s="52">
        <v>10852.495494999999</v>
      </c>
      <c r="H234" s="44" t="str">
        <f t="shared" si="39"/>
        <v>N/A</v>
      </c>
      <c r="I234" s="12">
        <v>-1.49</v>
      </c>
      <c r="J234" s="12">
        <v>-5.05</v>
      </c>
      <c r="K234" s="45" t="s">
        <v>736</v>
      </c>
      <c r="L234" s="9" t="str">
        <f t="shared" si="40"/>
        <v>Yes</v>
      </c>
    </row>
    <row r="235" spans="1:12" ht="25.5" x14ac:dyDescent="0.2">
      <c r="A235" s="4" t="s">
        <v>1382</v>
      </c>
      <c r="B235" s="35" t="s">
        <v>213</v>
      </c>
      <c r="C235" s="52">
        <v>2338.7358491</v>
      </c>
      <c r="D235" s="44" t="str">
        <f t="shared" si="37"/>
        <v>N/A</v>
      </c>
      <c r="E235" s="52">
        <v>1466.2075471999999</v>
      </c>
      <c r="F235" s="44" t="str">
        <f t="shared" si="38"/>
        <v>N/A</v>
      </c>
      <c r="G235" s="52">
        <v>2644.3541667</v>
      </c>
      <c r="H235" s="44" t="str">
        <f t="shared" si="39"/>
        <v>N/A</v>
      </c>
      <c r="I235" s="12">
        <v>-37.299999999999997</v>
      </c>
      <c r="J235" s="12">
        <v>80.349999999999994</v>
      </c>
      <c r="K235" s="45" t="s">
        <v>736</v>
      </c>
      <c r="L235" s="9" t="str">
        <f t="shared" si="40"/>
        <v>No</v>
      </c>
    </row>
    <row r="236" spans="1:12" x14ac:dyDescent="0.2">
      <c r="A236" s="4" t="s">
        <v>1383</v>
      </c>
      <c r="B236" s="35" t="s">
        <v>213</v>
      </c>
      <c r="C236" s="44">
        <v>7.7711453094999996</v>
      </c>
      <c r="D236" s="44" t="str">
        <f t="shared" si="37"/>
        <v>N/A</v>
      </c>
      <c r="E236" s="44">
        <v>6.6315280577999998</v>
      </c>
      <c r="F236" s="44" t="str">
        <f t="shared" si="38"/>
        <v>N/A</v>
      </c>
      <c r="G236" s="44">
        <v>2.8899469993000002</v>
      </c>
      <c r="H236" s="44" t="str">
        <f t="shared" si="39"/>
        <v>N/A</v>
      </c>
      <c r="I236" s="12">
        <v>-14.7</v>
      </c>
      <c r="J236" s="12">
        <v>-56.4</v>
      </c>
      <c r="K236" s="45" t="s">
        <v>736</v>
      </c>
      <c r="L236" s="9" t="str">
        <f t="shared" si="40"/>
        <v>No</v>
      </c>
    </row>
    <row r="237" spans="1:12" x14ac:dyDescent="0.2">
      <c r="A237" s="4" t="s">
        <v>1384</v>
      </c>
      <c r="B237" s="35" t="s">
        <v>213</v>
      </c>
      <c r="C237" s="44">
        <v>24.948197265000001</v>
      </c>
      <c r="D237" s="44" t="str">
        <f t="shared" si="37"/>
        <v>N/A</v>
      </c>
      <c r="E237" s="44">
        <v>22.292724196000002</v>
      </c>
      <c r="F237" s="44" t="str">
        <f t="shared" si="38"/>
        <v>N/A</v>
      </c>
      <c r="G237" s="44">
        <v>19.671457906000001</v>
      </c>
      <c r="H237" s="44" t="str">
        <f t="shared" si="39"/>
        <v>N/A</v>
      </c>
      <c r="I237" s="12">
        <v>-10.6</v>
      </c>
      <c r="J237" s="12">
        <v>-11.8</v>
      </c>
      <c r="K237" s="45" t="s">
        <v>736</v>
      </c>
      <c r="L237" s="9" t="str">
        <f t="shared" si="40"/>
        <v>Yes</v>
      </c>
    </row>
    <row r="238" spans="1:12" x14ac:dyDescent="0.2">
      <c r="A238" s="59" t="s">
        <v>1385</v>
      </c>
      <c r="B238" s="35" t="s">
        <v>213</v>
      </c>
      <c r="C238" s="44">
        <v>15.79101672</v>
      </c>
      <c r="D238" s="44" t="str">
        <f t="shared" si="37"/>
        <v>N/A</v>
      </c>
      <c r="E238" s="44">
        <v>24.743848718999999</v>
      </c>
      <c r="F238" s="44" t="str">
        <f t="shared" si="38"/>
        <v>N/A</v>
      </c>
      <c r="G238" s="44">
        <v>15.004600183999999</v>
      </c>
      <c r="H238" s="44" t="str">
        <f t="shared" si="39"/>
        <v>N/A</v>
      </c>
      <c r="I238" s="12">
        <v>56.7</v>
      </c>
      <c r="J238" s="12">
        <v>-39.4</v>
      </c>
      <c r="K238" s="45" t="s">
        <v>736</v>
      </c>
      <c r="L238" s="9" t="str">
        <f t="shared" si="40"/>
        <v>No</v>
      </c>
    </row>
    <row r="239" spans="1:12" x14ac:dyDescent="0.2">
      <c r="A239" s="59" t="s">
        <v>1386</v>
      </c>
      <c r="B239" s="35" t="s">
        <v>213</v>
      </c>
      <c r="C239" s="44">
        <v>0.52053379079999995</v>
      </c>
      <c r="D239" s="44" t="str">
        <f t="shared" si="37"/>
        <v>N/A</v>
      </c>
      <c r="E239" s="44">
        <v>0.51097421669999998</v>
      </c>
      <c r="F239" s="44" t="str">
        <f t="shared" si="38"/>
        <v>N/A</v>
      </c>
      <c r="G239" s="44">
        <v>0.43038686349999999</v>
      </c>
      <c r="H239" s="44" t="str">
        <f t="shared" si="39"/>
        <v>N/A</v>
      </c>
      <c r="I239" s="12">
        <v>-1.84</v>
      </c>
      <c r="J239" s="12">
        <v>-15.8</v>
      </c>
      <c r="K239" s="45" t="s">
        <v>736</v>
      </c>
      <c r="L239" s="9" t="str">
        <f t="shared" si="40"/>
        <v>Yes</v>
      </c>
    </row>
    <row r="240" spans="1:12" x14ac:dyDescent="0.2">
      <c r="A240" s="59" t="s">
        <v>1387</v>
      </c>
      <c r="B240" s="35" t="s">
        <v>213</v>
      </c>
      <c r="C240" s="44">
        <v>0.1767668345</v>
      </c>
      <c r="D240" s="44" t="str">
        <f t="shared" si="37"/>
        <v>N/A</v>
      </c>
      <c r="E240" s="44">
        <v>0.18852488170000001</v>
      </c>
      <c r="F240" s="44" t="str">
        <f t="shared" si="38"/>
        <v>N/A</v>
      </c>
      <c r="G240" s="44">
        <v>0.14635484949999999</v>
      </c>
      <c r="H240" s="44" t="str">
        <f t="shared" si="39"/>
        <v>N/A</v>
      </c>
      <c r="I240" s="12">
        <v>6.6520000000000001</v>
      </c>
      <c r="J240" s="12">
        <v>-22.4</v>
      </c>
      <c r="K240" s="45" t="s">
        <v>736</v>
      </c>
      <c r="L240" s="9" t="str">
        <f t="shared" si="40"/>
        <v>Yes</v>
      </c>
    </row>
    <row r="241" spans="1:12" ht="25.5" x14ac:dyDescent="0.2">
      <c r="A241" s="59" t="s">
        <v>1388</v>
      </c>
      <c r="B241" s="35" t="s">
        <v>213</v>
      </c>
      <c r="C241" s="52">
        <v>242426372</v>
      </c>
      <c r="D241" s="44" t="str">
        <f t="shared" si="37"/>
        <v>N/A</v>
      </c>
      <c r="E241" s="52">
        <v>241829635</v>
      </c>
      <c r="F241" s="44" t="str">
        <f t="shared" si="38"/>
        <v>N/A</v>
      </c>
      <c r="G241" s="52">
        <v>69737208</v>
      </c>
      <c r="H241" s="44" t="str">
        <f t="shared" si="39"/>
        <v>N/A</v>
      </c>
      <c r="I241" s="12">
        <v>-0.246</v>
      </c>
      <c r="J241" s="12">
        <v>-71.2</v>
      </c>
      <c r="K241" s="45" t="s">
        <v>736</v>
      </c>
      <c r="L241" s="9" t="str">
        <f t="shared" si="40"/>
        <v>No</v>
      </c>
    </row>
    <row r="242" spans="1:12" x14ac:dyDescent="0.2">
      <c r="A242" s="59" t="s">
        <v>1389</v>
      </c>
      <c r="B242" s="35" t="s">
        <v>213</v>
      </c>
      <c r="C242" s="50">
        <v>9478</v>
      </c>
      <c r="D242" s="44" t="str">
        <f t="shared" si="37"/>
        <v>N/A</v>
      </c>
      <c r="E242" s="50">
        <v>8539</v>
      </c>
      <c r="F242" s="44" t="str">
        <f t="shared" si="38"/>
        <v>N/A</v>
      </c>
      <c r="G242" s="50">
        <v>2701</v>
      </c>
      <c r="H242" s="44" t="str">
        <f t="shared" si="39"/>
        <v>N/A</v>
      </c>
      <c r="I242" s="12">
        <v>-9.91</v>
      </c>
      <c r="J242" s="12">
        <v>-68.400000000000006</v>
      </c>
      <c r="K242" s="45" t="s">
        <v>736</v>
      </c>
      <c r="L242" s="9" t="str">
        <f t="shared" si="40"/>
        <v>No</v>
      </c>
    </row>
    <row r="243" spans="1:12" ht="25.5" x14ac:dyDescent="0.2">
      <c r="A243" s="59" t="s">
        <v>1390</v>
      </c>
      <c r="B243" s="35" t="s">
        <v>213</v>
      </c>
      <c r="C243" s="52">
        <v>25577.798269999999</v>
      </c>
      <c r="D243" s="44" t="str">
        <f t="shared" si="37"/>
        <v>N/A</v>
      </c>
      <c r="E243" s="52">
        <v>28320.603701</v>
      </c>
      <c r="F243" s="44" t="str">
        <f t="shared" si="38"/>
        <v>N/A</v>
      </c>
      <c r="G243" s="52">
        <v>25819.032951000001</v>
      </c>
      <c r="H243" s="44" t="str">
        <f t="shared" si="39"/>
        <v>N/A</v>
      </c>
      <c r="I243" s="12">
        <v>10.72</v>
      </c>
      <c r="J243" s="12">
        <v>-8.83</v>
      </c>
      <c r="K243" s="45" t="s">
        <v>736</v>
      </c>
      <c r="L243" s="9" t="str">
        <f t="shared" si="40"/>
        <v>Yes</v>
      </c>
    </row>
    <row r="244" spans="1:12" ht="25.5" x14ac:dyDescent="0.2">
      <c r="A244" s="59" t="s">
        <v>1391</v>
      </c>
      <c r="B244" s="35" t="s">
        <v>213</v>
      </c>
      <c r="C244" s="52">
        <v>7882.2077921999999</v>
      </c>
      <c r="D244" s="44" t="str">
        <f t="shared" si="37"/>
        <v>N/A</v>
      </c>
      <c r="E244" s="52">
        <v>10268.765432</v>
      </c>
      <c r="F244" s="44" t="str">
        <f t="shared" si="38"/>
        <v>N/A</v>
      </c>
      <c r="G244" s="52">
        <v>11324.37069</v>
      </c>
      <c r="H244" s="44" t="str">
        <f t="shared" si="39"/>
        <v>N/A</v>
      </c>
      <c r="I244" s="12">
        <v>30.28</v>
      </c>
      <c r="J244" s="12">
        <v>10.28</v>
      </c>
      <c r="K244" s="45" t="s">
        <v>736</v>
      </c>
      <c r="L244" s="9" t="str">
        <f t="shared" si="40"/>
        <v>Yes</v>
      </c>
    </row>
    <row r="245" spans="1:12" ht="25.5" x14ac:dyDescent="0.2">
      <c r="A245" s="59" t="s">
        <v>1392</v>
      </c>
      <c r="B245" s="35" t="s">
        <v>213</v>
      </c>
      <c r="C245" s="52">
        <v>25968.904033999999</v>
      </c>
      <c r="D245" s="44" t="str">
        <f t="shared" si="37"/>
        <v>N/A</v>
      </c>
      <c r="E245" s="52">
        <v>28797.93778</v>
      </c>
      <c r="F245" s="44" t="str">
        <f t="shared" si="38"/>
        <v>N/A</v>
      </c>
      <c r="G245" s="52">
        <v>27013.677207000001</v>
      </c>
      <c r="H245" s="44" t="str">
        <f t="shared" si="39"/>
        <v>N/A</v>
      </c>
      <c r="I245" s="12">
        <v>10.89</v>
      </c>
      <c r="J245" s="12">
        <v>-6.2</v>
      </c>
      <c r="K245" s="45" t="s">
        <v>736</v>
      </c>
      <c r="L245" s="9" t="str">
        <f t="shared" si="40"/>
        <v>Yes</v>
      </c>
    </row>
    <row r="246" spans="1:12" ht="25.5" x14ac:dyDescent="0.2">
      <c r="A246" s="59" t="s">
        <v>1393</v>
      </c>
      <c r="B246" s="35" t="s">
        <v>213</v>
      </c>
      <c r="C246" s="52">
        <v>60378.5</v>
      </c>
      <c r="D246" s="44" t="str">
        <f t="shared" si="37"/>
        <v>N/A</v>
      </c>
      <c r="E246" s="52">
        <v>45490.838710000004</v>
      </c>
      <c r="F246" s="44" t="str">
        <f t="shared" si="38"/>
        <v>N/A</v>
      </c>
      <c r="G246" s="52">
        <v>42478.933333000001</v>
      </c>
      <c r="H246" s="44" t="str">
        <f t="shared" si="39"/>
        <v>N/A</v>
      </c>
      <c r="I246" s="12">
        <v>-24.7</v>
      </c>
      <c r="J246" s="12">
        <v>-6.62</v>
      </c>
      <c r="K246" s="45" t="s">
        <v>736</v>
      </c>
      <c r="L246" s="9" t="str">
        <f t="shared" si="40"/>
        <v>Yes</v>
      </c>
    </row>
    <row r="247" spans="1:12" ht="25.5" x14ac:dyDescent="0.2">
      <c r="A247" s="59" t="s">
        <v>1394</v>
      </c>
      <c r="B247" s="35" t="s">
        <v>213</v>
      </c>
      <c r="C247" s="52">
        <v>4790.8571429000003</v>
      </c>
      <c r="D247" s="44" t="str">
        <f t="shared" si="37"/>
        <v>N/A</v>
      </c>
      <c r="E247" s="52">
        <v>6086.25</v>
      </c>
      <c r="F247" s="44" t="str">
        <f t="shared" si="38"/>
        <v>N/A</v>
      </c>
      <c r="G247" s="52">
        <v>14320.5</v>
      </c>
      <c r="H247" s="44" t="str">
        <f t="shared" si="39"/>
        <v>N/A</v>
      </c>
      <c r="I247" s="12">
        <v>27.04</v>
      </c>
      <c r="J247" s="12">
        <v>135.30000000000001</v>
      </c>
      <c r="K247" s="45" t="s">
        <v>736</v>
      </c>
      <c r="L247" s="9" t="str">
        <f t="shared" si="40"/>
        <v>No</v>
      </c>
    </row>
    <row r="248" spans="1:12" ht="25.5" x14ac:dyDescent="0.2">
      <c r="A248" s="59" t="s">
        <v>1395</v>
      </c>
      <c r="B248" s="35" t="s">
        <v>213</v>
      </c>
      <c r="C248" s="44">
        <v>3.7767877778000001</v>
      </c>
      <c r="D248" s="44" t="str">
        <f t="shared" si="37"/>
        <v>N/A</v>
      </c>
      <c r="E248" s="44">
        <v>5.0343721627000004</v>
      </c>
      <c r="F248" s="44" t="str">
        <f t="shared" si="38"/>
        <v>N/A</v>
      </c>
      <c r="G248" s="44">
        <v>1.6530594758999999</v>
      </c>
      <c r="H248" s="44" t="str">
        <f t="shared" si="39"/>
        <v>N/A</v>
      </c>
      <c r="I248" s="12">
        <v>33.299999999999997</v>
      </c>
      <c r="J248" s="12">
        <v>-67.2</v>
      </c>
      <c r="K248" s="45" t="s">
        <v>736</v>
      </c>
      <c r="L248" s="9" t="str">
        <f t="shared" si="40"/>
        <v>No</v>
      </c>
    </row>
    <row r="249" spans="1:12" ht="25.5" x14ac:dyDescent="0.2">
      <c r="A249" s="59" t="s">
        <v>1396</v>
      </c>
      <c r="B249" s="35" t="s">
        <v>213</v>
      </c>
      <c r="C249" s="44">
        <v>9.5731454620999994</v>
      </c>
      <c r="D249" s="44" t="str">
        <f t="shared" si="37"/>
        <v>N/A</v>
      </c>
      <c r="E249" s="44">
        <v>10.279187817</v>
      </c>
      <c r="F249" s="44" t="str">
        <f t="shared" si="38"/>
        <v>N/A</v>
      </c>
      <c r="G249" s="44">
        <v>9.5277207391999994</v>
      </c>
      <c r="H249" s="44" t="str">
        <f t="shared" si="39"/>
        <v>N/A</v>
      </c>
      <c r="I249" s="12">
        <v>7.375</v>
      </c>
      <c r="J249" s="12">
        <v>-7.31</v>
      </c>
      <c r="K249" s="45" t="s">
        <v>736</v>
      </c>
      <c r="L249" s="9" t="str">
        <f t="shared" si="40"/>
        <v>Yes</v>
      </c>
    </row>
    <row r="250" spans="1:12" ht="25.5" x14ac:dyDescent="0.2">
      <c r="A250" s="59" t="s">
        <v>1397</v>
      </c>
      <c r="B250" s="35" t="s">
        <v>213</v>
      </c>
      <c r="C250" s="44">
        <v>7.9519879969999998</v>
      </c>
      <c r="D250" s="44" t="str">
        <f t="shared" si="37"/>
        <v>N/A</v>
      </c>
      <c r="E250" s="44">
        <v>20.105137628000001</v>
      </c>
      <c r="F250" s="44" t="str">
        <f t="shared" si="38"/>
        <v>N/A</v>
      </c>
      <c r="G250" s="44">
        <v>9.7403896155999998</v>
      </c>
      <c r="H250" s="44" t="str">
        <f t="shared" si="39"/>
        <v>N/A</v>
      </c>
      <c r="I250" s="12">
        <v>152.80000000000001</v>
      </c>
      <c r="J250" s="12">
        <v>-51.6</v>
      </c>
      <c r="K250" s="45" t="s">
        <v>736</v>
      </c>
      <c r="L250" s="9" t="str">
        <f t="shared" si="40"/>
        <v>No</v>
      </c>
    </row>
    <row r="251" spans="1:12" ht="25.5" x14ac:dyDescent="0.2">
      <c r="A251" s="59" t="s">
        <v>1398</v>
      </c>
      <c r="B251" s="35" t="s">
        <v>213</v>
      </c>
      <c r="C251" s="44">
        <v>1.7546082800000001E-2</v>
      </c>
      <c r="D251" s="44" t="str">
        <f t="shared" si="37"/>
        <v>N/A</v>
      </c>
      <c r="E251" s="44">
        <v>3.1617167100000003E-2</v>
      </c>
      <c r="F251" s="44" t="str">
        <f t="shared" si="38"/>
        <v>N/A</v>
      </c>
      <c r="G251" s="44">
        <v>2.90801935E-2</v>
      </c>
      <c r="H251" s="44" t="str">
        <f t="shared" si="39"/>
        <v>N/A</v>
      </c>
      <c r="I251" s="12">
        <v>80.2</v>
      </c>
      <c r="J251" s="12">
        <v>-8.02</v>
      </c>
      <c r="K251" s="45" t="s">
        <v>736</v>
      </c>
      <c r="L251" s="9" t="str">
        <f t="shared" si="40"/>
        <v>Yes</v>
      </c>
    </row>
    <row r="252" spans="1:12" ht="25.5" x14ac:dyDescent="0.2">
      <c r="A252" s="59" t="s">
        <v>1399</v>
      </c>
      <c r="B252" s="35" t="s">
        <v>213</v>
      </c>
      <c r="C252" s="44">
        <v>2.3346563099999999E-2</v>
      </c>
      <c r="D252" s="44" t="str">
        <f t="shared" si="37"/>
        <v>N/A</v>
      </c>
      <c r="E252" s="44">
        <v>1.4228292999999999E-2</v>
      </c>
      <c r="F252" s="44" t="str">
        <f t="shared" si="38"/>
        <v>N/A</v>
      </c>
      <c r="G252" s="44">
        <v>1.21962375E-2</v>
      </c>
      <c r="H252" s="44" t="str">
        <f t="shared" si="39"/>
        <v>N/A</v>
      </c>
      <c r="I252" s="12">
        <v>-39.1</v>
      </c>
      <c r="J252" s="12">
        <v>-14.3</v>
      </c>
      <c r="K252" s="45" t="s">
        <v>736</v>
      </c>
      <c r="L252" s="9" t="str">
        <f t="shared" si="40"/>
        <v>Yes</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1734</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1746</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138488</v>
      </c>
      <c r="D6" s="44" t="str">
        <f t="shared" ref="D6:D37" si="0">IF($B6="N/A","N/A",IF(C6&gt;10,"No",IF(C6&lt;-10,"No","Yes")))</f>
        <v>N/A</v>
      </c>
      <c r="E6" s="36">
        <v>138714</v>
      </c>
      <c r="F6" s="44" t="str">
        <f t="shared" ref="F6:F37" si="1">IF($B6="N/A","N/A",IF(E6&gt;10,"No",IF(E6&lt;-10,"No","Yes")))</f>
        <v>N/A</v>
      </c>
      <c r="G6" s="36">
        <v>138005</v>
      </c>
      <c r="H6" s="44" t="str">
        <f t="shared" ref="H6:H37" si="2">IF($B6="N/A","N/A",IF(G6&gt;10,"No",IF(G6&lt;-10,"No","Yes")))</f>
        <v>N/A</v>
      </c>
      <c r="I6" s="12">
        <v>0.16320000000000001</v>
      </c>
      <c r="J6" s="12">
        <v>-0.51100000000000001</v>
      </c>
      <c r="K6" s="45" t="s">
        <v>736</v>
      </c>
      <c r="L6" s="9" t="str">
        <f t="shared" ref="L6:L39" si="3">IF(J6="Div by 0", "N/A", IF(K6="N/A","N/A", IF(J6&gt;VALUE(MID(K6,1,2)), "No", IF(J6&lt;-1*VALUE(MID(K6,1,2)), "No", "Yes"))))</f>
        <v>Yes</v>
      </c>
    </row>
    <row r="7" spans="1:12" x14ac:dyDescent="0.2">
      <c r="A7" s="46" t="s">
        <v>6</v>
      </c>
      <c r="B7" s="35" t="s">
        <v>213</v>
      </c>
      <c r="C7" s="36">
        <v>123237</v>
      </c>
      <c r="D7" s="44" t="str">
        <f t="shared" si="0"/>
        <v>N/A</v>
      </c>
      <c r="E7" s="36">
        <v>122418</v>
      </c>
      <c r="F7" s="44" t="str">
        <f t="shared" si="1"/>
        <v>N/A</v>
      </c>
      <c r="G7" s="36">
        <v>121329</v>
      </c>
      <c r="H7" s="44" t="str">
        <f t="shared" si="2"/>
        <v>N/A</v>
      </c>
      <c r="I7" s="12">
        <v>-0.66500000000000004</v>
      </c>
      <c r="J7" s="12">
        <v>-0.89</v>
      </c>
      <c r="K7" s="45" t="s">
        <v>736</v>
      </c>
      <c r="L7" s="9" t="str">
        <f t="shared" si="3"/>
        <v>Yes</v>
      </c>
    </row>
    <row r="8" spans="1:12" x14ac:dyDescent="0.2">
      <c r="A8" s="46" t="s">
        <v>360</v>
      </c>
      <c r="B8" s="35" t="s">
        <v>213</v>
      </c>
      <c r="C8" s="8">
        <v>88.987493501000003</v>
      </c>
      <c r="D8" s="44" t="str">
        <f t="shared" si="0"/>
        <v>N/A</v>
      </c>
      <c r="E8" s="8">
        <v>88.252087028000005</v>
      </c>
      <c r="F8" s="44" t="str">
        <f t="shared" si="1"/>
        <v>N/A</v>
      </c>
      <c r="G8" s="8">
        <v>87.916379840999994</v>
      </c>
      <c r="H8" s="44" t="str">
        <f t="shared" si="2"/>
        <v>N/A</v>
      </c>
      <c r="I8" s="12">
        <v>-0.82599999999999996</v>
      </c>
      <c r="J8" s="12">
        <v>-0.38</v>
      </c>
      <c r="K8" s="45" t="s">
        <v>736</v>
      </c>
      <c r="L8" s="9" t="str">
        <f t="shared" si="3"/>
        <v>Yes</v>
      </c>
    </row>
    <row r="9" spans="1:12" x14ac:dyDescent="0.2">
      <c r="A9" s="4" t="s">
        <v>88</v>
      </c>
      <c r="B9" s="48" t="s">
        <v>213</v>
      </c>
      <c r="C9" s="1">
        <v>123845.28</v>
      </c>
      <c r="D9" s="11" t="str">
        <f t="shared" si="0"/>
        <v>N/A</v>
      </c>
      <c r="E9" s="1">
        <v>124150.39</v>
      </c>
      <c r="F9" s="11" t="str">
        <f t="shared" si="1"/>
        <v>N/A</v>
      </c>
      <c r="G9" s="1">
        <v>123657.83</v>
      </c>
      <c r="H9" s="11" t="str">
        <f t="shared" si="2"/>
        <v>N/A</v>
      </c>
      <c r="I9" s="12">
        <v>0.24640000000000001</v>
      </c>
      <c r="J9" s="12">
        <v>-0.39700000000000002</v>
      </c>
      <c r="K9" s="48" t="s">
        <v>736</v>
      </c>
      <c r="L9" s="9" t="str">
        <f t="shared" si="3"/>
        <v>Yes</v>
      </c>
    </row>
    <row r="10" spans="1:12" x14ac:dyDescent="0.2">
      <c r="A10" s="4" t="s">
        <v>1400</v>
      </c>
      <c r="B10" s="35" t="s">
        <v>213</v>
      </c>
      <c r="C10" s="8">
        <v>0.77335220380000003</v>
      </c>
      <c r="D10" s="44" t="str">
        <f t="shared" si="0"/>
        <v>N/A</v>
      </c>
      <c r="E10" s="8">
        <v>0.41163833500000002</v>
      </c>
      <c r="F10" s="44" t="str">
        <f t="shared" si="1"/>
        <v>N/A</v>
      </c>
      <c r="G10" s="8">
        <v>0.41665157060000002</v>
      </c>
      <c r="H10" s="44" t="str">
        <f t="shared" si="2"/>
        <v>N/A</v>
      </c>
      <c r="I10" s="12">
        <v>-46.8</v>
      </c>
      <c r="J10" s="12">
        <v>1.218</v>
      </c>
      <c r="K10" s="45" t="s">
        <v>736</v>
      </c>
      <c r="L10" s="9" t="str">
        <f t="shared" si="3"/>
        <v>Yes</v>
      </c>
    </row>
    <row r="11" spans="1:12" x14ac:dyDescent="0.2">
      <c r="A11" s="4" t="s">
        <v>1401</v>
      </c>
      <c r="B11" s="35" t="s">
        <v>213</v>
      </c>
      <c r="C11" s="8">
        <v>3.5764831610000001</v>
      </c>
      <c r="D11" s="44" t="str">
        <f t="shared" si="0"/>
        <v>N/A</v>
      </c>
      <c r="E11" s="8">
        <v>3.4495436653999998</v>
      </c>
      <c r="F11" s="44" t="str">
        <f t="shared" si="1"/>
        <v>N/A</v>
      </c>
      <c r="G11" s="8">
        <v>3.2694467592000001</v>
      </c>
      <c r="H11" s="44" t="str">
        <f t="shared" si="2"/>
        <v>N/A</v>
      </c>
      <c r="I11" s="12">
        <v>-3.55</v>
      </c>
      <c r="J11" s="12">
        <v>-5.22</v>
      </c>
      <c r="K11" s="45" t="s">
        <v>736</v>
      </c>
      <c r="L11" s="9" t="str">
        <f t="shared" si="3"/>
        <v>Yes</v>
      </c>
    </row>
    <row r="12" spans="1:12" x14ac:dyDescent="0.2">
      <c r="A12" s="4" t="s">
        <v>1402</v>
      </c>
      <c r="B12" s="35" t="s">
        <v>213</v>
      </c>
      <c r="C12" s="8">
        <v>85.107012882000006</v>
      </c>
      <c r="D12" s="44" t="str">
        <f t="shared" si="0"/>
        <v>N/A</v>
      </c>
      <c r="E12" s="8">
        <v>86.875153193000003</v>
      </c>
      <c r="F12" s="44" t="str">
        <f t="shared" si="1"/>
        <v>N/A</v>
      </c>
      <c r="G12" s="8">
        <v>88.146081663999993</v>
      </c>
      <c r="H12" s="44" t="str">
        <f t="shared" si="2"/>
        <v>N/A</v>
      </c>
      <c r="I12" s="12">
        <v>2.0779999999999998</v>
      </c>
      <c r="J12" s="12">
        <v>1.4630000000000001</v>
      </c>
      <c r="K12" s="45" t="s">
        <v>736</v>
      </c>
      <c r="L12" s="9" t="str">
        <f t="shared" si="3"/>
        <v>Yes</v>
      </c>
    </row>
    <row r="13" spans="1:12" x14ac:dyDescent="0.2">
      <c r="A13" s="4" t="s">
        <v>1403</v>
      </c>
      <c r="B13" s="35" t="s">
        <v>213</v>
      </c>
      <c r="C13" s="8">
        <v>1.3026399398999999</v>
      </c>
      <c r="D13" s="44" t="str">
        <f t="shared" si="0"/>
        <v>N/A</v>
      </c>
      <c r="E13" s="8">
        <v>1.3243075681000001</v>
      </c>
      <c r="F13" s="44" t="str">
        <f t="shared" si="1"/>
        <v>N/A</v>
      </c>
      <c r="G13" s="8">
        <v>1.2985036774000001</v>
      </c>
      <c r="H13" s="44" t="str">
        <f t="shared" si="2"/>
        <v>N/A</v>
      </c>
      <c r="I13" s="12">
        <v>1.663</v>
      </c>
      <c r="J13" s="12">
        <v>-1.95</v>
      </c>
      <c r="K13" s="45" t="s">
        <v>736</v>
      </c>
      <c r="L13" s="9" t="str">
        <f t="shared" si="3"/>
        <v>Yes</v>
      </c>
    </row>
    <row r="14" spans="1:12" x14ac:dyDescent="0.2">
      <c r="A14" s="4" t="s">
        <v>1404</v>
      </c>
      <c r="B14" s="35" t="s">
        <v>213</v>
      </c>
      <c r="C14" s="8">
        <v>1.2224885911000001</v>
      </c>
      <c r="D14" s="44" t="str">
        <f t="shared" si="0"/>
        <v>N/A</v>
      </c>
      <c r="E14" s="8">
        <v>1.2486122525000001</v>
      </c>
      <c r="F14" s="44" t="str">
        <f t="shared" si="1"/>
        <v>N/A</v>
      </c>
      <c r="G14" s="8">
        <v>1.1006847578000001</v>
      </c>
      <c r="H14" s="44" t="str">
        <f t="shared" si="2"/>
        <v>N/A</v>
      </c>
      <c r="I14" s="12">
        <v>2.137</v>
      </c>
      <c r="J14" s="12">
        <v>-11.8</v>
      </c>
      <c r="K14" s="45" t="s">
        <v>736</v>
      </c>
      <c r="L14" s="9" t="str">
        <f t="shared" si="3"/>
        <v>Yes</v>
      </c>
    </row>
    <row r="15" spans="1:12" x14ac:dyDescent="0.2">
      <c r="A15" s="4" t="s">
        <v>1405</v>
      </c>
      <c r="B15" s="35" t="s">
        <v>213</v>
      </c>
      <c r="C15" s="8">
        <v>1.4441683999999999E-3</v>
      </c>
      <c r="D15" s="44" t="str">
        <f t="shared" si="0"/>
        <v>N/A</v>
      </c>
      <c r="E15" s="8">
        <v>7.2090779999999996E-4</v>
      </c>
      <c r="F15" s="44" t="str">
        <f t="shared" si="1"/>
        <v>N/A</v>
      </c>
      <c r="G15" s="8">
        <v>7.2461140000000003E-4</v>
      </c>
      <c r="H15" s="44" t="str">
        <f t="shared" si="2"/>
        <v>N/A</v>
      </c>
      <c r="I15" s="12">
        <v>-50.1</v>
      </c>
      <c r="J15" s="12">
        <v>0.51370000000000005</v>
      </c>
      <c r="K15" s="45" t="s">
        <v>736</v>
      </c>
      <c r="L15" s="9" t="str">
        <f t="shared" si="3"/>
        <v>Yes</v>
      </c>
    </row>
    <row r="16" spans="1:12" x14ac:dyDescent="0.2">
      <c r="A16" s="4" t="s">
        <v>1406</v>
      </c>
      <c r="B16" s="35" t="s">
        <v>213</v>
      </c>
      <c r="C16" s="8">
        <v>0.68959043379999996</v>
      </c>
      <c r="D16" s="44" t="str">
        <f t="shared" si="0"/>
        <v>N/A</v>
      </c>
      <c r="E16" s="8">
        <v>0.69928053400000001</v>
      </c>
      <c r="F16" s="44" t="str">
        <f t="shared" si="1"/>
        <v>N/A</v>
      </c>
      <c r="G16" s="8">
        <v>0.61881815880000002</v>
      </c>
      <c r="H16" s="44" t="str">
        <f t="shared" si="2"/>
        <v>N/A</v>
      </c>
      <c r="I16" s="12">
        <v>1.405</v>
      </c>
      <c r="J16" s="12">
        <v>-11.5</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1747</v>
      </c>
      <c r="J17" s="12" t="s">
        <v>1747</v>
      </c>
      <c r="K17" s="45" t="s">
        <v>736</v>
      </c>
      <c r="L17" s="9" t="str">
        <f t="shared" si="3"/>
        <v>N/A</v>
      </c>
    </row>
    <row r="18" spans="1:12" x14ac:dyDescent="0.2">
      <c r="A18" s="4" t="s">
        <v>1408</v>
      </c>
      <c r="B18" s="35" t="s">
        <v>213</v>
      </c>
      <c r="C18" s="8">
        <v>7.3269886199999998</v>
      </c>
      <c r="D18" s="44" t="str">
        <f t="shared" si="0"/>
        <v>N/A</v>
      </c>
      <c r="E18" s="8">
        <v>5.9907435442999999</v>
      </c>
      <c r="F18" s="44" t="str">
        <f t="shared" si="1"/>
        <v>N/A</v>
      </c>
      <c r="G18" s="8">
        <v>5.1490888010999996</v>
      </c>
      <c r="H18" s="44" t="str">
        <f t="shared" si="2"/>
        <v>N/A</v>
      </c>
      <c r="I18" s="12">
        <v>-18.2</v>
      </c>
      <c r="J18" s="12">
        <v>-14</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1747</v>
      </c>
      <c r="J19" s="12" t="s">
        <v>1747</v>
      </c>
      <c r="K19" s="45" t="s">
        <v>736</v>
      </c>
      <c r="L19" s="9" t="str">
        <f t="shared" si="3"/>
        <v>N/A</v>
      </c>
    </row>
    <row r="20" spans="1:12" x14ac:dyDescent="0.2">
      <c r="A20" s="2" t="s">
        <v>961</v>
      </c>
      <c r="B20" s="35" t="s">
        <v>213</v>
      </c>
      <c r="C20" s="8">
        <v>94.429842296999993</v>
      </c>
      <c r="D20" s="44" t="str">
        <f t="shared" si="0"/>
        <v>N/A</v>
      </c>
      <c r="E20" s="8">
        <v>94.526147324999997</v>
      </c>
      <c r="F20" s="44" t="str">
        <f t="shared" si="1"/>
        <v>N/A</v>
      </c>
      <c r="G20" s="8">
        <v>94.812506792999997</v>
      </c>
      <c r="H20" s="44" t="str">
        <f t="shared" si="2"/>
        <v>N/A</v>
      </c>
      <c r="I20" s="12">
        <v>0.10199999999999999</v>
      </c>
      <c r="J20" s="12">
        <v>0.3029</v>
      </c>
      <c r="K20" s="45" t="s">
        <v>736</v>
      </c>
      <c r="L20" s="9" t="str">
        <f t="shared" si="3"/>
        <v>Yes</v>
      </c>
    </row>
    <row r="21" spans="1:12" x14ac:dyDescent="0.2">
      <c r="A21" s="2" t="s">
        <v>962</v>
      </c>
      <c r="B21" s="35" t="s">
        <v>213</v>
      </c>
      <c r="C21" s="8">
        <v>5.5701577031999996</v>
      </c>
      <c r="D21" s="44" t="str">
        <f t="shared" si="0"/>
        <v>N/A</v>
      </c>
      <c r="E21" s="8">
        <v>5.4738526752999999</v>
      </c>
      <c r="F21" s="44" t="str">
        <f t="shared" si="1"/>
        <v>N/A</v>
      </c>
      <c r="G21" s="8">
        <v>5.1874932068000001</v>
      </c>
      <c r="H21" s="44" t="str">
        <f t="shared" si="2"/>
        <v>N/A</v>
      </c>
      <c r="I21" s="12">
        <v>-1.73</v>
      </c>
      <c r="J21" s="12">
        <v>-5.23</v>
      </c>
      <c r="K21" s="45" t="s">
        <v>736</v>
      </c>
      <c r="L21" s="9" t="str">
        <f t="shared" si="3"/>
        <v>Yes</v>
      </c>
    </row>
    <row r="22" spans="1:12" x14ac:dyDescent="0.2">
      <c r="A22" s="3" t="s">
        <v>1705</v>
      </c>
      <c r="B22" s="35" t="s">
        <v>213</v>
      </c>
      <c r="C22" s="36">
        <v>77549</v>
      </c>
      <c r="D22" s="44" t="str">
        <f t="shared" si="0"/>
        <v>N/A</v>
      </c>
      <c r="E22" s="36">
        <v>78667</v>
      </c>
      <c r="F22" s="44" t="str">
        <f t="shared" si="1"/>
        <v>N/A</v>
      </c>
      <c r="G22" s="36">
        <v>79450</v>
      </c>
      <c r="H22" s="44" t="str">
        <f t="shared" si="2"/>
        <v>N/A</v>
      </c>
      <c r="I22" s="12">
        <v>1.4419999999999999</v>
      </c>
      <c r="J22" s="12">
        <v>0.99529999999999996</v>
      </c>
      <c r="K22" s="45" t="s">
        <v>736</v>
      </c>
      <c r="L22" s="9" t="str">
        <f t="shared" si="3"/>
        <v>Yes</v>
      </c>
    </row>
    <row r="23" spans="1:12" x14ac:dyDescent="0.2">
      <c r="A23" s="3" t="s">
        <v>977</v>
      </c>
      <c r="B23" s="35" t="s">
        <v>213</v>
      </c>
      <c r="C23" s="36">
        <v>36591</v>
      </c>
      <c r="D23" s="44" t="str">
        <f t="shared" si="0"/>
        <v>N/A</v>
      </c>
      <c r="E23" s="36">
        <v>37784</v>
      </c>
      <c r="F23" s="44" t="str">
        <f t="shared" si="1"/>
        <v>N/A</v>
      </c>
      <c r="G23" s="36">
        <v>38282</v>
      </c>
      <c r="H23" s="44" t="str">
        <f t="shared" si="2"/>
        <v>N/A</v>
      </c>
      <c r="I23" s="12">
        <v>3.26</v>
      </c>
      <c r="J23" s="12">
        <v>1.3180000000000001</v>
      </c>
      <c r="K23" s="45" t="s">
        <v>736</v>
      </c>
      <c r="L23" s="9" t="str">
        <f t="shared" si="3"/>
        <v>Yes</v>
      </c>
    </row>
    <row r="24" spans="1:12" x14ac:dyDescent="0.2">
      <c r="A24" s="3" t="s">
        <v>978</v>
      </c>
      <c r="B24" s="35" t="s">
        <v>213</v>
      </c>
      <c r="C24" s="36">
        <v>6230</v>
      </c>
      <c r="D24" s="44" t="str">
        <f t="shared" si="0"/>
        <v>N/A</v>
      </c>
      <c r="E24" s="36">
        <v>5342</v>
      </c>
      <c r="F24" s="44" t="str">
        <f t="shared" si="1"/>
        <v>N/A</v>
      </c>
      <c r="G24" s="36">
        <v>5034</v>
      </c>
      <c r="H24" s="44" t="str">
        <f t="shared" si="2"/>
        <v>N/A</v>
      </c>
      <c r="I24" s="12">
        <v>-14.3</v>
      </c>
      <c r="J24" s="12">
        <v>-5.77</v>
      </c>
      <c r="K24" s="45" t="s">
        <v>736</v>
      </c>
      <c r="L24" s="9" t="str">
        <f t="shared" si="3"/>
        <v>Yes</v>
      </c>
    </row>
    <row r="25" spans="1:12" x14ac:dyDescent="0.2">
      <c r="A25" s="3" t="s">
        <v>979</v>
      </c>
      <c r="B25" s="35" t="s">
        <v>213</v>
      </c>
      <c r="C25" s="36">
        <v>2426</v>
      </c>
      <c r="D25" s="44" t="str">
        <f t="shared" si="0"/>
        <v>N/A</v>
      </c>
      <c r="E25" s="36">
        <v>2528</v>
      </c>
      <c r="F25" s="44" t="str">
        <f t="shared" si="1"/>
        <v>N/A</v>
      </c>
      <c r="G25" s="36">
        <v>2617</v>
      </c>
      <c r="H25" s="44" t="str">
        <f t="shared" si="2"/>
        <v>N/A</v>
      </c>
      <c r="I25" s="12">
        <v>4.2039999999999997</v>
      </c>
      <c r="J25" s="12">
        <v>3.5209999999999999</v>
      </c>
      <c r="K25" s="45" t="s">
        <v>736</v>
      </c>
      <c r="L25" s="9" t="str">
        <f t="shared" si="3"/>
        <v>Yes</v>
      </c>
    </row>
    <row r="26" spans="1:12" x14ac:dyDescent="0.2">
      <c r="A26" s="3" t="s">
        <v>980</v>
      </c>
      <c r="B26" s="35" t="s">
        <v>213</v>
      </c>
      <c r="C26" s="36">
        <v>32302</v>
      </c>
      <c r="D26" s="44" t="str">
        <f t="shared" si="0"/>
        <v>N/A</v>
      </c>
      <c r="E26" s="36">
        <v>33013</v>
      </c>
      <c r="F26" s="44" t="str">
        <f t="shared" si="1"/>
        <v>N/A</v>
      </c>
      <c r="G26" s="36">
        <v>33517</v>
      </c>
      <c r="H26" s="44" t="str">
        <f t="shared" si="2"/>
        <v>N/A</v>
      </c>
      <c r="I26" s="12">
        <v>2.2010000000000001</v>
      </c>
      <c r="J26" s="12">
        <v>1.5269999999999999</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1747</v>
      </c>
      <c r="J27" s="12" t="s">
        <v>1747</v>
      </c>
      <c r="K27" s="45" t="s">
        <v>736</v>
      </c>
      <c r="L27" s="9" t="str">
        <f t="shared" si="3"/>
        <v>N/A</v>
      </c>
    </row>
    <row r="28" spans="1:12" x14ac:dyDescent="0.2">
      <c r="A28" s="3" t="s">
        <v>103</v>
      </c>
      <c r="B28" s="35" t="s">
        <v>213</v>
      </c>
      <c r="C28" s="36">
        <v>60467</v>
      </c>
      <c r="D28" s="44" t="str">
        <f t="shared" si="0"/>
        <v>N/A</v>
      </c>
      <c r="E28" s="36">
        <v>59531</v>
      </c>
      <c r="F28" s="44" t="str">
        <f t="shared" si="1"/>
        <v>N/A</v>
      </c>
      <c r="G28" s="36">
        <v>57917</v>
      </c>
      <c r="H28" s="44" t="str">
        <f t="shared" si="2"/>
        <v>N/A</v>
      </c>
      <c r="I28" s="12">
        <v>-1.55</v>
      </c>
      <c r="J28" s="12">
        <v>-2.71</v>
      </c>
      <c r="K28" s="45" t="s">
        <v>736</v>
      </c>
      <c r="L28" s="9" t="str">
        <f t="shared" si="3"/>
        <v>Yes</v>
      </c>
    </row>
    <row r="29" spans="1:12" x14ac:dyDescent="0.2">
      <c r="A29" s="3" t="s">
        <v>982</v>
      </c>
      <c r="B29" s="35" t="s">
        <v>213</v>
      </c>
      <c r="C29" s="36">
        <v>30830</v>
      </c>
      <c r="D29" s="44" t="str">
        <f t="shared" si="0"/>
        <v>N/A</v>
      </c>
      <c r="E29" s="36">
        <v>29491</v>
      </c>
      <c r="F29" s="44" t="str">
        <f t="shared" si="1"/>
        <v>N/A</v>
      </c>
      <c r="G29" s="36">
        <v>28350</v>
      </c>
      <c r="H29" s="44" t="str">
        <f t="shared" si="2"/>
        <v>N/A</v>
      </c>
      <c r="I29" s="12">
        <v>-4.34</v>
      </c>
      <c r="J29" s="12">
        <v>-3.87</v>
      </c>
      <c r="K29" s="45" t="s">
        <v>736</v>
      </c>
      <c r="L29" s="9" t="str">
        <f t="shared" si="3"/>
        <v>Yes</v>
      </c>
    </row>
    <row r="30" spans="1:12" x14ac:dyDescent="0.2">
      <c r="A30" s="3" t="s">
        <v>983</v>
      </c>
      <c r="B30" s="35" t="s">
        <v>213</v>
      </c>
      <c r="C30" s="36">
        <v>5511</v>
      </c>
      <c r="D30" s="44" t="str">
        <f t="shared" si="0"/>
        <v>N/A</v>
      </c>
      <c r="E30" s="36">
        <v>5506</v>
      </c>
      <c r="F30" s="44" t="str">
        <f t="shared" si="1"/>
        <v>N/A</v>
      </c>
      <c r="G30" s="36">
        <v>4843</v>
      </c>
      <c r="H30" s="44" t="str">
        <f t="shared" si="2"/>
        <v>N/A</v>
      </c>
      <c r="I30" s="12">
        <v>-9.0999999999999998E-2</v>
      </c>
      <c r="J30" s="12">
        <v>-12</v>
      </c>
      <c r="K30" s="45" t="s">
        <v>736</v>
      </c>
      <c r="L30" s="9" t="str">
        <f t="shared" si="3"/>
        <v>Yes</v>
      </c>
    </row>
    <row r="31" spans="1:12" x14ac:dyDescent="0.2">
      <c r="A31" s="3" t="s">
        <v>984</v>
      </c>
      <c r="B31" s="35" t="s">
        <v>213</v>
      </c>
      <c r="C31" s="36">
        <v>5155</v>
      </c>
      <c r="D31" s="44" t="str">
        <f t="shared" si="0"/>
        <v>N/A</v>
      </c>
      <c r="E31" s="36">
        <v>4933</v>
      </c>
      <c r="F31" s="44" t="str">
        <f t="shared" si="1"/>
        <v>N/A</v>
      </c>
      <c r="G31" s="36">
        <v>4442</v>
      </c>
      <c r="H31" s="44" t="str">
        <f t="shared" si="2"/>
        <v>N/A</v>
      </c>
      <c r="I31" s="12">
        <v>-4.3099999999999996</v>
      </c>
      <c r="J31" s="12">
        <v>-9.9499999999999993</v>
      </c>
      <c r="K31" s="45" t="s">
        <v>736</v>
      </c>
      <c r="L31" s="9" t="str">
        <f t="shared" si="3"/>
        <v>Yes</v>
      </c>
    </row>
    <row r="32" spans="1:12" x14ac:dyDescent="0.2">
      <c r="A32" s="3" t="s">
        <v>985</v>
      </c>
      <c r="B32" s="35" t="s">
        <v>213</v>
      </c>
      <c r="C32" s="36">
        <v>18971</v>
      </c>
      <c r="D32" s="44" t="str">
        <f t="shared" si="0"/>
        <v>N/A</v>
      </c>
      <c r="E32" s="36">
        <v>19601</v>
      </c>
      <c r="F32" s="44" t="str">
        <f t="shared" si="1"/>
        <v>N/A</v>
      </c>
      <c r="G32" s="36">
        <v>20282</v>
      </c>
      <c r="H32" s="44" t="str">
        <f t="shared" si="2"/>
        <v>N/A</v>
      </c>
      <c r="I32" s="12">
        <v>3.3210000000000002</v>
      </c>
      <c r="J32" s="12">
        <v>3.4740000000000002</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1747</v>
      </c>
      <c r="J33" s="12" t="s">
        <v>1747</v>
      </c>
      <c r="K33" s="45" t="s">
        <v>736</v>
      </c>
      <c r="L33" s="9" t="str">
        <f t="shared" si="3"/>
        <v>N/A</v>
      </c>
    </row>
    <row r="34" spans="1:12" x14ac:dyDescent="0.2">
      <c r="A34" s="46" t="s">
        <v>84</v>
      </c>
      <c r="B34" s="35" t="s">
        <v>213</v>
      </c>
      <c r="C34" s="47">
        <v>1606688421</v>
      </c>
      <c r="D34" s="44" t="str">
        <f t="shared" si="0"/>
        <v>N/A</v>
      </c>
      <c r="E34" s="47">
        <v>1621693649</v>
      </c>
      <c r="F34" s="44" t="str">
        <f t="shared" si="1"/>
        <v>N/A</v>
      </c>
      <c r="G34" s="47">
        <v>1565607906</v>
      </c>
      <c r="H34" s="44" t="str">
        <f t="shared" si="2"/>
        <v>N/A</v>
      </c>
      <c r="I34" s="12">
        <v>0.93389999999999995</v>
      </c>
      <c r="J34" s="12">
        <v>-3.46</v>
      </c>
      <c r="K34" s="45" t="s">
        <v>736</v>
      </c>
      <c r="L34" s="9" t="str">
        <f t="shared" si="3"/>
        <v>Yes</v>
      </c>
    </row>
    <row r="35" spans="1:12" x14ac:dyDescent="0.2">
      <c r="A35" s="46" t="s">
        <v>1410</v>
      </c>
      <c r="B35" s="35" t="s">
        <v>213</v>
      </c>
      <c r="C35" s="47">
        <v>11601.643615000001</v>
      </c>
      <c r="D35" s="44" t="str">
        <f t="shared" si="0"/>
        <v>N/A</v>
      </c>
      <c r="E35" s="47">
        <v>11690.915473999999</v>
      </c>
      <c r="F35" s="44" t="str">
        <f t="shared" si="1"/>
        <v>N/A</v>
      </c>
      <c r="G35" s="47">
        <v>11344.573791000001</v>
      </c>
      <c r="H35" s="44" t="str">
        <f t="shared" si="2"/>
        <v>N/A</v>
      </c>
      <c r="I35" s="12">
        <v>0.76949999999999996</v>
      </c>
      <c r="J35" s="12">
        <v>-2.96</v>
      </c>
      <c r="K35" s="45" t="s">
        <v>736</v>
      </c>
      <c r="L35" s="9" t="str">
        <f t="shared" si="3"/>
        <v>Yes</v>
      </c>
    </row>
    <row r="36" spans="1:12" x14ac:dyDescent="0.2">
      <c r="A36" s="46" t="s">
        <v>1411</v>
      </c>
      <c r="B36" s="35" t="s">
        <v>213</v>
      </c>
      <c r="C36" s="47">
        <v>13037.38667</v>
      </c>
      <c r="D36" s="44" t="str">
        <f t="shared" si="0"/>
        <v>N/A</v>
      </c>
      <c r="E36" s="47">
        <v>13247.183004</v>
      </c>
      <c r="F36" s="44" t="str">
        <f t="shared" si="1"/>
        <v>N/A</v>
      </c>
      <c r="G36" s="47">
        <v>12903.822713</v>
      </c>
      <c r="H36" s="44" t="str">
        <f t="shared" si="2"/>
        <v>N/A</v>
      </c>
      <c r="I36" s="12">
        <v>1.609</v>
      </c>
      <c r="J36" s="12">
        <v>-2.59</v>
      </c>
      <c r="K36" s="45" t="s">
        <v>736</v>
      </c>
      <c r="L36" s="9" t="str">
        <f t="shared" si="3"/>
        <v>Yes</v>
      </c>
    </row>
    <row r="37" spans="1:12" x14ac:dyDescent="0.2">
      <c r="A37" s="4" t="s">
        <v>107</v>
      </c>
      <c r="B37" s="35" t="s">
        <v>213</v>
      </c>
      <c r="C37" s="47">
        <v>39820220</v>
      </c>
      <c r="D37" s="44" t="str">
        <f t="shared" si="0"/>
        <v>N/A</v>
      </c>
      <c r="E37" s="47">
        <v>20999762</v>
      </c>
      <c r="F37" s="44" t="str">
        <f t="shared" si="1"/>
        <v>N/A</v>
      </c>
      <c r="G37" s="47">
        <v>4769599</v>
      </c>
      <c r="H37" s="44" t="str">
        <f t="shared" si="2"/>
        <v>N/A</v>
      </c>
      <c r="I37" s="12">
        <v>-47.3</v>
      </c>
      <c r="J37" s="12">
        <v>-77.3</v>
      </c>
      <c r="K37" s="45" t="s">
        <v>736</v>
      </c>
      <c r="L37" s="9" t="str">
        <f t="shared" si="3"/>
        <v>No</v>
      </c>
    </row>
    <row r="38" spans="1:12" x14ac:dyDescent="0.2">
      <c r="A38" s="46" t="s">
        <v>158</v>
      </c>
      <c r="B38" s="48" t="s">
        <v>217</v>
      </c>
      <c r="C38" s="1">
        <v>100811</v>
      </c>
      <c r="D38" s="44" t="str">
        <f>IF($B38="N/A","N/A",IF(C38&gt;0,"No",IF(C38&lt;0,"No","Yes")))</f>
        <v>No</v>
      </c>
      <c r="E38" s="1">
        <v>67664</v>
      </c>
      <c r="F38" s="44" t="str">
        <f>IF($B38="N/A","N/A",IF(E38&gt;0,"No",IF(E38&lt;0,"No","Yes")))</f>
        <v>No</v>
      </c>
      <c r="G38" s="1">
        <v>26890</v>
      </c>
      <c r="H38" s="44" t="str">
        <f>IF($B38="N/A","N/A",IF(G38&gt;0,"No",IF(G38&lt;0,"No","Yes")))</f>
        <v>No</v>
      </c>
      <c r="I38" s="12">
        <v>-32.9</v>
      </c>
      <c r="J38" s="12">
        <v>-60.3</v>
      </c>
      <c r="K38" s="45" t="s">
        <v>736</v>
      </c>
      <c r="L38" s="9" t="str">
        <f t="shared" si="3"/>
        <v>No</v>
      </c>
    </row>
    <row r="39" spans="1:12" x14ac:dyDescent="0.2">
      <c r="A39" s="46" t="s">
        <v>156</v>
      </c>
      <c r="B39" s="35" t="s">
        <v>213</v>
      </c>
      <c r="C39" s="47">
        <v>39762388</v>
      </c>
      <c r="D39" s="44" t="str">
        <f t="shared" ref="D39:D40" si="4">IF($B39="N/A","N/A",IF(C39&gt;10,"No",IF(C39&lt;-10,"No","Yes")))</f>
        <v>N/A</v>
      </c>
      <c r="E39" s="47">
        <v>20973432</v>
      </c>
      <c r="F39" s="44" t="str">
        <f t="shared" ref="F39:F40" si="5">IF($B39="N/A","N/A",IF(E39&gt;10,"No",IF(E39&lt;-10,"No","Yes")))</f>
        <v>N/A</v>
      </c>
      <c r="G39" s="47">
        <v>3455646</v>
      </c>
      <c r="H39" s="44" t="str">
        <f t="shared" ref="H39:H40" si="6">IF($B39="N/A","N/A",IF(G39&gt;10,"No",IF(G39&lt;-10,"No","Yes")))</f>
        <v>N/A</v>
      </c>
      <c r="I39" s="12">
        <v>-47.3</v>
      </c>
      <c r="J39" s="12">
        <v>-83.5</v>
      </c>
      <c r="K39" s="45" t="s">
        <v>736</v>
      </c>
      <c r="L39" s="9" t="str">
        <f t="shared" si="3"/>
        <v>No</v>
      </c>
    </row>
    <row r="40" spans="1:12" x14ac:dyDescent="0.2">
      <c r="A40" s="46" t="s">
        <v>1290</v>
      </c>
      <c r="B40" s="35" t="s">
        <v>213</v>
      </c>
      <c r="C40" s="47">
        <v>394.42509250000001</v>
      </c>
      <c r="D40" s="44" t="str">
        <f t="shared" si="4"/>
        <v>N/A</v>
      </c>
      <c r="E40" s="47">
        <v>309.96441239000001</v>
      </c>
      <c r="F40" s="44" t="str">
        <f t="shared" si="5"/>
        <v>N/A</v>
      </c>
      <c r="G40" s="47">
        <v>128.51044998</v>
      </c>
      <c r="H40" s="44" t="str">
        <f t="shared" si="6"/>
        <v>N/A</v>
      </c>
      <c r="I40" s="12">
        <v>-21.4</v>
      </c>
      <c r="J40" s="12">
        <v>-58.5</v>
      </c>
      <c r="K40" s="45" t="s">
        <v>736</v>
      </c>
      <c r="L40" s="9" t="str">
        <f>IF(J40="Div by 0", "N/A", IF(OR(J40="N/A",K40="N/A"),"N/A", IF(J40&gt;VALUE(MID(K40,1,2)), "No", IF(J40&lt;-1*VALUE(MID(K40,1,2)), "No", "Yes"))))</f>
        <v>No</v>
      </c>
    </row>
    <row r="41" spans="1:12" x14ac:dyDescent="0.2">
      <c r="A41" s="3" t="s">
        <v>1412</v>
      </c>
      <c r="B41" s="35" t="s">
        <v>213</v>
      </c>
      <c r="C41" s="47">
        <v>12580.392784</v>
      </c>
      <c r="D41" s="44" t="str">
        <f t="shared" ref="D41:D52" si="7">IF($B41="N/A","N/A",IF(C41&gt;10,"No",IF(C41&lt;-10,"No","Yes")))</f>
        <v>N/A</v>
      </c>
      <c r="E41" s="47">
        <v>12745.564913</v>
      </c>
      <c r="F41" s="44" t="str">
        <f t="shared" ref="F41:F52" si="8">IF($B41="N/A","N/A",IF(E41&gt;10,"No",IF(E41&lt;-10,"No","Yes")))</f>
        <v>N/A</v>
      </c>
      <c r="G41" s="47">
        <v>12375.736575999999</v>
      </c>
      <c r="H41" s="44" t="str">
        <f t="shared" ref="H41:H52" si="9">IF($B41="N/A","N/A",IF(G41&gt;10,"No",IF(G41&lt;-10,"No","Yes")))</f>
        <v>N/A</v>
      </c>
      <c r="I41" s="12">
        <v>1.3129999999999999</v>
      </c>
      <c r="J41" s="12">
        <v>-2.9</v>
      </c>
      <c r="K41" s="45" t="s">
        <v>736</v>
      </c>
      <c r="L41" s="9" t="str">
        <f t="shared" ref="L41:L52" si="10">IF(J41="Div by 0", "N/A", IF(K41="N/A","N/A", IF(J41&gt;VALUE(MID(K41,1,2)), "No", IF(J41&lt;-1*VALUE(MID(K41,1,2)), "No", "Yes"))))</f>
        <v>Yes</v>
      </c>
    </row>
    <row r="42" spans="1:12" x14ac:dyDescent="0.2">
      <c r="A42" s="3" t="s">
        <v>1413</v>
      </c>
      <c r="B42" s="35" t="s">
        <v>213</v>
      </c>
      <c r="C42" s="47">
        <v>7339.2529857</v>
      </c>
      <c r="D42" s="44" t="str">
        <f t="shared" si="7"/>
        <v>N/A</v>
      </c>
      <c r="E42" s="47">
        <v>7244.8732002999996</v>
      </c>
      <c r="F42" s="44" t="str">
        <f t="shared" si="8"/>
        <v>N/A</v>
      </c>
      <c r="G42" s="47">
        <v>7088.1812079000001</v>
      </c>
      <c r="H42" s="44" t="str">
        <f t="shared" si="9"/>
        <v>N/A</v>
      </c>
      <c r="I42" s="12">
        <v>-1.29</v>
      </c>
      <c r="J42" s="12">
        <v>-2.16</v>
      </c>
      <c r="K42" s="45" t="s">
        <v>736</v>
      </c>
      <c r="L42" s="9" t="str">
        <f t="shared" si="10"/>
        <v>Yes</v>
      </c>
    </row>
    <row r="43" spans="1:12" x14ac:dyDescent="0.2">
      <c r="A43" s="3" t="s">
        <v>1414</v>
      </c>
      <c r="B43" s="35" t="s">
        <v>213</v>
      </c>
      <c r="C43" s="47">
        <v>8330.7460673999994</v>
      </c>
      <c r="D43" s="44" t="str">
        <f t="shared" si="7"/>
        <v>N/A</v>
      </c>
      <c r="E43" s="47">
        <v>8563.1360913999997</v>
      </c>
      <c r="F43" s="44" t="str">
        <f t="shared" si="8"/>
        <v>N/A</v>
      </c>
      <c r="G43" s="47">
        <v>8572.6042907999999</v>
      </c>
      <c r="H43" s="44" t="str">
        <f t="shared" si="9"/>
        <v>N/A</v>
      </c>
      <c r="I43" s="12">
        <v>2.79</v>
      </c>
      <c r="J43" s="12">
        <v>0.1106</v>
      </c>
      <c r="K43" s="45" t="s">
        <v>736</v>
      </c>
      <c r="L43" s="9" t="str">
        <f t="shared" si="10"/>
        <v>Yes</v>
      </c>
    </row>
    <row r="44" spans="1:12" x14ac:dyDescent="0.2">
      <c r="A44" s="3" t="s">
        <v>1415</v>
      </c>
      <c r="B44" s="35" t="s">
        <v>213</v>
      </c>
      <c r="C44" s="47">
        <v>1148.856554</v>
      </c>
      <c r="D44" s="44" t="str">
        <f t="shared" si="7"/>
        <v>N/A</v>
      </c>
      <c r="E44" s="47">
        <v>1273.0015823000001</v>
      </c>
      <c r="F44" s="44" t="str">
        <f t="shared" si="8"/>
        <v>N/A</v>
      </c>
      <c r="G44" s="47">
        <v>1117.2307986000001</v>
      </c>
      <c r="H44" s="44" t="str">
        <f t="shared" si="9"/>
        <v>N/A</v>
      </c>
      <c r="I44" s="12">
        <v>10.81</v>
      </c>
      <c r="J44" s="12">
        <v>-12.2</v>
      </c>
      <c r="K44" s="45" t="s">
        <v>736</v>
      </c>
      <c r="L44" s="9" t="str">
        <f t="shared" si="10"/>
        <v>Yes</v>
      </c>
    </row>
    <row r="45" spans="1:12" x14ac:dyDescent="0.2">
      <c r="A45" s="3" t="s">
        <v>1416</v>
      </c>
      <c r="B45" s="35" t="s">
        <v>213</v>
      </c>
      <c r="C45" s="47">
        <v>20195.610178999999</v>
      </c>
      <c r="D45" s="44" t="str">
        <f t="shared" si="7"/>
        <v>N/A</v>
      </c>
      <c r="E45" s="47">
        <v>20596.511828999999</v>
      </c>
      <c r="F45" s="44" t="str">
        <f t="shared" si="8"/>
        <v>N/A</v>
      </c>
      <c r="G45" s="47">
        <v>19865.269415999999</v>
      </c>
      <c r="H45" s="44" t="str">
        <f t="shared" si="9"/>
        <v>N/A</v>
      </c>
      <c r="I45" s="12">
        <v>1.9850000000000001</v>
      </c>
      <c r="J45" s="12">
        <v>-3.55</v>
      </c>
      <c r="K45" s="45" t="s">
        <v>736</v>
      </c>
      <c r="L45" s="9" t="str">
        <f t="shared" si="10"/>
        <v>Yes</v>
      </c>
    </row>
    <row r="46" spans="1:12" x14ac:dyDescent="0.2">
      <c r="A46" s="3" t="s">
        <v>1417</v>
      </c>
      <c r="B46" s="35" t="s">
        <v>213</v>
      </c>
      <c r="C46" s="47" t="s">
        <v>1747</v>
      </c>
      <c r="D46" s="44" t="str">
        <f t="shared" si="7"/>
        <v>N/A</v>
      </c>
      <c r="E46" s="47" t="s">
        <v>1747</v>
      </c>
      <c r="F46" s="44" t="str">
        <f t="shared" si="8"/>
        <v>N/A</v>
      </c>
      <c r="G46" s="47" t="s">
        <v>1747</v>
      </c>
      <c r="H46" s="44" t="str">
        <f t="shared" si="9"/>
        <v>N/A</v>
      </c>
      <c r="I46" s="12" t="s">
        <v>1747</v>
      </c>
      <c r="J46" s="12" t="s">
        <v>1747</v>
      </c>
      <c r="K46" s="45" t="s">
        <v>736</v>
      </c>
      <c r="L46" s="9" t="str">
        <f t="shared" si="10"/>
        <v>N/A</v>
      </c>
    </row>
    <row r="47" spans="1:12" x14ac:dyDescent="0.2">
      <c r="A47" s="3" t="s">
        <v>1418</v>
      </c>
      <c r="B47" s="35" t="s">
        <v>213</v>
      </c>
      <c r="C47" s="47">
        <v>10412.724378999999</v>
      </c>
      <c r="D47" s="44" t="str">
        <f t="shared" si="7"/>
        <v>N/A</v>
      </c>
      <c r="E47" s="47">
        <v>10370.479162</v>
      </c>
      <c r="F47" s="44" t="str">
        <f t="shared" si="8"/>
        <v>N/A</v>
      </c>
      <c r="G47" s="47">
        <v>10025.618091</v>
      </c>
      <c r="H47" s="44" t="str">
        <f t="shared" si="9"/>
        <v>N/A</v>
      </c>
      <c r="I47" s="12">
        <v>-0.40600000000000003</v>
      </c>
      <c r="J47" s="12">
        <v>-3.33</v>
      </c>
      <c r="K47" s="45" t="s">
        <v>736</v>
      </c>
      <c r="L47" s="9" t="str">
        <f t="shared" si="10"/>
        <v>Yes</v>
      </c>
    </row>
    <row r="48" spans="1:12" x14ac:dyDescent="0.2">
      <c r="A48" s="3" t="s">
        <v>1419</v>
      </c>
      <c r="B48" s="48" t="s">
        <v>213</v>
      </c>
      <c r="C48" s="14">
        <v>6571.2814141999997</v>
      </c>
      <c r="D48" s="11" t="str">
        <f t="shared" si="7"/>
        <v>N/A</v>
      </c>
      <c r="E48" s="14">
        <v>6330.0916212000002</v>
      </c>
      <c r="F48" s="11" t="str">
        <f t="shared" si="8"/>
        <v>N/A</v>
      </c>
      <c r="G48" s="14">
        <v>5875.2247619</v>
      </c>
      <c r="H48" s="11" t="str">
        <f t="shared" si="9"/>
        <v>N/A</v>
      </c>
      <c r="I48" s="57">
        <v>-3.67</v>
      </c>
      <c r="J48" s="57">
        <v>-7.19</v>
      </c>
      <c r="K48" s="48" t="s">
        <v>736</v>
      </c>
      <c r="L48" s="9" t="str">
        <f t="shared" si="10"/>
        <v>Yes</v>
      </c>
    </row>
    <row r="49" spans="1:12" ht="25.5" x14ac:dyDescent="0.2">
      <c r="A49" s="3" t="s">
        <v>1420</v>
      </c>
      <c r="B49" s="48" t="s">
        <v>213</v>
      </c>
      <c r="C49" s="14">
        <v>3023.1482489999999</v>
      </c>
      <c r="D49" s="11" t="str">
        <f t="shared" si="7"/>
        <v>N/A</v>
      </c>
      <c r="E49" s="14">
        <v>2429.8541590999998</v>
      </c>
      <c r="F49" s="11" t="str">
        <f t="shared" si="8"/>
        <v>N/A</v>
      </c>
      <c r="G49" s="14">
        <v>2756.0448068999999</v>
      </c>
      <c r="H49" s="11" t="str">
        <f t="shared" si="9"/>
        <v>N/A</v>
      </c>
      <c r="I49" s="57">
        <v>-19.600000000000001</v>
      </c>
      <c r="J49" s="57">
        <v>13.42</v>
      </c>
      <c r="K49" s="48" t="s">
        <v>736</v>
      </c>
      <c r="L49" s="9" t="str">
        <f t="shared" si="10"/>
        <v>Yes</v>
      </c>
    </row>
    <row r="50" spans="1:12" x14ac:dyDescent="0.2">
      <c r="A50" s="3" t="s">
        <v>1421</v>
      </c>
      <c r="B50" s="48" t="s">
        <v>213</v>
      </c>
      <c r="C50" s="14">
        <v>1858.8081474000001</v>
      </c>
      <c r="D50" s="11" t="str">
        <f t="shared" si="7"/>
        <v>N/A</v>
      </c>
      <c r="E50" s="14">
        <v>1781.8913439999999</v>
      </c>
      <c r="F50" s="11" t="str">
        <f t="shared" si="8"/>
        <v>N/A</v>
      </c>
      <c r="G50" s="14">
        <v>1882.3304817999999</v>
      </c>
      <c r="H50" s="11" t="str">
        <f t="shared" si="9"/>
        <v>N/A</v>
      </c>
      <c r="I50" s="57">
        <v>-4.1399999999999997</v>
      </c>
      <c r="J50" s="57">
        <v>5.6369999999999996</v>
      </c>
      <c r="K50" s="48" t="s">
        <v>736</v>
      </c>
      <c r="L50" s="9" t="str">
        <f t="shared" si="10"/>
        <v>Yes</v>
      </c>
    </row>
    <row r="51" spans="1:12" x14ac:dyDescent="0.2">
      <c r="A51" s="3" t="s">
        <v>1422</v>
      </c>
      <c r="B51" s="48" t="s">
        <v>213</v>
      </c>
      <c r="C51" s="14">
        <v>21126.502187999999</v>
      </c>
      <c r="D51" s="11" t="str">
        <f t="shared" si="7"/>
        <v>N/A</v>
      </c>
      <c r="E51" s="14">
        <v>20841.55992</v>
      </c>
      <c r="F51" s="11" t="str">
        <f t="shared" si="8"/>
        <v>N/A</v>
      </c>
      <c r="G51" s="14">
        <v>19346.329947999999</v>
      </c>
      <c r="H51" s="11" t="str">
        <f t="shared" si="9"/>
        <v>N/A</v>
      </c>
      <c r="I51" s="57">
        <v>-1.35</v>
      </c>
      <c r="J51" s="57">
        <v>-7.17</v>
      </c>
      <c r="K51" s="48" t="s">
        <v>736</v>
      </c>
      <c r="L51" s="9" t="str">
        <f t="shared" si="10"/>
        <v>Yes</v>
      </c>
    </row>
    <row r="52" spans="1:12" x14ac:dyDescent="0.2">
      <c r="A52" s="3" t="s">
        <v>1423</v>
      </c>
      <c r="B52" s="48" t="s">
        <v>213</v>
      </c>
      <c r="C52" s="14" t="s">
        <v>1747</v>
      </c>
      <c r="D52" s="11" t="str">
        <f t="shared" si="7"/>
        <v>N/A</v>
      </c>
      <c r="E52" s="14" t="s">
        <v>1747</v>
      </c>
      <c r="F52" s="11" t="str">
        <f t="shared" si="8"/>
        <v>N/A</v>
      </c>
      <c r="G52" s="14" t="s">
        <v>1747</v>
      </c>
      <c r="H52" s="11" t="str">
        <f t="shared" si="9"/>
        <v>N/A</v>
      </c>
      <c r="I52" s="57" t="s">
        <v>1747</v>
      </c>
      <c r="J52" s="57" t="s">
        <v>1747</v>
      </c>
      <c r="K52" s="48" t="s">
        <v>736</v>
      </c>
      <c r="L52" s="9" t="str">
        <f t="shared" si="10"/>
        <v>N/A</v>
      </c>
    </row>
    <row r="53" spans="1:12" x14ac:dyDescent="0.2">
      <c r="A53" s="46" t="s">
        <v>1597</v>
      </c>
      <c r="B53" s="35" t="s">
        <v>213</v>
      </c>
      <c r="C53" s="47">
        <v>48686027</v>
      </c>
      <c r="D53" s="44" t="str">
        <f t="shared" ref="D53:D122" si="11">IF($B53="N/A","N/A",IF(C53&gt;10,"No",IF(C53&lt;-10,"No","Yes")))</f>
        <v>N/A</v>
      </c>
      <c r="E53" s="47">
        <v>42440664</v>
      </c>
      <c r="F53" s="44" t="str">
        <f t="shared" ref="F53:F122" si="12">IF($B53="N/A","N/A",IF(E53&gt;10,"No",IF(E53&lt;-10,"No","Yes")))</f>
        <v>N/A</v>
      </c>
      <c r="G53" s="47">
        <v>32736134</v>
      </c>
      <c r="H53" s="44" t="str">
        <f t="shared" ref="H53:H122" si="13">IF($B53="N/A","N/A",IF(G53&gt;10,"No",IF(G53&lt;-10,"No","Yes")))</f>
        <v>N/A</v>
      </c>
      <c r="I53" s="12">
        <v>-12.8</v>
      </c>
      <c r="J53" s="12">
        <v>-22.9</v>
      </c>
      <c r="K53" s="45" t="s">
        <v>736</v>
      </c>
      <c r="L53" s="9" t="str">
        <f t="shared" ref="L53:L113" si="14">IF(J53="Div by 0", "N/A", IF(K53="N/A","N/A", IF(J53&gt;VALUE(MID(K53,1,2)), "No", IF(J53&lt;-1*VALUE(MID(K53,1,2)), "No", "Yes"))))</f>
        <v>Yes</v>
      </c>
    </row>
    <row r="54" spans="1:12" x14ac:dyDescent="0.2">
      <c r="A54" s="46" t="s">
        <v>596</v>
      </c>
      <c r="B54" s="35" t="s">
        <v>213</v>
      </c>
      <c r="C54" s="36">
        <v>18671</v>
      </c>
      <c r="D54" s="44" t="str">
        <f t="shared" si="11"/>
        <v>N/A</v>
      </c>
      <c r="E54" s="36">
        <v>17330</v>
      </c>
      <c r="F54" s="44" t="str">
        <f t="shared" si="12"/>
        <v>N/A</v>
      </c>
      <c r="G54" s="36">
        <v>15544</v>
      </c>
      <c r="H54" s="44" t="str">
        <f t="shared" si="13"/>
        <v>N/A</v>
      </c>
      <c r="I54" s="12">
        <v>-7.18</v>
      </c>
      <c r="J54" s="12">
        <v>-10.3</v>
      </c>
      <c r="K54" s="45" t="s">
        <v>736</v>
      </c>
      <c r="L54" s="9" t="str">
        <f t="shared" si="14"/>
        <v>Yes</v>
      </c>
    </row>
    <row r="55" spans="1:12" x14ac:dyDescent="0.2">
      <c r="A55" s="46" t="s">
        <v>1424</v>
      </c>
      <c r="B55" s="35" t="s">
        <v>213</v>
      </c>
      <c r="C55" s="47">
        <v>2607.5746880000002</v>
      </c>
      <c r="D55" s="44" t="str">
        <f t="shared" si="11"/>
        <v>N/A</v>
      </c>
      <c r="E55" s="47">
        <v>2448.9708021000001</v>
      </c>
      <c r="F55" s="44" t="str">
        <f t="shared" si="12"/>
        <v>N/A</v>
      </c>
      <c r="G55" s="47">
        <v>2106.0302366999999</v>
      </c>
      <c r="H55" s="44" t="str">
        <f t="shared" si="13"/>
        <v>N/A</v>
      </c>
      <c r="I55" s="12">
        <v>-6.08</v>
      </c>
      <c r="J55" s="12">
        <v>-14</v>
      </c>
      <c r="K55" s="45" t="s">
        <v>736</v>
      </c>
      <c r="L55" s="9" t="str">
        <f t="shared" si="14"/>
        <v>Yes</v>
      </c>
    </row>
    <row r="56" spans="1:12" x14ac:dyDescent="0.2">
      <c r="A56" s="46" t="s">
        <v>1425</v>
      </c>
      <c r="B56" s="35" t="s">
        <v>213</v>
      </c>
      <c r="C56" s="36">
        <v>0.65486583470000004</v>
      </c>
      <c r="D56" s="44" t="str">
        <f t="shared" si="11"/>
        <v>N/A</v>
      </c>
      <c r="E56" s="36">
        <v>0.59180611660000004</v>
      </c>
      <c r="F56" s="44" t="str">
        <f t="shared" si="12"/>
        <v>N/A</v>
      </c>
      <c r="G56" s="36">
        <v>0.40156973750000002</v>
      </c>
      <c r="H56" s="44" t="str">
        <f t="shared" si="13"/>
        <v>N/A</v>
      </c>
      <c r="I56" s="12">
        <v>-9.6300000000000008</v>
      </c>
      <c r="J56" s="12">
        <v>-32.1</v>
      </c>
      <c r="K56" s="45" t="s">
        <v>736</v>
      </c>
      <c r="L56" s="9" t="str">
        <f t="shared" si="14"/>
        <v>No</v>
      </c>
    </row>
    <row r="57" spans="1:12" ht="25.5" x14ac:dyDescent="0.2">
      <c r="A57" s="46" t="s">
        <v>597</v>
      </c>
      <c r="B57" s="35" t="s">
        <v>213</v>
      </c>
      <c r="C57" s="47">
        <v>3141141</v>
      </c>
      <c r="D57" s="44" t="str">
        <f t="shared" si="11"/>
        <v>N/A</v>
      </c>
      <c r="E57" s="47">
        <v>4329023</v>
      </c>
      <c r="F57" s="44" t="str">
        <f t="shared" si="12"/>
        <v>N/A</v>
      </c>
      <c r="G57" s="47">
        <v>3291683</v>
      </c>
      <c r="H57" s="44" t="str">
        <f t="shared" si="13"/>
        <v>N/A</v>
      </c>
      <c r="I57" s="12">
        <v>37.82</v>
      </c>
      <c r="J57" s="12">
        <v>-24</v>
      </c>
      <c r="K57" s="45" t="s">
        <v>736</v>
      </c>
      <c r="L57" s="9" t="str">
        <f t="shared" si="14"/>
        <v>Yes</v>
      </c>
    </row>
    <row r="58" spans="1:12" x14ac:dyDescent="0.2">
      <c r="A58" s="46" t="s">
        <v>598</v>
      </c>
      <c r="B58" s="35" t="s">
        <v>213</v>
      </c>
      <c r="C58" s="36">
        <v>870</v>
      </c>
      <c r="D58" s="44" t="str">
        <f t="shared" si="11"/>
        <v>N/A</v>
      </c>
      <c r="E58" s="36">
        <v>852</v>
      </c>
      <c r="F58" s="44" t="str">
        <f t="shared" si="12"/>
        <v>N/A</v>
      </c>
      <c r="G58" s="36">
        <v>775</v>
      </c>
      <c r="H58" s="44" t="str">
        <f t="shared" si="13"/>
        <v>N/A</v>
      </c>
      <c r="I58" s="12">
        <v>-2.0699999999999998</v>
      </c>
      <c r="J58" s="12">
        <v>-9.0399999999999991</v>
      </c>
      <c r="K58" s="45" t="s">
        <v>736</v>
      </c>
      <c r="L58" s="9" t="str">
        <f t="shared" si="14"/>
        <v>Yes</v>
      </c>
    </row>
    <row r="59" spans="1:12" x14ac:dyDescent="0.2">
      <c r="A59" s="46" t="s">
        <v>1426</v>
      </c>
      <c r="B59" s="35" t="s">
        <v>213</v>
      </c>
      <c r="C59" s="47">
        <v>3610.5068965999999</v>
      </c>
      <c r="D59" s="44" t="str">
        <f t="shared" si="11"/>
        <v>N/A</v>
      </c>
      <c r="E59" s="47">
        <v>5081.0129108000001</v>
      </c>
      <c r="F59" s="44" t="str">
        <f t="shared" si="12"/>
        <v>N/A</v>
      </c>
      <c r="G59" s="47">
        <v>4247.3329032000001</v>
      </c>
      <c r="H59" s="44" t="str">
        <f t="shared" si="13"/>
        <v>N/A</v>
      </c>
      <c r="I59" s="12">
        <v>40.729999999999997</v>
      </c>
      <c r="J59" s="12">
        <v>-16.399999999999999</v>
      </c>
      <c r="K59" s="45" t="s">
        <v>736</v>
      </c>
      <c r="L59" s="9" t="str">
        <f t="shared" si="14"/>
        <v>Yes</v>
      </c>
    </row>
    <row r="60" spans="1:12" ht="25.5" x14ac:dyDescent="0.2">
      <c r="A60" s="46" t="s">
        <v>599</v>
      </c>
      <c r="B60" s="35" t="s">
        <v>213</v>
      </c>
      <c r="C60" s="47">
        <v>50786</v>
      </c>
      <c r="D60" s="44" t="str">
        <f t="shared" si="11"/>
        <v>N/A</v>
      </c>
      <c r="E60" s="47">
        <v>29045</v>
      </c>
      <c r="F60" s="44" t="str">
        <f t="shared" si="12"/>
        <v>N/A</v>
      </c>
      <c r="G60" s="47">
        <v>25087</v>
      </c>
      <c r="H60" s="44" t="str">
        <f t="shared" si="13"/>
        <v>N/A</v>
      </c>
      <c r="I60" s="12">
        <v>-42.8</v>
      </c>
      <c r="J60" s="12">
        <v>-13.6</v>
      </c>
      <c r="K60" s="45" t="s">
        <v>736</v>
      </c>
      <c r="L60" s="9" t="str">
        <f t="shared" si="14"/>
        <v>Yes</v>
      </c>
    </row>
    <row r="61" spans="1:12" x14ac:dyDescent="0.2">
      <c r="A61" s="4" t="s">
        <v>600</v>
      </c>
      <c r="B61" s="48" t="s">
        <v>213</v>
      </c>
      <c r="C61" s="1">
        <v>13</v>
      </c>
      <c r="D61" s="11" t="str">
        <f t="shared" si="11"/>
        <v>N/A</v>
      </c>
      <c r="E61" s="1">
        <v>11</v>
      </c>
      <c r="F61" s="11" t="str">
        <f t="shared" si="12"/>
        <v>N/A</v>
      </c>
      <c r="G61" s="1">
        <v>11</v>
      </c>
      <c r="H61" s="11" t="str">
        <f t="shared" si="13"/>
        <v>N/A</v>
      </c>
      <c r="I61" s="57">
        <v>-38.5</v>
      </c>
      <c r="J61" s="57">
        <v>-25</v>
      </c>
      <c r="K61" s="48" t="s">
        <v>736</v>
      </c>
      <c r="L61" s="9" t="str">
        <f t="shared" si="14"/>
        <v>Yes</v>
      </c>
    </row>
    <row r="62" spans="1:12" ht="25.5" x14ac:dyDescent="0.2">
      <c r="A62" s="4" t="s">
        <v>1427</v>
      </c>
      <c r="B62" s="48" t="s">
        <v>213</v>
      </c>
      <c r="C62" s="14">
        <v>3906.6153846000002</v>
      </c>
      <c r="D62" s="11" t="str">
        <f t="shared" si="11"/>
        <v>N/A</v>
      </c>
      <c r="E62" s="14">
        <v>3630.625</v>
      </c>
      <c r="F62" s="11" t="str">
        <f t="shared" si="12"/>
        <v>N/A</v>
      </c>
      <c r="G62" s="14">
        <v>4181.1666667</v>
      </c>
      <c r="H62" s="11" t="str">
        <f t="shared" si="13"/>
        <v>N/A</v>
      </c>
      <c r="I62" s="57">
        <v>-7.06</v>
      </c>
      <c r="J62" s="57">
        <v>15.16</v>
      </c>
      <c r="K62" s="48" t="s">
        <v>736</v>
      </c>
      <c r="L62" s="9" t="str">
        <f t="shared" si="14"/>
        <v>Yes</v>
      </c>
    </row>
    <row r="63" spans="1:12" x14ac:dyDescent="0.2">
      <c r="A63" s="4" t="s">
        <v>601</v>
      </c>
      <c r="B63" s="48" t="s">
        <v>213</v>
      </c>
      <c r="C63" s="14">
        <v>4593636</v>
      </c>
      <c r="D63" s="11" t="str">
        <f t="shared" si="11"/>
        <v>N/A</v>
      </c>
      <c r="E63" s="14">
        <v>4661711</v>
      </c>
      <c r="F63" s="11" t="str">
        <f t="shared" si="12"/>
        <v>N/A</v>
      </c>
      <c r="G63" s="14">
        <v>4614313</v>
      </c>
      <c r="H63" s="11" t="str">
        <f t="shared" si="13"/>
        <v>N/A</v>
      </c>
      <c r="I63" s="57">
        <v>1.482</v>
      </c>
      <c r="J63" s="57">
        <v>-1.02</v>
      </c>
      <c r="K63" s="48" t="s">
        <v>736</v>
      </c>
      <c r="L63" s="9" t="str">
        <f t="shared" si="14"/>
        <v>Yes</v>
      </c>
    </row>
    <row r="64" spans="1:12" x14ac:dyDescent="0.2">
      <c r="A64" s="4" t="s">
        <v>602</v>
      </c>
      <c r="B64" s="48" t="s">
        <v>213</v>
      </c>
      <c r="C64" s="1">
        <v>46</v>
      </c>
      <c r="D64" s="11" t="str">
        <f t="shared" si="11"/>
        <v>N/A</v>
      </c>
      <c r="E64" s="1">
        <v>48</v>
      </c>
      <c r="F64" s="11" t="str">
        <f t="shared" si="12"/>
        <v>N/A</v>
      </c>
      <c r="G64" s="1">
        <v>46</v>
      </c>
      <c r="H64" s="11" t="str">
        <f t="shared" si="13"/>
        <v>N/A</v>
      </c>
      <c r="I64" s="57">
        <v>4.3479999999999999</v>
      </c>
      <c r="J64" s="57">
        <v>-4.17</v>
      </c>
      <c r="K64" s="48" t="s">
        <v>736</v>
      </c>
      <c r="L64" s="9" t="str">
        <f t="shared" si="14"/>
        <v>Yes</v>
      </c>
    </row>
    <row r="65" spans="1:12" x14ac:dyDescent="0.2">
      <c r="A65" s="4" t="s">
        <v>1428</v>
      </c>
      <c r="B65" s="48" t="s">
        <v>213</v>
      </c>
      <c r="C65" s="14">
        <v>99861.652174000003</v>
      </c>
      <c r="D65" s="11" t="str">
        <f t="shared" si="11"/>
        <v>N/A</v>
      </c>
      <c r="E65" s="14">
        <v>97118.979166999998</v>
      </c>
      <c r="F65" s="11" t="str">
        <f t="shared" si="12"/>
        <v>N/A</v>
      </c>
      <c r="G65" s="14">
        <v>100311.15217</v>
      </c>
      <c r="H65" s="11" t="str">
        <f t="shared" si="13"/>
        <v>N/A</v>
      </c>
      <c r="I65" s="57">
        <v>-2.75</v>
      </c>
      <c r="J65" s="57">
        <v>3.2869999999999999</v>
      </c>
      <c r="K65" s="48" t="s">
        <v>736</v>
      </c>
      <c r="L65" s="9" t="str">
        <f t="shared" si="14"/>
        <v>Yes</v>
      </c>
    </row>
    <row r="66" spans="1:12" x14ac:dyDescent="0.2">
      <c r="A66" s="4" t="s">
        <v>603</v>
      </c>
      <c r="B66" s="48" t="s">
        <v>213</v>
      </c>
      <c r="C66" s="14">
        <v>469271941</v>
      </c>
      <c r="D66" s="11" t="str">
        <f t="shared" si="11"/>
        <v>N/A</v>
      </c>
      <c r="E66" s="14">
        <v>497457764</v>
      </c>
      <c r="F66" s="11" t="str">
        <f t="shared" si="12"/>
        <v>N/A</v>
      </c>
      <c r="G66" s="14">
        <v>491931635</v>
      </c>
      <c r="H66" s="11" t="str">
        <f t="shared" si="13"/>
        <v>N/A</v>
      </c>
      <c r="I66" s="57">
        <v>6.0060000000000002</v>
      </c>
      <c r="J66" s="57">
        <v>-1.1100000000000001</v>
      </c>
      <c r="K66" s="48" t="s">
        <v>736</v>
      </c>
      <c r="L66" s="9" t="str">
        <f t="shared" si="14"/>
        <v>Yes</v>
      </c>
    </row>
    <row r="67" spans="1:12" x14ac:dyDescent="0.2">
      <c r="A67" s="4" t="s">
        <v>604</v>
      </c>
      <c r="B67" s="48" t="s">
        <v>213</v>
      </c>
      <c r="C67" s="1">
        <v>15836</v>
      </c>
      <c r="D67" s="11" t="str">
        <f t="shared" si="11"/>
        <v>N/A</v>
      </c>
      <c r="E67" s="1">
        <v>15793</v>
      </c>
      <c r="F67" s="11" t="str">
        <f t="shared" si="12"/>
        <v>N/A</v>
      </c>
      <c r="G67" s="1">
        <v>15672</v>
      </c>
      <c r="H67" s="11" t="str">
        <f t="shared" si="13"/>
        <v>N/A</v>
      </c>
      <c r="I67" s="57">
        <v>-0.27200000000000002</v>
      </c>
      <c r="J67" s="57">
        <v>-0.76600000000000001</v>
      </c>
      <c r="K67" s="48" t="s">
        <v>736</v>
      </c>
      <c r="L67" s="9" t="str">
        <f t="shared" si="14"/>
        <v>Yes</v>
      </c>
    </row>
    <row r="68" spans="1:12" x14ac:dyDescent="0.2">
      <c r="A68" s="4" t="s">
        <v>1429</v>
      </c>
      <c r="B68" s="48" t="s">
        <v>213</v>
      </c>
      <c r="C68" s="14">
        <v>29633.236991999998</v>
      </c>
      <c r="D68" s="11" t="str">
        <f t="shared" si="11"/>
        <v>N/A</v>
      </c>
      <c r="E68" s="14">
        <v>31498.623694000002</v>
      </c>
      <c r="F68" s="11" t="str">
        <f t="shared" si="12"/>
        <v>N/A</v>
      </c>
      <c r="G68" s="14">
        <v>31389.205909</v>
      </c>
      <c r="H68" s="11" t="str">
        <f t="shared" si="13"/>
        <v>N/A</v>
      </c>
      <c r="I68" s="57">
        <v>6.2949999999999999</v>
      </c>
      <c r="J68" s="57">
        <v>-0.34699999999999998</v>
      </c>
      <c r="K68" s="48" t="s">
        <v>736</v>
      </c>
      <c r="L68" s="9" t="str">
        <f t="shared" si="14"/>
        <v>Yes</v>
      </c>
    </row>
    <row r="69" spans="1:12" ht="25.5" x14ac:dyDescent="0.2">
      <c r="A69" s="4" t="s">
        <v>605</v>
      </c>
      <c r="B69" s="48" t="s">
        <v>213</v>
      </c>
      <c r="C69" s="14">
        <v>16118692</v>
      </c>
      <c r="D69" s="11" t="str">
        <f t="shared" si="11"/>
        <v>N/A</v>
      </c>
      <c r="E69" s="14">
        <v>15259564</v>
      </c>
      <c r="F69" s="11" t="str">
        <f t="shared" si="12"/>
        <v>N/A</v>
      </c>
      <c r="G69" s="14">
        <v>19178449</v>
      </c>
      <c r="H69" s="11" t="str">
        <f t="shared" si="13"/>
        <v>N/A</v>
      </c>
      <c r="I69" s="57">
        <v>-5.33</v>
      </c>
      <c r="J69" s="57">
        <v>25.68</v>
      </c>
      <c r="K69" s="48" t="s">
        <v>736</v>
      </c>
      <c r="L69" s="9" t="str">
        <f t="shared" si="14"/>
        <v>Yes</v>
      </c>
    </row>
    <row r="70" spans="1:12" x14ac:dyDescent="0.2">
      <c r="A70" s="4" t="s">
        <v>606</v>
      </c>
      <c r="B70" s="48" t="s">
        <v>213</v>
      </c>
      <c r="C70" s="1">
        <v>71419</v>
      </c>
      <c r="D70" s="11" t="str">
        <f t="shared" si="11"/>
        <v>N/A</v>
      </c>
      <c r="E70" s="1">
        <v>68001</v>
      </c>
      <c r="F70" s="11" t="str">
        <f t="shared" si="12"/>
        <v>N/A</v>
      </c>
      <c r="G70" s="1">
        <v>78392</v>
      </c>
      <c r="H70" s="11" t="str">
        <f t="shared" si="13"/>
        <v>N/A</v>
      </c>
      <c r="I70" s="57">
        <v>-4.79</v>
      </c>
      <c r="J70" s="57">
        <v>15.28</v>
      </c>
      <c r="K70" s="48" t="s">
        <v>736</v>
      </c>
      <c r="L70" s="9" t="str">
        <f t="shared" si="14"/>
        <v>Yes</v>
      </c>
    </row>
    <row r="71" spans="1:12" x14ac:dyDescent="0.2">
      <c r="A71" s="4" t="s">
        <v>1430</v>
      </c>
      <c r="B71" s="48" t="s">
        <v>213</v>
      </c>
      <c r="C71" s="14">
        <v>225.69193071999999</v>
      </c>
      <c r="D71" s="11" t="str">
        <f t="shared" si="11"/>
        <v>N/A</v>
      </c>
      <c r="E71" s="14">
        <v>224.40205291000001</v>
      </c>
      <c r="F71" s="11" t="str">
        <f t="shared" si="12"/>
        <v>N/A</v>
      </c>
      <c r="G71" s="14">
        <v>244.64803807000001</v>
      </c>
      <c r="H71" s="11" t="str">
        <f t="shared" si="13"/>
        <v>N/A</v>
      </c>
      <c r="I71" s="57">
        <v>-0.57199999999999995</v>
      </c>
      <c r="J71" s="57">
        <v>9.0220000000000002</v>
      </c>
      <c r="K71" s="48" t="s">
        <v>736</v>
      </c>
      <c r="L71" s="9" t="str">
        <f t="shared" si="14"/>
        <v>Yes</v>
      </c>
    </row>
    <row r="72" spans="1:12" x14ac:dyDescent="0.2">
      <c r="A72" s="4" t="s">
        <v>607</v>
      </c>
      <c r="B72" s="48" t="s">
        <v>213</v>
      </c>
      <c r="C72" s="14">
        <v>5372470</v>
      </c>
      <c r="D72" s="11" t="str">
        <f t="shared" si="11"/>
        <v>N/A</v>
      </c>
      <c r="E72" s="14">
        <v>5767783</v>
      </c>
      <c r="F72" s="11" t="str">
        <f t="shared" si="12"/>
        <v>N/A</v>
      </c>
      <c r="G72" s="14">
        <v>6922024</v>
      </c>
      <c r="H72" s="11" t="str">
        <f t="shared" si="13"/>
        <v>N/A</v>
      </c>
      <c r="I72" s="57">
        <v>7.3579999999999997</v>
      </c>
      <c r="J72" s="57">
        <v>20.010000000000002</v>
      </c>
      <c r="K72" s="48" t="s">
        <v>736</v>
      </c>
      <c r="L72" s="9" t="str">
        <f t="shared" si="14"/>
        <v>Yes</v>
      </c>
    </row>
    <row r="73" spans="1:12" x14ac:dyDescent="0.2">
      <c r="A73" s="4" t="s">
        <v>608</v>
      </c>
      <c r="B73" s="48" t="s">
        <v>213</v>
      </c>
      <c r="C73" s="1">
        <v>17220</v>
      </c>
      <c r="D73" s="11" t="str">
        <f t="shared" si="11"/>
        <v>N/A</v>
      </c>
      <c r="E73" s="1">
        <v>26518</v>
      </c>
      <c r="F73" s="11" t="str">
        <f t="shared" si="12"/>
        <v>N/A</v>
      </c>
      <c r="G73" s="1">
        <v>27189</v>
      </c>
      <c r="H73" s="11" t="str">
        <f t="shared" si="13"/>
        <v>N/A</v>
      </c>
      <c r="I73" s="57">
        <v>54</v>
      </c>
      <c r="J73" s="57">
        <v>2.5299999999999998</v>
      </c>
      <c r="K73" s="48" t="s">
        <v>736</v>
      </c>
      <c r="L73" s="9" t="str">
        <f t="shared" si="14"/>
        <v>Yes</v>
      </c>
    </row>
    <row r="74" spans="1:12" x14ac:dyDescent="0.2">
      <c r="A74" s="4" t="s">
        <v>1431</v>
      </c>
      <c r="B74" s="48" t="s">
        <v>213</v>
      </c>
      <c r="C74" s="14">
        <v>311.99012776000001</v>
      </c>
      <c r="D74" s="11" t="str">
        <f t="shared" si="11"/>
        <v>N/A</v>
      </c>
      <c r="E74" s="14">
        <v>217.50444981000001</v>
      </c>
      <c r="F74" s="11" t="str">
        <f t="shared" si="12"/>
        <v>N/A</v>
      </c>
      <c r="G74" s="14">
        <v>254.58913530999999</v>
      </c>
      <c r="H74" s="11" t="str">
        <f t="shared" si="13"/>
        <v>N/A</v>
      </c>
      <c r="I74" s="57">
        <v>-30.3</v>
      </c>
      <c r="J74" s="57">
        <v>17.05</v>
      </c>
      <c r="K74" s="48" t="s">
        <v>736</v>
      </c>
      <c r="L74" s="9" t="str">
        <f t="shared" si="14"/>
        <v>Yes</v>
      </c>
    </row>
    <row r="75" spans="1:12" ht="25.5" x14ac:dyDescent="0.2">
      <c r="A75" s="4" t="s">
        <v>609</v>
      </c>
      <c r="B75" s="48" t="s">
        <v>213</v>
      </c>
      <c r="C75" s="14">
        <v>4906070</v>
      </c>
      <c r="D75" s="11" t="str">
        <f t="shared" si="11"/>
        <v>N/A</v>
      </c>
      <c r="E75" s="14">
        <v>5053722</v>
      </c>
      <c r="F75" s="11" t="str">
        <f t="shared" si="12"/>
        <v>N/A</v>
      </c>
      <c r="G75" s="14">
        <v>5012028</v>
      </c>
      <c r="H75" s="11" t="str">
        <f t="shared" si="13"/>
        <v>N/A</v>
      </c>
      <c r="I75" s="57">
        <v>3.01</v>
      </c>
      <c r="J75" s="57">
        <v>-0.82499999999999996</v>
      </c>
      <c r="K75" s="48" t="s">
        <v>736</v>
      </c>
      <c r="L75" s="9" t="str">
        <f t="shared" si="14"/>
        <v>Yes</v>
      </c>
    </row>
    <row r="76" spans="1:12" x14ac:dyDescent="0.2">
      <c r="A76" s="46" t="s">
        <v>610</v>
      </c>
      <c r="B76" s="35" t="s">
        <v>213</v>
      </c>
      <c r="C76" s="36">
        <v>37645</v>
      </c>
      <c r="D76" s="44" t="str">
        <f t="shared" si="11"/>
        <v>N/A</v>
      </c>
      <c r="E76" s="36">
        <v>35736</v>
      </c>
      <c r="F76" s="44" t="str">
        <f t="shared" si="12"/>
        <v>N/A</v>
      </c>
      <c r="G76" s="36">
        <v>39448</v>
      </c>
      <c r="H76" s="44" t="str">
        <f t="shared" si="13"/>
        <v>N/A</v>
      </c>
      <c r="I76" s="12">
        <v>-5.07</v>
      </c>
      <c r="J76" s="12">
        <v>10.39</v>
      </c>
      <c r="K76" s="45" t="s">
        <v>736</v>
      </c>
      <c r="L76" s="9" t="str">
        <f t="shared" si="14"/>
        <v>Yes</v>
      </c>
    </row>
    <row r="77" spans="1:12" ht="25.5" x14ac:dyDescent="0.2">
      <c r="A77" s="46" t="s">
        <v>1432</v>
      </c>
      <c r="B77" s="35" t="s">
        <v>213</v>
      </c>
      <c r="C77" s="47">
        <v>130.3246115</v>
      </c>
      <c r="D77" s="44" t="str">
        <f t="shared" si="11"/>
        <v>N/A</v>
      </c>
      <c r="E77" s="47">
        <v>141.41823371000001</v>
      </c>
      <c r="F77" s="44" t="str">
        <f t="shared" si="12"/>
        <v>N/A</v>
      </c>
      <c r="G77" s="47">
        <v>127.05404583000001</v>
      </c>
      <c r="H77" s="44" t="str">
        <f t="shared" si="13"/>
        <v>N/A</v>
      </c>
      <c r="I77" s="12">
        <v>8.5120000000000005</v>
      </c>
      <c r="J77" s="12">
        <v>-10.199999999999999</v>
      </c>
      <c r="K77" s="45" t="s">
        <v>736</v>
      </c>
      <c r="L77" s="9" t="str">
        <f t="shared" si="14"/>
        <v>Yes</v>
      </c>
    </row>
    <row r="78" spans="1:12" ht="25.5" x14ac:dyDescent="0.2">
      <c r="A78" s="46" t="s">
        <v>611</v>
      </c>
      <c r="B78" s="35" t="s">
        <v>213</v>
      </c>
      <c r="C78" s="47">
        <v>8939462</v>
      </c>
      <c r="D78" s="44" t="str">
        <f t="shared" si="11"/>
        <v>N/A</v>
      </c>
      <c r="E78" s="47">
        <v>6644811</v>
      </c>
      <c r="F78" s="44" t="str">
        <f t="shared" si="12"/>
        <v>N/A</v>
      </c>
      <c r="G78" s="47">
        <v>4035220</v>
      </c>
      <c r="H78" s="44" t="str">
        <f t="shared" si="13"/>
        <v>N/A</v>
      </c>
      <c r="I78" s="12">
        <v>-25.7</v>
      </c>
      <c r="J78" s="12">
        <v>-39.299999999999997</v>
      </c>
      <c r="K78" s="45" t="s">
        <v>736</v>
      </c>
      <c r="L78" s="9" t="str">
        <f t="shared" si="14"/>
        <v>No</v>
      </c>
    </row>
    <row r="79" spans="1:12" x14ac:dyDescent="0.2">
      <c r="A79" s="46" t="s">
        <v>612</v>
      </c>
      <c r="B79" s="35" t="s">
        <v>213</v>
      </c>
      <c r="C79" s="36">
        <v>5181</v>
      </c>
      <c r="D79" s="44" t="str">
        <f t="shared" si="11"/>
        <v>N/A</v>
      </c>
      <c r="E79" s="36">
        <v>3722</v>
      </c>
      <c r="F79" s="44" t="str">
        <f t="shared" si="12"/>
        <v>N/A</v>
      </c>
      <c r="G79" s="36">
        <v>2080</v>
      </c>
      <c r="H79" s="44" t="str">
        <f t="shared" si="13"/>
        <v>N/A</v>
      </c>
      <c r="I79" s="12">
        <v>-28.2</v>
      </c>
      <c r="J79" s="12">
        <v>-44.1</v>
      </c>
      <c r="K79" s="45" t="s">
        <v>736</v>
      </c>
      <c r="L79" s="9" t="str">
        <f t="shared" si="14"/>
        <v>No</v>
      </c>
    </row>
    <row r="80" spans="1:12" x14ac:dyDescent="0.2">
      <c r="A80" s="46" t="s">
        <v>1433</v>
      </c>
      <c r="B80" s="35" t="s">
        <v>213</v>
      </c>
      <c r="C80" s="47">
        <v>1725.4317699000001</v>
      </c>
      <c r="D80" s="44" t="str">
        <f t="shared" si="11"/>
        <v>N/A</v>
      </c>
      <c r="E80" s="47">
        <v>1785.2796883000001</v>
      </c>
      <c r="F80" s="44" t="str">
        <f t="shared" si="12"/>
        <v>N/A</v>
      </c>
      <c r="G80" s="47">
        <v>1940.0096154</v>
      </c>
      <c r="H80" s="44" t="str">
        <f t="shared" si="13"/>
        <v>N/A</v>
      </c>
      <c r="I80" s="12">
        <v>3.4689999999999999</v>
      </c>
      <c r="J80" s="12">
        <v>8.6669999999999998</v>
      </c>
      <c r="K80" s="45" t="s">
        <v>736</v>
      </c>
      <c r="L80" s="9" t="str">
        <f t="shared" si="14"/>
        <v>Yes</v>
      </c>
    </row>
    <row r="81" spans="1:12" x14ac:dyDescent="0.2">
      <c r="A81" s="46" t="s">
        <v>613</v>
      </c>
      <c r="B81" s="35" t="s">
        <v>213</v>
      </c>
      <c r="C81" s="47">
        <v>4486804</v>
      </c>
      <c r="D81" s="44" t="str">
        <f t="shared" si="11"/>
        <v>N/A</v>
      </c>
      <c r="E81" s="47">
        <v>1396831</v>
      </c>
      <c r="F81" s="44" t="str">
        <f t="shared" si="12"/>
        <v>N/A</v>
      </c>
      <c r="G81" s="47">
        <v>1240353</v>
      </c>
      <c r="H81" s="44" t="str">
        <f t="shared" si="13"/>
        <v>N/A</v>
      </c>
      <c r="I81" s="12">
        <v>-68.900000000000006</v>
      </c>
      <c r="J81" s="12">
        <v>-11.2</v>
      </c>
      <c r="K81" s="45" t="s">
        <v>736</v>
      </c>
      <c r="L81" s="9" t="str">
        <f t="shared" si="14"/>
        <v>Yes</v>
      </c>
    </row>
    <row r="82" spans="1:12" x14ac:dyDescent="0.2">
      <c r="A82" s="46" t="s">
        <v>614</v>
      </c>
      <c r="B82" s="35" t="s">
        <v>213</v>
      </c>
      <c r="C82" s="36">
        <v>2714</v>
      </c>
      <c r="D82" s="44" t="str">
        <f t="shared" si="11"/>
        <v>N/A</v>
      </c>
      <c r="E82" s="36">
        <v>1337</v>
      </c>
      <c r="F82" s="44" t="str">
        <f t="shared" si="12"/>
        <v>N/A</v>
      </c>
      <c r="G82" s="36">
        <v>1168</v>
      </c>
      <c r="H82" s="44" t="str">
        <f t="shared" si="13"/>
        <v>N/A</v>
      </c>
      <c r="I82" s="12">
        <v>-50.7</v>
      </c>
      <c r="J82" s="12">
        <v>-12.6</v>
      </c>
      <c r="K82" s="45" t="s">
        <v>736</v>
      </c>
      <c r="L82" s="9" t="str">
        <f t="shared" si="14"/>
        <v>Yes</v>
      </c>
    </row>
    <row r="83" spans="1:12" x14ac:dyDescent="0.2">
      <c r="A83" s="46" t="s">
        <v>1434</v>
      </c>
      <c r="B83" s="35" t="s">
        <v>213</v>
      </c>
      <c r="C83" s="47">
        <v>1653.2070744</v>
      </c>
      <c r="D83" s="44" t="str">
        <f t="shared" si="11"/>
        <v>N/A</v>
      </c>
      <c r="E83" s="47">
        <v>1044.7501870000001</v>
      </c>
      <c r="F83" s="44" t="str">
        <f t="shared" si="12"/>
        <v>N/A</v>
      </c>
      <c r="G83" s="47">
        <v>1061.9460615999999</v>
      </c>
      <c r="H83" s="44" t="str">
        <f t="shared" si="13"/>
        <v>N/A</v>
      </c>
      <c r="I83" s="12">
        <v>-36.799999999999997</v>
      </c>
      <c r="J83" s="12">
        <v>1.6459999999999999</v>
      </c>
      <c r="K83" s="45" t="s">
        <v>736</v>
      </c>
      <c r="L83" s="9" t="str">
        <f t="shared" si="14"/>
        <v>Yes</v>
      </c>
    </row>
    <row r="84" spans="1:12" ht="25.5" x14ac:dyDescent="0.2">
      <c r="A84" s="46" t="s">
        <v>615</v>
      </c>
      <c r="B84" s="35" t="s">
        <v>213</v>
      </c>
      <c r="C84" s="47">
        <v>221348</v>
      </c>
      <c r="D84" s="44" t="str">
        <f t="shared" si="11"/>
        <v>N/A</v>
      </c>
      <c r="E84" s="47">
        <v>153033</v>
      </c>
      <c r="F84" s="44" t="str">
        <f t="shared" si="12"/>
        <v>N/A</v>
      </c>
      <c r="G84" s="47">
        <v>115827</v>
      </c>
      <c r="H84" s="44" t="str">
        <f t="shared" si="13"/>
        <v>N/A</v>
      </c>
      <c r="I84" s="12">
        <v>-30.9</v>
      </c>
      <c r="J84" s="12">
        <v>-24.3</v>
      </c>
      <c r="K84" s="45" t="s">
        <v>736</v>
      </c>
      <c r="L84" s="9" t="str">
        <f t="shared" si="14"/>
        <v>Yes</v>
      </c>
    </row>
    <row r="85" spans="1:12" x14ac:dyDescent="0.2">
      <c r="A85" s="46" t="s">
        <v>616</v>
      </c>
      <c r="B85" s="35" t="s">
        <v>213</v>
      </c>
      <c r="C85" s="36">
        <v>198</v>
      </c>
      <c r="D85" s="44" t="str">
        <f t="shared" si="11"/>
        <v>N/A</v>
      </c>
      <c r="E85" s="36">
        <v>147</v>
      </c>
      <c r="F85" s="44" t="str">
        <f t="shared" si="12"/>
        <v>N/A</v>
      </c>
      <c r="G85" s="36">
        <v>102</v>
      </c>
      <c r="H85" s="44" t="str">
        <f t="shared" si="13"/>
        <v>N/A</v>
      </c>
      <c r="I85" s="12">
        <v>-25.8</v>
      </c>
      <c r="J85" s="12">
        <v>-30.6</v>
      </c>
      <c r="K85" s="45" t="s">
        <v>736</v>
      </c>
      <c r="L85" s="9" t="str">
        <f t="shared" si="14"/>
        <v>No</v>
      </c>
    </row>
    <row r="86" spans="1:12" ht="25.5" x14ac:dyDescent="0.2">
      <c r="A86" s="46" t="s">
        <v>1435</v>
      </c>
      <c r="B86" s="35" t="s">
        <v>213</v>
      </c>
      <c r="C86" s="47">
        <v>1117.9191919</v>
      </c>
      <c r="D86" s="44" t="str">
        <f t="shared" si="11"/>
        <v>N/A</v>
      </c>
      <c r="E86" s="47">
        <v>1041.0408163</v>
      </c>
      <c r="F86" s="44" t="str">
        <f t="shared" si="12"/>
        <v>N/A</v>
      </c>
      <c r="G86" s="47">
        <v>1135.5588235</v>
      </c>
      <c r="H86" s="44" t="str">
        <f t="shared" si="13"/>
        <v>N/A</v>
      </c>
      <c r="I86" s="12">
        <v>-6.88</v>
      </c>
      <c r="J86" s="12">
        <v>9.0790000000000006</v>
      </c>
      <c r="K86" s="45" t="s">
        <v>736</v>
      </c>
      <c r="L86" s="9" t="str">
        <f t="shared" si="14"/>
        <v>Yes</v>
      </c>
    </row>
    <row r="87" spans="1:12" ht="25.5" x14ac:dyDescent="0.2">
      <c r="A87" s="46" t="s">
        <v>617</v>
      </c>
      <c r="B87" s="35" t="s">
        <v>213</v>
      </c>
      <c r="C87" s="47">
        <v>4891171</v>
      </c>
      <c r="D87" s="44" t="str">
        <f t="shared" si="11"/>
        <v>N/A</v>
      </c>
      <c r="E87" s="47">
        <v>3087749</v>
      </c>
      <c r="F87" s="44" t="str">
        <f t="shared" si="12"/>
        <v>N/A</v>
      </c>
      <c r="G87" s="47">
        <v>2213962</v>
      </c>
      <c r="H87" s="44" t="str">
        <f t="shared" si="13"/>
        <v>N/A</v>
      </c>
      <c r="I87" s="12">
        <v>-36.9</v>
      </c>
      <c r="J87" s="12">
        <v>-28.3</v>
      </c>
      <c r="K87" s="45" t="s">
        <v>736</v>
      </c>
      <c r="L87" s="9" t="str">
        <f t="shared" si="14"/>
        <v>Yes</v>
      </c>
    </row>
    <row r="88" spans="1:12" x14ac:dyDescent="0.2">
      <c r="A88" s="46" t="s">
        <v>618</v>
      </c>
      <c r="B88" s="35" t="s">
        <v>213</v>
      </c>
      <c r="C88" s="36">
        <v>27098</v>
      </c>
      <c r="D88" s="44" t="str">
        <f t="shared" si="11"/>
        <v>N/A</v>
      </c>
      <c r="E88" s="36">
        <v>21338</v>
      </c>
      <c r="F88" s="44" t="str">
        <f t="shared" si="12"/>
        <v>N/A</v>
      </c>
      <c r="G88" s="36">
        <v>24220</v>
      </c>
      <c r="H88" s="44" t="str">
        <f t="shared" si="13"/>
        <v>N/A</v>
      </c>
      <c r="I88" s="12">
        <v>-21.3</v>
      </c>
      <c r="J88" s="12">
        <v>13.51</v>
      </c>
      <c r="K88" s="45" t="s">
        <v>736</v>
      </c>
      <c r="L88" s="9" t="str">
        <f t="shared" si="14"/>
        <v>Yes</v>
      </c>
    </row>
    <row r="89" spans="1:12" x14ac:dyDescent="0.2">
      <c r="A89" s="46" t="s">
        <v>1436</v>
      </c>
      <c r="B89" s="35" t="s">
        <v>213</v>
      </c>
      <c r="C89" s="47">
        <v>180.49933573999999</v>
      </c>
      <c r="D89" s="44" t="str">
        <f t="shared" si="11"/>
        <v>N/A</v>
      </c>
      <c r="E89" s="47">
        <v>144.70657980999999</v>
      </c>
      <c r="F89" s="44" t="str">
        <f t="shared" si="12"/>
        <v>N/A</v>
      </c>
      <c r="G89" s="47">
        <v>91.410487200999995</v>
      </c>
      <c r="H89" s="44" t="str">
        <f t="shared" si="13"/>
        <v>N/A</v>
      </c>
      <c r="I89" s="12">
        <v>-19.8</v>
      </c>
      <c r="J89" s="12">
        <v>-36.799999999999997</v>
      </c>
      <c r="K89" s="45" t="s">
        <v>736</v>
      </c>
      <c r="L89" s="9" t="str">
        <f t="shared" si="14"/>
        <v>No</v>
      </c>
    </row>
    <row r="90" spans="1:12" x14ac:dyDescent="0.2">
      <c r="A90" s="46" t="s">
        <v>619</v>
      </c>
      <c r="B90" s="35" t="s">
        <v>213</v>
      </c>
      <c r="C90" s="47">
        <v>23045354</v>
      </c>
      <c r="D90" s="44" t="str">
        <f t="shared" si="11"/>
        <v>N/A</v>
      </c>
      <c r="E90" s="47">
        <v>16068054</v>
      </c>
      <c r="F90" s="44" t="str">
        <f t="shared" si="12"/>
        <v>N/A</v>
      </c>
      <c r="G90" s="47">
        <v>9739999</v>
      </c>
      <c r="H90" s="44" t="str">
        <f t="shared" si="13"/>
        <v>N/A</v>
      </c>
      <c r="I90" s="12">
        <v>-30.3</v>
      </c>
      <c r="J90" s="12">
        <v>-39.4</v>
      </c>
      <c r="K90" s="45" t="s">
        <v>736</v>
      </c>
      <c r="L90" s="9" t="str">
        <f t="shared" si="14"/>
        <v>No</v>
      </c>
    </row>
    <row r="91" spans="1:12" x14ac:dyDescent="0.2">
      <c r="A91" s="46" t="s">
        <v>620</v>
      </c>
      <c r="B91" s="35" t="s">
        <v>213</v>
      </c>
      <c r="C91" s="36">
        <v>75645</v>
      </c>
      <c r="D91" s="44" t="str">
        <f t="shared" si="11"/>
        <v>N/A</v>
      </c>
      <c r="E91" s="36">
        <v>72591</v>
      </c>
      <c r="F91" s="44" t="str">
        <f t="shared" si="12"/>
        <v>N/A</v>
      </c>
      <c r="G91" s="36">
        <v>59892</v>
      </c>
      <c r="H91" s="44" t="str">
        <f t="shared" si="13"/>
        <v>N/A</v>
      </c>
      <c r="I91" s="12">
        <v>-4.04</v>
      </c>
      <c r="J91" s="12">
        <v>-17.5</v>
      </c>
      <c r="K91" s="45" t="s">
        <v>736</v>
      </c>
      <c r="L91" s="9" t="str">
        <f t="shared" si="14"/>
        <v>Yes</v>
      </c>
    </row>
    <row r="92" spans="1:12" x14ac:dyDescent="0.2">
      <c r="A92" s="46" t="s">
        <v>1437</v>
      </c>
      <c r="B92" s="35" t="s">
        <v>213</v>
      </c>
      <c r="C92" s="47">
        <v>304.65138475999998</v>
      </c>
      <c r="D92" s="44" t="str">
        <f t="shared" si="11"/>
        <v>N/A</v>
      </c>
      <c r="E92" s="47">
        <v>221.35049799999999</v>
      </c>
      <c r="F92" s="44" t="str">
        <f t="shared" si="12"/>
        <v>N/A</v>
      </c>
      <c r="G92" s="47">
        <v>162.62604354999999</v>
      </c>
      <c r="H92" s="44" t="str">
        <f t="shared" si="13"/>
        <v>N/A</v>
      </c>
      <c r="I92" s="12">
        <v>-27.3</v>
      </c>
      <c r="J92" s="12">
        <v>-26.5</v>
      </c>
      <c r="K92" s="45" t="s">
        <v>736</v>
      </c>
      <c r="L92" s="9" t="str">
        <f t="shared" si="14"/>
        <v>Yes</v>
      </c>
    </row>
    <row r="93" spans="1:12" ht="25.5" x14ac:dyDescent="0.2">
      <c r="A93" s="46" t="s">
        <v>621</v>
      </c>
      <c r="B93" s="35" t="s">
        <v>213</v>
      </c>
      <c r="C93" s="47">
        <v>97758841</v>
      </c>
      <c r="D93" s="44" t="str">
        <f t="shared" si="11"/>
        <v>N/A</v>
      </c>
      <c r="E93" s="47">
        <v>136444912</v>
      </c>
      <c r="F93" s="44" t="str">
        <f t="shared" si="12"/>
        <v>N/A</v>
      </c>
      <c r="G93" s="47">
        <v>146789527</v>
      </c>
      <c r="H93" s="44" t="str">
        <f t="shared" si="13"/>
        <v>N/A</v>
      </c>
      <c r="I93" s="12">
        <v>39.57</v>
      </c>
      <c r="J93" s="12">
        <v>7.5819999999999999</v>
      </c>
      <c r="K93" s="45" t="s">
        <v>736</v>
      </c>
      <c r="L93" s="9" t="str">
        <f t="shared" si="14"/>
        <v>Yes</v>
      </c>
    </row>
    <row r="94" spans="1:12" x14ac:dyDescent="0.2">
      <c r="A94" s="49" t="s">
        <v>622</v>
      </c>
      <c r="B94" s="36" t="s">
        <v>213</v>
      </c>
      <c r="C94" s="36">
        <v>21738</v>
      </c>
      <c r="D94" s="44" t="str">
        <f t="shared" si="11"/>
        <v>N/A</v>
      </c>
      <c r="E94" s="36">
        <v>22291</v>
      </c>
      <c r="F94" s="44" t="str">
        <f t="shared" si="12"/>
        <v>N/A</v>
      </c>
      <c r="G94" s="36">
        <v>22110</v>
      </c>
      <c r="H94" s="44" t="str">
        <f t="shared" si="13"/>
        <v>N/A</v>
      </c>
      <c r="I94" s="12">
        <v>2.544</v>
      </c>
      <c r="J94" s="12">
        <v>-0.81200000000000006</v>
      </c>
      <c r="K94" s="50" t="s">
        <v>736</v>
      </c>
      <c r="L94" s="9" t="str">
        <f t="shared" si="14"/>
        <v>Yes</v>
      </c>
    </row>
    <row r="95" spans="1:12" ht="25.5" x14ac:dyDescent="0.2">
      <c r="A95" s="46" t="s">
        <v>1438</v>
      </c>
      <c r="B95" s="35" t="s">
        <v>213</v>
      </c>
      <c r="C95" s="47">
        <v>4497.1405372999998</v>
      </c>
      <c r="D95" s="44" t="str">
        <f t="shared" si="11"/>
        <v>N/A</v>
      </c>
      <c r="E95" s="47">
        <v>6121.0763088000003</v>
      </c>
      <c r="F95" s="44" t="str">
        <f t="shared" si="12"/>
        <v>N/A</v>
      </c>
      <c r="G95" s="47">
        <v>6639.0559475</v>
      </c>
      <c r="H95" s="44" t="str">
        <f t="shared" si="13"/>
        <v>N/A</v>
      </c>
      <c r="I95" s="12">
        <v>36.11</v>
      </c>
      <c r="J95" s="12">
        <v>8.4619999999999997</v>
      </c>
      <c r="K95" s="45" t="s">
        <v>736</v>
      </c>
      <c r="L95" s="9" t="str">
        <f t="shared" si="14"/>
        <v>Yes</v>
      </c>
    </row>
    <row r="96" spans="1:12" ht="25.5" x14ac:dyDescent="0.2">
      <c r="A96" s="46" t="s">
        <v>623</v>
      </c>
      <c r="B96" s="35" t="s">
        <v>213</v>
      </c>
      <c r="C96" s="47">
        <v>121071</v>
      </c>
      <c r="D96" s="44" t="str">
        <f t="shared" si="11"/>
        <v>N/A</v>
      </c>
      <c r="E96" s="47">
        <v>29181</v>
      </c>
      <c r="F96" s="44" t="str">
        <f t="shared" si="12"/>
        <v>N/A</v>
      </c>
      <c r="G96" s="47">
        <v>456609</v>
      </c>
      <c r="H96" s="44" t="str">
        <f t="shared" si="13"/>
        <v>N/A</v>
      </c>
      <c r="I96" s="12">
        <v>-75.900000000000006</v>
      </c>
      <c r="J96" s="12">
        <v>1465</v>
      </c>
      <c r="K96" s="45" t="s">
        <v>736</v>
      </c>
      <c r="L96" s="9" t="str">
        <f t="shared" si="14"/>
        <v>No</v>
      </c>
    </row>
    <row r="97" spans="1:12" x14ac:dyDescent="0.2">
      <c r="A97" s="46" t="s">
        <v>624</v>
      </c>
      <c r="B97" s="35" t="s">
        <v>213</v>
      </c>
      <c r="C97" s="36">
        <v>1587</v>
      </c>
      <c r="D97" s="44" t="str">
        <f t="shared" si="11"/>
        <v>N/A</v>
      </c>
      <c r="E97" s="36">
        <v>934</v>
      </c>
      <c r="F97" s="44" t="str">
        <f t="shared" si="12"/>
        <v>N/A</v>
      </c>
      <c r="G97" s="36">
        <v>6040</v>
      </c>
      <c r="H97" s="44" t="str">
        <f t="shared" si="13"/>
        <v>N/A</v>
      </c>
      <c r="I97" s="12">
        <v>-41.1</v>
      </c>
      <c r="J97" s="12">
        <v>546.70000000000005</v>
      </c>
      <c r="K97" s="45" t="s">
        <v>736</v>
      </c>
      <c r="L97" s="9" t="str">
        <f t="shared" si="14"/>
        <v>No</v>
      </c>
    </row>
    <row r="98" spans="1:12" ht="25.5" x14ac:dyDescent="0.2">
      <c r="A98" s="46" t="s">
        <v>1439</v>
      </c>
      <c r="B98" s="35" t="s">
        <v>213</v>
      </c>
      <c r="C98" s="47">
        <v>76.289224953000002</v>
      </c>
      <c r="D98" s="44" t="str">
        <f t="shared" si="11"/>
        <v>N/A</v>
      </c>
      <c r="E98" s="47">
        <v>31.243040685</v>
      </c>
      <c r="F98" s="44" t="str">
        <f t="shared" si="12"/>
        <v>N/A</v>
      </c>
      <c r="G98" s="47">
        <v>75.597516556000002</v>
      </c>
      <c r="H98" s="44" t="str">
        <f t="shared" si="13"/>
        <v>N/A</v>
      </c>
      <c r="I98" s="12">
        <v>-59</v>
      </c>
      <c r="J98" s="12">
        <v>142</v>
      </c>
      <c r="K98" s="45" t="s">
        <v>736</v>
      </c>
      <c r="L98" s="9" t="str">
        <f t="shared" si="14"/>
        <v>No</v>
      </c>
    </row>
    <row r="99" spans="1:12" ht="25.5" x14ac:dyDescent="0.2">
      <c r="A99" s="46" t="s">
        <v>625</v>
      </c>
      <c r="B99" s="35" t="s">
        <v>213</v>
      </c>
      <c r="C99" s="47">
        <v>180779341</v>
      </c>
      <c r="D99" s="44" t="str">
        <f t="shared" si="11"/>
        <v>N/A</v>
      </c>
      <c r="E99" s="47">
        <v>165604777</v>
      </c>
      <c r="F99" s="44" t="str">
        <f t="shared" si="12"/>
        <v>N/A</v>
      </c>
      <c r="G99" s="47">
        <v>149009993</v>
      </c>
      <c r="H99" s="44" t="str">
        <f t="shared" si="13"/>
        <v>N/A</v>
      </c>
      <c r="I99" s="12">
        <v>-8.39</v>
      </c>
      <c r="J99" s="12">
        <v>-10</v>
      </c>
      <c r="K99" s="45" t="s">
        <v>736</v>
      </c>
      <c r="L99" s="9" t="str">
        <f t="shared" si="14"/>
        <v>Yes</v>
      </c>
    </row>
    <row r="100" spans="1:12" x14ac:dyDescent="0.2">
      <c r="A100" s="46" t="s">
        <v>626</v>
      </c>
      <c r="B100" s="35" t="s">
        <v>213</v>
      </c>
      <c r="C100" s="36">
        <v>14680</v>
      </c>
      <c r="D100" s="44" t="str">
        <f t="shared" si="11"/>
        <v>N/A</v>
      </c>
      <c r="E100" s="36">
        <v>13644</v>
      </c>
      <c r="F100" s="44" t="str">
        <f t="shared" si="12"/>
        <v>N/A</v>
      </c>
      <c r="G100" s="36">
        <v>12529</v>
      </c>
      <c r="H100" s="44" t="str">
        <f t="shared" si="13"/>
        <v>N/A</v>
      </c>
      <c r="I100" s="12">
        <v>-7.06</v>
      </c>
      <c r="J100" s="12">
        <v>-8.17</v>
      </c>
      <c r="K100" s="45" t="s">
        <v>736</v>
      </c>
      <c r="L100" s="9" t="str">
        <f t="shared" si="14"/>
        <v>Yes</v>
      </c>
    </row>
    <row r="101" spans="1:12" ht="25.5" x14ac:dyDescent="0.2">
      <c r="A101" s="46" t="s">
        <v>1440</v>
      </c>
      <c r="B101" s="35" t="s">
        <v>213</v>
      </c>
      <c r="C101" s="47">
        <v>12314.669005</v>
      </c>
      <c r="D101" s="44" t="str">
        <f t="shared" si="11"/>
        <v>N/A</v>
      </c>
      <c r="E101" s="47">
        <v>12137.553282999999</v>
      </c>
      <c r="F101" s="44" t="str">
        <f t="shared" si="12"/>
        <v>N/A</v>
      </c>
      <c r="G101" s="47">
        <v>11893.207199</v>
      </c>
      <c r="H101" s="44" t="str">
        <f t="shared" si="13"/>
        <v>N/A</v>
      </c>
      <c r="I101" s="12">
        <v>-1.44</v>
      </c>
      <c r="J101" s="12">
        <v>-2.0099999999999998</v>
      </c>
      <c r="K101" s="45" t="s">
        <v>736</v>
      </c>
      <c r="L101" s="9" t="str">
        <f t="shared" si="14"/>
        <v>Yes</v>
      </c>
    </row>
    <row r="102" spans="1:12" ht="25.5" x14ac:dyDescent="0.2">
      <c r="A102" s="46" t="s">
        <v>627</v>
      </c>
      <c r="B102" s="35" t="s">
        <v>213</v>
      </c>
      <c r="C102" s="47">
        <v>344697</v>
      </c>
      <c r="D102" s="44" t="str">
        <f t="shared" si="11"/>
        <v>N/A</v>
      </c>
      <c r="E102" s="47">
        <v>264081</v>
      </c>
      <c r="F102" s="44" t="str">
        <f t="shared" si="12"/>
        <v>N/A</v>
      </c>
      <c r="G102" s="47">
        <v>286402</v>
      </c>
      <c r="H102" s="44" t="str">
        <f t="shared" si="13"/>
        <v>N/A</v>
      </c>
      <c r="I102" s="12">
        <v>-23.4</v>
      </c>
      <c r="J102" s="12">
        <v>8.452</v>
      </c>
      <c r="K102" s="45" t="s">
        <v>736</v>
      </c>
      <c r="L102" s="9" t="str">
        <f t="shared" si="14"/>
        <v>Yes</v>
      </c>
    </row>
    <row r="103" spans="1:12" ht="25.5" x14ac:dyDescent="0.2">
      <c r="A103" s="46" t="s">
        <v>628</v>
      </c>
      <c r="B103" s="35" t="s">
        <v>213</v>
      </c>
      <c r="C103" s="36">
        <v>527</v>
      </c>
      <c r="D103" s="44" t="str">
        <f t="shared" si="11"/>
        <v>N/A</v>
      </c>
      <c r="E103" s="36">
        <v>439</v>
      </c>
      <c r="F103" s="44" t="str">
        <f t="shared" si="12"/>
        <v>N/A</v>
      </c>
      <c r="G103" s="36">
        <v>445</v>
      </c>
      <c r="H103" s="44" t="str">
        <f t="shared" si="13"/>
        <v>N/A</v>
      </c>
      <c r="I103" s="12">
        <v>-16.7</v>
      </c>
      <c r="J103" s="12">
        <v>1.367</v>
      </c>
      <c r="K103" s="45" t="s">
        <v>736</v>
      </c>
      <c r="L103" s="9" t="str">
        <f t="shared" si="14"/>
        <v>Yes</v>
      </c>
    </row>
    <row r="104" spans="1:12" ht="25.5" x14ac:dyDescent="0.2">
      <c r="A104" s="46" t="s">
        <v>1441</v>
      </c>
      <c r="B104" s="35" t="s">
        <v>213</v>
      </c>
      <c r="C104" s="47">
        <v>654.07400380000001</v>
      </c>
      <c r="D104" s="44" t="str">
        <f t="shared" si="11"/>
        <v>N/A</v>
      </c>
      <c r="E104" s="47">
        <v>601.55125284999997</v>
      </c>
      <c r="F104" s="44" t="str">
        <f t="shared" si="12"/>
        <v>N/A</v>
      </c>
      <c r="G104" s="47">
        <v>643.6</v>
      </c>
      <c r="H104" s="44" t="str">
        <f t="shared" si="13"/>
        <v>N/A</v>
      </c>
      <c r="I104" s="12">
        <v>-8.0299999999999994</v>
      </c>
      <c r="J104" s="12">
        <v>6.99</v>
      </c>
      <c r="K104" s="45" t="s">
        <v>736</v>
      </c>
      <c r="L104" s="9" t="str">
        <f t="shared" si="14"/>
        <v>Yes</v>
      </c>
    </row>
    <row r="105" spans="1:12" ht="25.5" x14ac:dyDescent="0.2">
      <c r="A105" s="46" t="s">
        <v>629</v>
      </c>
      <c r="B105" s="35" t="s">
        <v>213</v>
      </c>
      <c r="C105" s="47">
        <v>155769</v>
      </c>
      <c r="D105" s="44" t="str">
        <f t="shared" si="11"/>
        <v>N/A</v>
      </c>
      <c r="E105" s="47">
        <v>49866</v>
      </c>
      <c r="F105" s="44" t="str">
        <f t="shared" si="12"/>
        <v>N/A</v>
      </c>
      <c r="G105" s="47">
        <v>47197</v>
      </c>
      <c r="H105" s="44" t="str">
        <f t="shared" si="13"/>
        <v>N/A</v>
      </c>
      <c r="I105" s="12">
        <v>-68</v>
      </c>
      <c r="J105" s="12">
        <v>-5.35</v>
      </c>
      <c r="K105" s="45" t="s">
        <v>736</v>
      </c>
      <c r="L105" s="9" t="str">
        <f t="shared" si="14"/>
        <v>Yes</v>
      </c>
    </row>
    <row r="106" spans="1:12" x14ac:dyDescent="0.2">
      <c r="A106" s="46" t="s">
        <v>630</v>
      </c>
      <c r="B106" s="35" t="s">
        <v>213</v>
      </c>
      <c r="C106" s="36">
        <v>2214</v>
      </c>
      <c r="D106" s="44" t="str">
        <f t="shared" si="11"/>
        <v>N/A</v>
      </c>
      <c r="E106" s="36">
        <v>258</v>
      </c>
      <c r="F106" s="44" t="str">
        <f t="shared" si="12"/>
        <v>N/A</v>
      </c>
      <c r="G106" s="36">
        <v>280</v>
      </c>
      <c r="H106" s="44" t="str">
        <f t="shared" si="13"/>
        <v>N/A</v>
      </c>
      <c r="I106" s="12">
        <v>-88.3</v>
      </c>
      <c r="J106" s="12">
        <v>8.5269999999999992</v>
      </c>
      <c r="K106" s="45" t="s">
        <v>736</v>
      </c>
      <c r="L106" s="9" t="str">
        <f t="shared" si="14"/>
        <v>Yes</v>
      </c>
    </row>
    <row r="107" spans="1:12" ht="25.5" x14ac:dyDescent="0.2">
      <c r="A107" s="46" t="s">
        <v>1442</v>
      </c>
      <c r="B107" s="35" t="s">
        <v>213</v>
      </c>
      <c r="C107" s="47">
        <v>70.356368563999993</v>
      </c>
      <c r="D107" s="44" t="str">
        <f t="shared" si="11"/>
        <v>N/A</v>
      </c>
      <c r="E107" s="47">
        <v>193.27906977000001</v>
      </c>
      <c r="F107" s="44" t="str">
        <f t="shared" si="12"/>
        <v>N/A</v>
      </c>
      <c r="G107" s="47">
        <v>168.56071428999999</v>
      </c>
      <c r="H107" s="44" t="str">
        <f t="shared" si="13"/>
        <v>N/A</v>
      </c>
      <c r="I107" s="12">
        <v>174.7</v>
      </c>
      <c r="J107" s="12">
        <v>-12.8</v>
      </c>
      <c r="K107" s="45" t="s">
        <v>736</v>
      </c>
      <c r="L107" s="9" t="str">
        <f t="shared" si="14"/>
        <v>Yes</v>
      </c>
    </row>
    <row r="108" spans="1:12" ht="25.5" x14ac:dyDescent="0.2">
      <c r="A108" s="46" t="s">
        <v>631</v>
      </c>
      <c r="B108" s="35" t="s">
        <v>213</v>
      </c>
      <c r="C108" s="47">
        <v>169832</v>
      </c>
      <c r="D108" s="44" t="str">
        <f t="shared" si="11"/>
        <v>N/A</v>
      </c>
      <c r="E108" s="47">
        <v>39920</v>
      </c>
      <c r="F108" s="44" t="str">
        <f t="shared" si="12"/>
        <v>N/A</v>
      </c>
      <c r="G108" s="47">
        <v>28046</v>
      </c>
      <c r="H108" s="44" t="str">
        <f t="shared" si="13"/>
        <v>N/A</v>
      </c>
      <c r="I108" s="12">
        <v>-76.5</v>
      </c>
      <c r="J108" s="12">
        <v>-29.7</v>
      </c>
      <c r="K108" s="45" t="s">
        <v>736</v>
      </c>
      <c r="L108" s="9" t="str">
        <f t="shared" si="14"/>
        <v>Yes</v>
      </c>
    </row>
    <row r="109" spans="1:12" x14ac:dyDescent="0.2">
      <c r="A109" s="46" t="s">
        <v>632</v>
      </c>
      <c r="B109" s="35" t="s">
        <v>213</v>
      </c>
      <c r="C109" s="36">
        <v>2921</v>
      </c>
      <c r="D109" s="44" t="str">
        <f t="shared" si="11"/>
        <v>N/A</v>
      </c>
      <c r="E109" s="36">
        <v>473</v>
      </c>
      <c r="F109" s="44" t="str">
        <f t="shared" si="12"/>
        <v>N/A</v>
      </c>
      <c r="G109" s="36">
        <v>598</v>
      </c>
      <c r="H109" s="44" t="str">
        <f t="shared" si="13"/>
        <v>N/A</v>
      </c>
      <c r="I109" s="12">
        <v>-83.8</v>
      </c>
      <c r="J109" s="12">
        <v>26.43</v>
      </c>
      <c r="K109" s="45" t="s">
        <v>736</v>
      </c>
      <c r="L109" s="9" t="str">
        <f t="shared" si="14"/>
        <v>Yes</v>
      </c>
    </row>
    <row r="110" spans="1:12" ht="25.5" x14ac:dyDescent="0.2">
      <c r="A110" s="46" t="s">
        <v>1443</v>
      </c>
      <c r="B110" s="35" t="s">
        <v>213</v>
      </c>
      <c r="C110" s="47">
        <v>58.141732283000003</v>
      </c>
      <c r="D110" s="44" t="str">
        <f t="shared" si="11"/>
        <v>N/A</v>
      </c>
      <c r="E110" s="47">
        <v>84.397463001999995</v>
      </c>
      <c r="F110" s="44" t="str">
        <f t="shared" si="12"/>
        <v>N/A</v>
      </c>
      <c r="G110" s="47">
        <v>46.899665552000002</v>
      </c>
      <c r="H110" s="44" t="str">
        <f t="shared" si="13"/>
        <v>N/A</v>
      </c>
      <c r="I110" s="12">
        <v>45.16</v>
      </c>
      <c r="J110" s="12">
        <v>-44.4</v>
      </c>
      <c r="K110" s="45" t="s">
        <v>736</v>
      </c>
      <c r="L110" s="9" t="str">
        <f t="shared" si="14"/>
        <v>No</v>
      </c>
    </row>
    <row r="111" spans="1:12" ht="25.5" x14ac:dyDescent="0.2">
      <c r="A111" s="46" t="s">
        <v>633</v>
      </c>
      <c r="B111" s="35" t="s">
        <v>213</v>
      </c>
      <c r="C111" s="47">
        <v>241</v>
      </c>
      <c r="D111" s="44" t="str">
        <f t="shared" si="11"/>
        <v>N/A</v>
      </c>
      <c r="E111" s="47">
        <v>0</v>
      </c>
      <c r="F111" s="44" t="str">
        <f t="shared" si="12"/>
        <v>N/A</v>
      </c>
      <c r="G111" s="47">
        <v>0</v>
      </c>
      <c r="H111" s="44" t="str">
        <f t="shared" si="13"/>
        <v>N/A</v>
      </c>
      <c r="I111" s="12">
        <v>-100</v>
      </c>
      <c r="J111" s="12" t="s">
        <v>1747</v>
      </c>
      <c r="K111" s="45" t="s">
        <v>736</v>
      </c>
      <c r="L111" s="9" t="str">
        <f t="shared" si="14"/>
        <v>N/A</v>
      </c>
    </row>
    <row r="112" spans="1:12" x14ac:dyDescent="0.2">
      <c r="A112" s="46" t="s">
        <v>634</v>
      </c>
      <c r="B112" s="35" t="s">
        <v>213</v>
      </c>
      <c r="C112" s="36">
        <v>11</v>
      </c>
      <c r="D112" s="44" t="str">
        <f t="shared" si="11"/>
        <v>N/A</v>
      </c>
      <c r="E112" s="36">
        <v>0</v>
      </c>
      <c r="F112" s="44" t="str">
        <f t="shared" si="12"/>
        <v>N/A</v>
      </c>
      <c r="G112" s="36">
        <v>0</v>
      </c>
      <c r="H112" s="44" t="str">
        <f t="shared" si="13"/>
        <v>N/A</v>
      </c>
      <c r="I112" s="12">
        <v>-100</v>
      </c>
      <c r="J112" s="12" t="s">
        <v>1747</v>
      </c>
      <c r="K112" s="45" t="s">
        <v>736</v>
      </c>
      <c r="L112" s="9" t="str">
        <f t="shared" si="14"/>
        <v>N/A</v>
      </c>
    </row>
    <row r="113" spans="1:12" x14ac:dyDescent="0.2">
      <c r="A113" s="46" t="s">
        <v>1444</v>
      </c>
      <c r="B113" s="35" t="s">
        <v>213</v>
      </c>
      <c r="C113" s="47">
        <v>241</v>
      </c>
      <c r="D113" s="44" t="str">
        <f t="shared" si="11"/>
        <v>N/A</v>
      </c>
      <c r="E113" s="47" t="s">
        <v>1747</v>
      </c>
      <c r="F113" s="44" t="str">
        <f t="shared" si="12"/>
        <v>N/A</v>
      </c>
      <c r="G113" s="47" t="s">
        <v>1747</v>
      </c>
      <c r="H113" s="44" t="str">
        <f t="shared" si="13"/>
        <v>N/A</v>
      </c>
      <c r="I113" s="12" t="s">
        <v>1747</v>
      </c>
      <c r="J113" s="12" t="s">
        <v>1747</v>
      </c>
      <c r="K113" s="45" t="s">
        <v>736</v>
      </c>
      <c r="L113" s="9" t="str">
        <f t="shared" si="14"/>
        <v>N/A</v>
      </c>
    </row>
    <row r="114" spans="1:12" ht="25.5" x14ac:dyDescent="0.2">
      <c r="A114" s="46" t="s">
        <v>635</v>
      </c>
      <c r="B114" s="35" t="s">
        <v>213</v>
      </c>
      <c r="C114" s="47">
        <v>542206</v>
      </c>
      <c r="D114" s="44" t="str">
        <f t="shared" si="11"/>
        <v>N/A</v>
      </c>
      <c r="E114" s="47">
        <v>183748</v>
      </c>
      <c r="F114" s="44" t="str">
        <f t="shared" si="12"/>
        <v>N/A</v>
      </c>
      <c r="G114" s="47">
        <v>273901</v>
      </c>
      <c r="H114" s="44" t="str">
        <f t="shared" si="13"/>
        <v>N/A</v>
      </c>
      <c r="I114" s="12">
        <v>-66.099999999999994</v>
      </c>
      <c r="J114" s="12">
        <v>49.06</v>
      </c>
      <c r="K114" s="45" t="s">
        <v>736</v>
      </c>
      <c r="L114" s="9" t="str">
        <f>IF(J114="Div by 0", "N/A", IF(OR(J114="N/A",K114="N/A"),"N/A", IF(J114&gt;VALUE(MID(K114,1,2)), "No", IF(J114&lt;-1*VALUE(MID(K114,1,2)), "No", "Yes"))))</f>
        <v>No</v>
      </c>
    </row>
    <row r="115" spans="1:12" x14ac:dyDescent="0.2">
      <c r="A115" s="46" t="s">
        <v>636</v>
      </c>
      <c r="B115" s="35" t="s">
        <v>213</v>
      </c>
      <c r="C115" s="36">
        <v>3579</v>
      </c>
      <c r="D115" s="44" t="str">
        <f t="shared" si="11"/>
        <v>N/A</v>
      </c>
      <c r="E115" s="36">
        <v>1370</v>
      </c>
      <c r="F115" s="44" t="str">
        <f t="shared" si="12"/>
        <v>N/A</v>
      </c>
      <c r="G115" s="36">
        <v>3464</v>
      </c>
      <c r="H115" s="44" t="str">
        <f t="shared" si="13"/>
        <v>N/A</v>
      </c>
      <c r="I115" s="12">
        <v>-61.7</v>
      </c>
      <c r="J115" s="12">
        <v>152.80000000000001</v>
      </c>
      <c r="K115" s="45" t="s">
        <v>736</v>
      </c>
      <c r="L115" s="9" t="str">
        <f t="shared" ref="L115:L119" si="15">IF(J115="Div by 0", "N/A", IF(OR(J115="N/A",K115="N/A"),"N/A", IF(J115&gt;VALUE(MID(K115,1,2)), "No", IF(J115&lt;-1*VALUE(MID(K115,1,2)), "No", "Yes"))))</f>
        <v>No</v>
      </c>
    </row>
    <row r="116" spans="1:12" ht="25.5" x14ac:dyDescent="0.2">
      <c r="A116" s="46" t="s">
        <v>1445</v>
      </c>
      <c r="B116" s="35" t="s">
        <v>213</v>
      </c>
      <c r="C116" s="47">
        <v>151.49650740000001</v>
      </c>
      <c r="D116" s="44" t="str">
        <f t="shared" si="11"/>
        <v>N/A</v>
      </c>
      <c r="E116" s="47">
        <v>134.12262774000001</v>
      </c>
      <c r="F116" s="44" t="str">
        <f t="shared" si="12"/>
        <v>N/A</v>
      </c>
      <c r="G116" s="47">
        <v>79.070727482999999</v>
      </c>
      <c r="H116" s="44" t="str">
        <f t="shared" si="13"/>
        <v>N/A</v>
      </c>
      <c r="I116" s="12">
        <v>-11.5</v>
      </c>
      <c r="J116" s="12">
        <v>-41</v>
      </c>
      <c r="K116" s="45" t="s">
        <v>736</v>
      </c>
      <c r="L116" s="9" t="str">
        <f t="shared" si="15"/>
        <v>No</v>
      </c>
    </row>
    <row r="117" spans="1:12" ht="25.5" x14ac:dyDescent="0.2">
      <c r="A117" s="46" t="s">
        <v>637</v>
      </c>
      <c r="B117" s="35" t="s">
        <v>213</v>
      </c>
      <c r="C117" s="47">
        <v>5210723</v>
      </c>
      <c r="D117" s="44" t="str">
        <f t="shared" si="11"/>
        <v>N/A</v>
      </c>
      <c r="E117" s="47">
        <v>5763214</v>
      </c>
      <c r="F117" s="44" t="str">
        <f t="shared" si="12"/>
        <v>N/A</v>
      </c>
      <c r="G117" s="47">
        <v>5289875</v>
      </c>
      <c r="H117" s="44" t="str">
        <f t="shared" si="13"/>
        <v>N/A</v>
      </c>
      <c r="I117" s="12">
        <v>10.6</v>
      </c>
      <c r="J117" s="12">
        <v>-8.2100000000000009</v>
      </c>
      <c r="K117" s="45" t="s">
        <v>736</v>
      </c>
      <c r="L117" s="9" t="str">
        <f t="shared" si="15"/>
        <v>Yes</v>
      </c>
    </row>
    <row r="118" spans="1:12" x14ac:dyDescent="0.2">
      <c r="A118" s="46" t="s">
        <v>638</v>
      </c>
      <c r="B118" s="35" t="s">
        <v>213</v>
      </c>
      <c r="C118" s="36">
        <v>44</v>
      </c>
      <c r="D118" s="44" t="str">
        <f t="shared" si="11"/>
        <v>N/A</v>
      </c>
      <c r="E118" s="36">
        <v>49</v>
      </c>
      <c r="F118" s="44" t="str">
        <f t="shared" si="12"/>
        <v>N/A</v>
      </c>
      <c r="G118" s="36">
        <v>49</v>
      </c>
      <c r="H118" s="44" t="str">
        <f t="shared" si="13"/>
        <v>N/A</v>
      </c>
      <c r="I118" s="12">
        <v>11.36</v>
      </c>
      <c r="J118" s="12">
        <v>0</v>
      </c>
      <c r="K118" s="45" t="s">
        <v>736</v>
      </c>
      <c r="L118" s="9" t="str">
        <f t="shared" si="15"/>
        <v>Yes</v>
      </c>
    </row>
    <row r="119" spans="1:12" ht="25.5" x14ac:dyDescent="0.2">
      <c r="A119" s="46" t="s">
        <v>1446</v>
      </c>
      <c r="B119" s="35" t="s">
        <v>213</v>
      </c>
      <c r="C119" s="47">
        <v>118425.52273</v>
      </c>
      <c r="D119" s="44" t="str">
        <f t="shared" si="11"/>
        <v>N/A</v>
      </c>
      <c r="E119" s="47">
        <v>117616.61224</v>
      </c>
      <c r="F119" s="44" t="str">
        <f t="shared" si="12"/>
        <v>N/A</v>
      </c>
      <c r="G119" s="47">
        <v>107956.63265</v>
      </c>
      <c r="H119" s="44" t="str">
        <f t="shared" si="13"/>
        <v>N/A</v>
      </c>
      <c r="I119" s="12">
        <v>-0.68300000000000005</v>
      </c>
      <c r="J119" s="12">
        <v>-8.2100000000000009</v>
      </c>
      <c r="K119" s="45" t="s">
        <v>736</v>
      </c>
      <c r="L119" s="9" t="str">
        <f t="shared" si="15"/>
        <v>Yes</v>
      </c>
    </row>
    <row r="120" spans="1:12" ht="25.5" x14ac:dyDescent="0.2">
      <c r="A120" s="46" t="s">
        <v>639</v>
      </c>
      <c r="B120" s="35" t="s">
        <v>213</v>
      </c>
      <c r="C120" s="47">
        <v>49083016</v>
      </c>
      <c r="D120" s="44" t="str">
        <f t="shared" si="11"/>
        <v>N/A</v>
      </c>
      <c r="E120" s="47">
        <v>50388846</v>
      </c>
      <c r="F120" s="44" t="str">
        <f t="shared" si="12"/>
        <v>N/A</v>
      </c>
      <c r="G120" s="47">
        <v>48593416</v>
      </c>
      <c r="H120" s="44" t="str">
        <f t="shared" si="13"/>
        <v>N/A</v>
      </c>
      <c r="I120" s="12">
        <v>2.66</v>
      </c>
      <c r="J120" s="12">
        <v>-3.56</v>
      </c>
      <c r="K120" s="45" t="s">
        <v>736</v>
      </c>
      <c r="L120" s="9" t="str">
        <f t="shared" ref="L120:L131" si="16">IF(J120="Div by 0", "N/A", IF(K120="N/A","N/A", IF(J120&gt;VALUE(MID(K120,1,2)), "No", IF(J120&lt;-1*VALUE(MID(K120,1,2)), "No", "Yes"))))</f>
        <v>Yes</v>
      </c>
    </row>
    <row r="121" spans="1:12" ht="25.5" x14ac:dyDescent="0.2">
      <c r="A121" s="46" t="s">
        <v>640</v>
      </c>
      <c r="B121" s="35" t="s">
        <v>213</v>
      </c>
      <c r="C121" s="36">
        <v>59247</v>
      </c>
      <c r="D121" s="44" t="str">
        <f t="shared" si="11"/>
        <v>N/A</v>
      </c>
      <c r="E121" s="36">
        <v>59188</v>
      </c>
      <c r="F121" s="44" t="str">
        <f t="shared" si="12"/>
        <v>N/A</v>
      </c>
      <c r="G121" s="36">
        <v>56093</v>
      </c>
      <c r="H121" s="44" t="str">
        <f t="shared" si="13"/>
        <v>N/A</v>
      </c>
      <c r="I121" s="12">
        <v>-0.1</v>
      </c>
      <c r="J121" s="12">
        <v>-5.23</v>
      </c>
      <c r="K121" s="45" t="s">
        <v>736</v>
      </c>
      <c r="L121" s="9" t="str">
        <f t="shared" si="16"/>
        <v>Yes</v>
      </c>
    </row>
    <row r="122" spans="1:12" ht="25.5" x14ac:dyDescent="0.2">
      <c r="A122" s="46" t="s">
        <v>1447</v>
      </c>
      <c r="B122" s="35" t="s">
        <v>213</v>
      </c>
      <c r="C122" s="47">
        <v>828.44728003</v>
      </c>
      <c r="D122" s="44" t="str">
        <f t="shared" si="11"/>
        <v>N/A</v>
      </c>
      <c r="E122" s="47">
        <v>851.33550720000005</v>
      </c>
      <c r="F122" s="44" t="str">
        <f t="shared" si="12"/>
        <v>N/A</v>
      </c>
      <c r="G122" s="47">
        <v>866.30089315999999</v>
      </c>
      <c r="H122" s="44" t="str">
        <f t="shared" si="13"/>
        <v>N/A</v>
      </c>
      <c r="I122" s="12">
        <v>2.7629999999999999</v>
      </c>
      <c r="J122" s="12">
        <v>1.758</v>
      </c>
      <c r="K122" s="45" t="s">
        <v>736</v>
      </c>
      <c r="L122" s="9" t="str">
        <f t="shared" si="16"/>
        <v>Yes</v>
      </c>
    </row>
    <row r="123" spans="1:12" ht="25.5" x14ac:dyDescent="0.2">
      <c r="A123" s="46" t="s">
        <v>641</v>
      </c>
      <c r="B123" s="35" t="s">
        <v>213</v>
      </c>
      <c r="C123" s="47">
        <v>643283053</v>
      </c>
      <c r="D123" s="44" t="str">
        <f t="shared" ref="D123:D131" si="17">IF($B123="N/A","N/A",IF(C123&gt;10,"No",IF(C123&lt;-10,"No","Yes")))</f>
        <v>N/A</v>
      </c>
      <c r="E123" s="47">
        <v>634879535</v>
      </c>
      <c r="F123" s="44" t="str">
        <f t="shared" ref="F123:F131" si="18">IF($B123="N/A","N/A",IF(E123&gt;10,"No",IF(E123&lt;-10,"No","Yes")))</f>
        <v>N/A</v>
      </c>
      <c r="G123" s="47">
        <v>612162544</v>
      </c>
      <c r="H123" s="44" t="str">
        <f t="shared" ref="H123:H131" si="19">IF($B123="N/A","N/A",IF(G123&gt;10,"No",IF(G123&lt;-10,"No","Yes")))</f>
        <v>N/A</v>
      </c>
      <c r="I123" s="12">
        <v>-1.31</v>
      </c>
      <c r="J123" s="12">
        <v>-3.58</v>
      </c>
      <c r="K123" s="45" t="s">
        <v>736</v>
      </c>
      <c r="L123" s="9" t="str">
        <f t="shared" si="16"/>
        <v>Yes</v>
      </c>
    </row>
    <row r="124" spans="1:12" x14ac:dyDescent="0.2">
      <c r="A124" s="46" t="s">
        <v>642</v>
      </c>
      <c r="B124" s="35" t="s">
        <v>213</v>
      </c>
      <c r="C124" s="36">
        <v>34970</v>
      </c>
      <c r="D124" s="44" t="str">
        <f t="shared" si="17"/>
        <v>N/A</v>
      </c>
      <c r="E124" s="36">
        <v>35389</v>
      </c>
      <c r="F124" s="44" t="str">
        <f t="shared" si="18"/>
        <v>N/A</v>
      </c>
      <c r="G124" s="36">
        <v>35100</v>
      </c>
      <c r="H124" s="44" t="str">
        <f t="shared" si="19"/>
        <v>N/A</v>
      </c>
      <c r="I124" s="12">
        <v>1.198</v>
      </c>
      <c r="J124" s="12">
        <v>-0.81699999999999995</v>
      </c>
      <c r="K124" s="45" t="s">
        <v>736</v>
      </c>
      <c r="L124" s="9" t="str">
        <f t="shared" si="16"/>
        <v>Yes</v>
      </c>
    </row>
    <row r="125" spans="1:12" ht="25.5" x14ac:dyDescent="0.2">
      <c r="A125" s="46" t="s">
        <v>1448</v>
      </c>
      <c r="B125" s="35" t="s">
        <v>213</v>
      </c>
      <c r="C125" s="47">
        <v>18395.283186000001</v>
      </c>
      <c r="D125" s="44" t="str">
        <f t="shared" si="17"/>
        <v>N/A</v>
      </c>
      <c r="E125" s="47">
        <v>17940.024724999999</v>
      </c>
      <c r="F125" s="44" t="str">
        <f t="shared" si="18"/>
        <v>N/A</v>
      </c>
      <c r="G125" s="47">
        <v>17440.528319000001</v>
      </c>
      <c r="H125" s="44" t="str">
        <f t="shared" si="19"/>
        <v>N/A</v>
      </c>
      <c r="I125" s="12">
        <v>-2.4700000000000002</v>
      </c>
      <c r="J125" s="12">
        <v>-2.78</v>
      </c>
      <c r="K125" s="45" t="s">
        <v>736</v>
      </c>
      <c r="L125" s="9" t="str">
        <f t="shared" si="16"/>
        <v>Yes</v>
      </c>
    </row>
    <row r="126" spans="1:12" ht="25.5" x14ac:dyDescent="0.2">
      <c r="A126" s="46" t="s">
        <v>643</v>
      </c>
      <c r="B126" s="35" t="s">
        <v>213</v>
      </c>
      <c r="C126" s="47">
        <v>18241202</v>
      </c>
      <c r="D126" s="44" t="str">
        <f t="shared" si="17"/>
        <v>N/A</v>
      </c>
      <c r="E126" s="47">
        <v>17999529</v>
      </c>
      <c r="F126" s="44" t="str">
        <f t="shared" si="18"/>
        <v>N/A</v>
      </c>
      <c r="G126" s="47">
        <v>15131155</v>
      </c>
      <c r="H126" s="44" t="str">
        <f t="shared" si="19"/>
        <v>N/A</v>
      </c>
      <c r="I126" s="12">
        <v>-1.32</v>
      </c>
      <c r="J126" s="12">
        <v>-15.9</v>
      </c>
      <c r="K126" s="45" t="s">
        <v>736</v>
      </c>
      <c r="L126" s="9" t="str">
        <f t="shared" si="16"/>
        <v>Yes</v>
      </c>
    </row>
    <row r="127" spans="1:12" x14ac:dyDescent="0.2">
      <c r="A127" s="46" t="s">
        <v>644</v>
      </c>
      <c r="B127" s="35" t="s">
        <v>213</v>
      </c>
      <c r="C127" s="36">
        <v>10442</v>
      </c>
      <c r="D127" s="44" t="str">
        <f t="shared" si="17"/>
        <v>N/A</v>
      </c>
      <c r="E127" s="36">
        <v>8645</v>
      </c>
      <c r="F127" s="44" t="str">
        <f t="shared" si="18"/>
        <v>N/A</v>
      </c>
      <c r="G127" s="36">
        <v>4033</v>
      </c>
      <c r="H127" s="44" t="str">
        <f t="shared" si="19"/>
        <v>N/A</v>
      </c>
      <c r="I127" s="12">
        <v>-17.2</v>
      </c>
      <c r="J127" s="12">
        <v>-53.3</v>
      </c>
      <c r="K127" s="45" t="s">
        <v>736</v>
      </c>
      <c r="L127" s="9" t="str">
        <f t="shared" si="16"/>
        <v>No</v>
      </c>
    </row>
    <row r="128" spans="1:12" ht="25.5" x14ac:dyDescent="0.2">
      <c r="A128" s="46" t="s">
        <v>1449</v>
      </c>
      <c r="B128" s="35" t="s">
        <v>213</v>
      </c>
      <c r="C128" s="47">
        <v>1746.9069144</v>
      </c>
      <c r="D128" s="44" t="str">
        <f t="shared" si="17"/>
        <v>N/A</v>
      </c>
      <c r="E128" s="47">
        <v>2082.0739156</v>
      </c>
      <c r="F128" s="44" t="str">
        <f t="shared" si="18"/>
        <v>N/A</v>
      </c>
      <c r="G128" s="47">
        <v>3751.8361021999999</v>
      </c>
      <c r="H128" s="44" t="str">
        <f t="shared" si="19"/>
        <v>N/A</v>
      </c>
      <c r="I128" s="12">
        <v>19.190000000000001</v>
      </c>
      <c r="J128" s="12">
        <v>80.2</v>
      </c>
      <c r="K128" s="45" t="s">
        <v>736</v>
      </c>
      <c r="L128" s="9" t="str">
        <f t="shared" si="16"/>
        <v>No</v>
      </c>
    </row>
    <row r="129" spans="1:12" ht="25.5" x14ac:dyDescent="0.2">
      <c r="A129" s="46" t="s">
        <v>645</v>
      </c>
      <c r="B129" s="35" t="s">
        <v>213</v>
      </c>
      <c r="C129" s="47">
        <v>17071167</v>
      </c>
      <c r="D129" s="44" t="str">
        <f t="shared" si="17"/>
        <v>N/A</v>
      </c>
      <c r="E129" s="47">
        <v>7557197</v>
      </c>
      <c r="F129" s="44" t="str">
        <f t="shared" si="18"/>
        <v>N/A</v>
      </c>
      <c r="G129" s="47">
        <v>6366244</v>
      </c>
      <c r="H129" s="44" t="str">
        <f t="shared" si="19"/>
        <v>N/A</v>
      </c>
      <c r="I129" s="12">
        <v>-55.7</v>
      </c>
      <c r="J129" s="12">
        <v>-15.8</v>
      </c>
      <c r="K129" s="45" t="s">
        <v>736</v>
      </c>
      <c r="L129" s="9" t="str">
        <f t="shared" si="16"/>
        <v>Yes</v>
      </c>
    </row>
    <row r="130" spans="1:12" x14ac:dyDescent="0.2">
      <c r="A130" s="46" t="s">
        <v>646</v>
      </c>
      <c r="B130" s="35" t="s">
        <v>213</v>
      </c>
      <c r="C130" s="36">
        <v>1906</v>
      </c>
      <c r="D130" s="44" t="str">
        <f t="shared" si="17"/>
        <v>N/A</v>
      </c>
      <c r="E130" s="36">
        <v>517</v>
      </c>
      <c r="F130" s="44" t="str">
        <f t="shared" si="18"/>
        <v>N/A</v>
      </c>
      <c r="G130" s="36">
        <v>455</v>
      </c>
      <c r="H130" s="44" t="str">
        <f t="shared" si="19"/>
        <v>N/A</v>
      </c>
      <c r="I130" s="12">
        <v>-72.900000000000006</v>
      </c>
      <c r="J130" s="12">
        <v>-12</v>
      </c>
      <c r="K130" s="45" t="s">
        <v>736</v>
      </c>
      <c r="L130" s="9" t="str">
        <f t="shared" si="16"/>
        <v>Yes</v>
      </c>
    </row>
    <row r="131" spans="1:12" ht="25.5" x14ac:dyDescent="0.2">
      <c r="A131" s="46" t="s">
        <v>1450</v>
      </c>
      <c r="B131" s="35" t="s">
        <v>213</v>
      </c>
      <c r="C131" s="47">
        <v>8956.5409233999999</v>
      </c>
      <c r="D131" s="44" t="str">
        <f t="shared" si="17"/>
        <v>N/A</v>
      </c>
      <c r="E131" s="47">
        <v>14617.402321</v>
      </c>
      <c r="F131" s="44" t="str">
        <f t="shared" si="18"/>
        <v>N/A</v>
      </c>
      <c r="G131" s="47">
        <v>13991.745054999999</v>
      </c>
      <c r="H131" s="44" t="str">
        <f t="shared" si="19"/>
        <v>N/A</v>
      </c>
      <c r="I131" s="12">
        <v>63.2</v>
      </c>
      <c r="J131" s="12">
        <v>-4.28</v>
      </c>
      <c r="K131" s="45" t="s">
        <v>736</v>
      </c>
      <c r="L131" s="9" t="str">
        <f t="shared" si="16"/>
        <v>Yes</v>
      </c>
    </row>
    <row r="132" spans="1:12" x14ac:dyDescent="0.2">
      <c r="A132" s="46" t="s">
        <v>1451</v>
      </c>
      <c r="B132" s="35" t="s">
        <v>213</v>
      </c>
      <c r="C132" s="47">
        <v>351.55412021000001</v>
      </c>
      <c r="D132" s="44" t="str">
        <f t="shared" ref="D132:D143" si="20">IF($B132="N/A","N/A",IF(C132&gt;10,"No",IF(C132&lt;-10,"No","Yes")))</f>
        <v>N/A</v>
      </c>
      <c r="E132" s="47">
        <v>305.95804317</v>
      </c>
      <c r="F132" s="44" t="str">
        <f t="shared" ref="F132:F143" si="21">IF($B132="N/A","N/A",IF(E132&gt;10,"No",IF(E132&lt;-10,"No","Yes")))</f>
        <v>N/A</v>
      </c>
      <c r="G132" s="47">
        <v>237.20976776000001</v>
      </c>
      <c r="H132" s="44" t="str">
        <f t="shared" ref="H132:H143" si="22">IF($B132="N/A","N/A",IF(G132&gt;10,"No",IF(G132&lt;-10,"No","Yes")))</f>
        <v>N/A</v>
      </c>
      <c r="I132" s="12">
        <v>-13</v>
      </c>
      <c r="J132" s="12">
        <v>-22.5</v>
      </c>
      <c r="K132" s="45" t="s">
        <v>736</v>
      </c>
      <c r="L132" s="9" t="str">
        <f t="shared" ref="L132:L143" si="23">IF(J132="Div by 0", "N/A", IF(K132="N/A","N/A", IF(J132&gt;VALUE(MID(K132,1,2)), "No", IF(J132&lt;-1*VALUE(MID(K132,1,2)), "No", "Yes"))))</f>
        <v>Yes</v>
      </c>
    </row>
    <row r="133" spans="1:12" x14ac:dyDescent="0.2">
      <c r="A133" s="46" t="s">
        <v>1452</v>
      </c>
      <c r="B133" s="35" t="s">
        <v>213</v>
      </c>
      <c r="C133" s="47">
        <v>252.24505796</v>
      </c>
      <c r="D133" s="44" t="str">
        <f t="shared" si="20"/>
        <v>N/A</v>
      </c>
      <c r="E133" s="47">
        <v>230.9845043</v>
      </c>
      <c r="F133" s="44" t="str">
        <f t="shared" si="21"/>
        <v>N/A</v>
      </c>
      <c r="G133" s="47">
        <v>198.17745751999999</v>
      </c>
      <c r="H133" s="44" t="str">
        <f t="shared" si="22"/>
        <v>N/A</v>
      </c>
      <c r="I133" s="12">
        <v>-8.43</v>
      </c>
      <c r="J133" s="12">
        <v>-14.2</v>
      </c>
      <c r="K133" s="45" t="s">
        <v>736</v>
      </c>
      <c r="L133" s="9" t="str">
        <f t="shared" si="23"/>
        <v>Yes</v>
      </c>
    </row>
    <row r="134" spans="1:12" x14ac:dyDescent="0.2">
      <c r="A134" s="46" t="s">
        <v>1453</v>
      </c>
      <c r="B134" s="35" t="s">
        <v>213</v>
      </c>
      <c r="C134" s="47">
        <v>473.25481667999998</v>
      </c>
      <c r="D134" s="44" t="str">
        <f t="shared" si="20"/>
        <v>N/A</v>
      </c>
      <c r="E134" s="47">
        <v>398.15852245000002</v>
      </c>
      <c r="F134" s="44" t="str">
        <f t="shared" si="21"/>
        <v>N/A</v>
      </c>
      <c r="G134" s="47">
        <v>286.23231521000002</v>
      </c>
      <c r="H134" s="44" t="str">
        <f t="shared" si="22"/>
        <v>N/A</v>
      </c>
      <c r="I134" s="12">
        <v>-15.9</v>
      </c>
      <c r="J134" s="12">
        <v>-28.1</v>
      </c>
      <c r="K134" s="45" t="s">
        <v>736</v>
      </c>
      <c r="L134" s="9" t="str">
        <f t="shared" si="23"/>
        <v>Yes</v>
      </c>
    </row>
    <row r="135" spans="1:12" x14ac:dyDescent="0.2">
      <c r="A135" s="46" t="s">
        <v>1454</v>
      </c>
      <c r="B135" s="35" t="s">
        <v>213</v>
      </c>
      <c r="C135" s="47">
        <v>3444.7569752999998</v>
      </c>
      <c r="D135" s="44" t="str">
        <f t="shared" si="20"/>
        <v>N/A</v>
      </c>
      <c r="E135" s="47">
        <v>3651.2359458999999</v>
      </c>
      <c r="F135" s="44" t="str">
        <f t="shared" si="21"/>
        <v>N/A</v>
      </c>
      <c r="G135" s="47">
        <v>3622.0623746000001</v>
      </c>
      <c r="H135" s="44" t="str">
        <f t="shared" si="22"/>
        <v>N/A</v>
      </c>
      <c r="I135" s="12">
        <v>5.9939999999999998</v>
      </c>
      <c r="J135" s="12">
        <v>-0.79900000000000004</v>
      </c>
      <c r="K135" s="45" t="s">
        <v>736</v>
      </c>
      <c r="L135" s="9" t="str">
        <f t="shared" si="23"/>
        <v>Yes</v>
      </c>
    </row>
    <row r="136" spans="1:12" x14ac:dyDescent="0.2">
      <c r="A136" s="46" t="s">
        <v>1455</v>
      </c>
      <c r="B136" s="35" t="s">
        <v>213</v>
      </c>
      <c r="C136" s="47">
        <v>5367.4284645999996</v>
      </c>
      <c r="D136" s="44" t="str">
        <f t="shared" si="20"/>
        <v>N/A</v>
      </c>
      <c r="E136" s="47">
        <v>5615.8093990999996</v>
      </c>
      <c r="F136" s="44" t="str">
        <f t="shared" si="21"/>
        <v>N/A</v>
      </c>
      <c r="G136" s="47">
        <v>5505.6972310000001</v>
      </c>
      <c r="H136" s="44" t="str">
        <f t="shared" si="22"/>
        <v>N/A</v>
      </c>
      <c r="I136" s="12">
        <v>4.6280000000000001</v>
      </c>
      <c r="J136" s="12">
        <v>-1.96</v>
      </c>
      <c r="K136" s="45" t="s">
        <v>736</v>
      </c>
      <c r="L136" s="9" t="str">
        <f t="shared" si="23"/>
        <v>Yes</v>
      </c>
    </row>
    <row r="137" spans="1:12" x14ac:dyDescent="0.2">
      <c r="A137" s="46" t="s">
        <v>1456</v>
      </c>
      <c r="B137" s="35" t="s">
        <v>213</v>
      </c>
      <c r="C137" s="47">
        <v>1005.7992293</v>
      </c>
      <c r="D137" s="44" t="str">
        <f t="shared" si="20"/>
        <v>N/A</v>
      </c>
      <c r="E137" s="47">
        <v>1085.9753238000001</v>
      </c>
      <c r="F137" s="44" t="str">
        <f t="shared" si="21"/>
        <v>N/A</v>
      </c>
      <c r="G137" s="47">
        <v>1077.9658649</v>
      </c>
      <c r="H137" s="44" t="str">
        <f t="shared" si="22"/>
        <v>N/A</v>
      </c>
      <c r="I137" s="12">
        <v>7.9710000000000001</v>
      </c>
      <c r="J137" s="12">
        <v>-0.73799999999999999</v>
      </c>
      <c r="K137" s="45" t="s">
        <v>736</v>
      </c>
      <c r="L137" s="9" t="str">
        <f t="shared" si="23"/>
        <v>Yes</v>
      </c>
    </row>
    <row r="138" spans="1:12" x14ac:dyDescent="0.2">
      <c r="A138" s="46" t="s">
        <v>1457</v>
      </c>
      <c r="B138" s="35" t="s">
        <v>213</v>
      </c>
      <c r="C138" s="47">
        <v>166.40686557999999</v>
      </c>
      <c r="D138" s="44" t="str">
        <f t="shared" si="20"/>
        <v>N/A</v>
      </c>
      <c r="E138" s="47">
        <v>115.83584930000001</v>
      </c>
      <c r="F138" s="44" t="str">
        <f t="shared" si="21"/>
        <v>N/A</v>
      </c>
      <c r="G138" s="47">
        <v>70.577145755999993</v>
      </c>
      <c r="H138" s="44" t="str">
        <f t="shared" si="22"/>
        <v>N/A</v>
      </c>
      <c r="I138" s="12">
        <v>-30.4</v>
      </c>
      <c r="J138" s="12">
        <v>-39.1</v>
      </c>
      <c r="K138" s="45" t="s">
        <v>736</v>
      </c>
      <c r="L138" s="9" t="str">
        <f t="shared" si="23"/>
        <v>No</v>
      </c>
    </row>
    <row r="139" spans="1:12" x14ac:dyDescent="0.2">
      <c r="A139" s="46" t="s">
        <v>1458</v>
      </c>
      <c r="B139" s="35" t="s">
        <v>213</v>
      </c>
      <c r="C139" s="47">
        <v>107.25750171</v>
      </c>
      <c r="D139" s="44" t="str">
        <f t="shared" si="20"/>
        <v>N/A</v>
      </c>
      <c r="E139" s="47">
        <v>90.105711416000005</v>
      </c>
      <c r="F139" s="44" t="str">
        <f t="shared" si="21"/>
        <v>N/A</v>
      </c>
      <c r="G139" s="47">
        <v>63.115129011999997</v>
      </c>
      <c r="H139" s="44" t="str">
        <f t="shared" si="22"/>
        <v>N/A</v>
      </c>
      <c r="I139" s="12">
        <v>-16</v>
      </c>
      <c r="J139" s="12">
        <v>-30</v>
      </c>
      <c r="K139" s="45" t="s">
        <v>736</v>
      </c>
      <c r="L139" s="9" t="str">
        <f t="shared" si="23"/>
        <v>Yes</v>
      </c>
    </row>
    <row r="140" spans="1:12" x14ac:dyDescent="0.2">
      <c r="A140" s="46" t="s">
        <v>1459</v>
      </c>
      <c r="B140" s="35" t="s">
        <v>213</v>
      </c>
      <c r="C140" s="47">
        <v>242.51745579999999</v>
      </c>
      <c r="D140" s="44" t="str">
        <f t="shared" si="20"/>
        <v>N/A</v>
      </c>
      <c r="E140" s="47">
        <v>149.69415935000001</v>
      </c>
      <c r="F140" s="44" t="str">
        <f t="shared" si="21"/>
        <v>N/A</v>
      </c>
      <c r="G140" s="47">
        <v>81.109587857999998</v>
      </c>
      <c r="H140" s="44" t="str">
        <f t="shared" si="22"/>
        <v>N/A</v>
      </c>
      <c r="I140" s="12">
        <v>-38.299999999999997</v>
      </c>
      <c r="J140" s="12">
        <v>-45.8</v>
      </c>
      <c r="K140" s="45" t="s">
        <v>736</v>
      </c>
      <c r="L140" s="9" t="str">
        <f t="shared" si="23"/>
        <v>No</v>
      </c>
    </row>
    <row r="141" spans="1:12" x14ac:dyDescent="0.2">
      <c r="A141" s="46" t="s">
        <v>1460</v>
      </c>
      <c r="B141" s="35" t="s">
        <v>213</v>
      </c>
      <c r="C141" s="47">
        <v>7638.9256542000003</v>
      </c>
      <c r="D141" s="44" t="str">
        <f t="shared" si="20"/>
        <v>N/A</v>
      </c>
      <c r="E141" s="47">
        <v>7617.8856352000003</v>
      </c>
      <c r="F141" s="44" t="str">
        <f t="shared" si="21"/>
        <v>N/A</v>
      </c>
      <c r="G141" s="47">
        <v>7414.7245026999999</v>
      </c>
      <c r="H141" s="44" t="str">
        <f t="shared" si="22"/>
        <v>N/A</v>
      </c>
      <c r="I141" s="12">
        <v>-0.27500000000000002</v>
      </c>
      <c r="J141" s="12">
        <v>-2.67</v>
      </c>
      <c r="K141" s="45" t="s">
        <v>736</v>
      </c>
      <c r="L141" s="9" t="str">
        <f t="shared" si="23"/>
        <v>Yes</v>
      </c>
    </row>
    <row r="142" spans="1:12" x14ac:dyDescent="0.2">
      <c r="A142" s="46" t="s">
        <v>1461</v>
      </c>
      <c r="B142" s="35" t="s">
        <v>213</v>
      </c>
      <c r="C142" s="47">
        <v>6853.4617596999997</v>
      </c>
      <c r="D142" s="44" t="str">
        <f t="shared" si="20"/>
        <v>N/A</v>
      </c>
      <c r="E142" s="47">
        <v>6808.6652979999999</v>
      </c>
      <c r="F142" s="44" t="str">
        <f t="shared" si="21"/>
        <v>N/A</v>
      </c>
      <c r="G142" s="47">
        <v>6608.7467589999997</v>
      </c>
      <c r="H142" s="44" t="str">
        <f t="shared" si="22"/>
        <v>N/A</v>
      </c>
      <c r="I142" s="12">
        <v>-0.65400000000000003</v>
      </c>
      <c r="J142" s="12">
        <v>-2.94</v>
      </c>
      <c r="K142" s="45" t="s">
        <v>736</v>
      </c>
      <c r="L142" s="9" t="str">
        <f t="shared" si="23"/>
        <v>Yes</v>
      </c>
    </row>
    <row r="143" spans="1:12" x14ac:dyDescent="0.2">
      <c r="A143" s="46" t="s">
        <v>1462</v>
      </c>
      <c r="B143" s="35" t="s">
        <v>213</v>
      </c>
      <c r="C143" s="47">
        <v>8691.1528768000007</v>
      </c>
      <c r="D143" s="44" t="str">
        <f t="shared" si="20"/>
        <v>N/A</v>
      </c>
      <c r="E143" s="47">
        <v>8736.6511565000001</v>
      </c>
      <c r="F143" s="44" t="str">
        <f t="shared" si="21"/>
        <v>N/A</v>
      </c>
      <c r="G143" s="47">
        <v>8580.3103233999991</v>
      </c>
      <c r="H143" s="44" t="str">
        <f t="shared" si="22"/>
        <v>N/A</v>
      </c>
      <c r="I143" s="12">
        <v>0.52349999999999997</v>
      </c>
      <c r="J143" s="12">
        <v>-1.79</v>
      </c>
      <c r="K143" s="45" t="s">
        <v>736</v>
      </c>
      <c r="L143" s="9" t="str">
        <f t="shared" si="23"/>
        <v>Yes</v>
      </c>
    </row>
    <row r="144" spans="1:12" x14ac:dyDescent="0.2">
      <c r="A144" s="46" t="s">
        <v>89</v>
      </c>
      <c r="B144" s="35" t="s">
        <v>213</v>
      </c>
      <c r="C144" s="8">
        <v>13.482034544999999</v>
      </c>
      <c r="D144" s="44" t="str">
        <f t="shared" ref="D144:D161" si="24">IF($B144="N/A","N/A",IF(C144&gt;10,"No",IF(C144&lt;-10,"No","Yes")))</f>
        <v>N/A</v>
      </c>
      <c r="E144" s="8">
        <v>12.493331603</v>
      </c>
      <c r="F144" s="44" t="str">
        <f t="shared" ref="F144:F161" si="25">IF($B144="N/A","N/A",IF(E144&gt;10,"No",IF(E144&lt;-10,"No","Yes")))</f>
        <v>N/A</v>
      </c>
      <c r="G144" s="8">
        <v>11.263360023000001</v>
      </c>
      <c r="H144" s="44" t="str">
        <f t="shared" ref="H144:H161" si="26">IF($B144="N/A","N/A",IF(G144&gt;10,"No",IF(G144&lt;-10,"No","Yes")))</f>
        <v>N/A</v>
      </c>
      <c r="I144" s="12">
        <v>-7.33</v>
      </c>
      <c r="J144" s="12">
        <v>-9.85</v>
      </c>
      <c r="K144" s="45" t="s">
        <v>736</v>
      </c>
      <c r="L144" s="9" t="str">
        <f t="shared" ref="L144:L161" si="27">IF(J144="Div by 0", "N/A", IF(K144="N/A","N/A", IF(J144&gt;VALUE(MID(K144,1,2)), "No", IF(J144&lt;-1*VALUE(MID(K144,1,2)), "No", "Yes"))))</f>
        <v>Yes</v>
      </c>
    </row>
    <row r="145" spans="1:12" x14ac:dyDescent="0.2">
      <c r="A145" s="46" t="s">
        <v>475</v>
      </c>
      <c r="B145" s="35" t="s">
        <v>213</v>
      </c>
      <c r="C145" s="8">
        <v>13.960205804999999</v>
      </c>
      <c r="D145" s="44" t="str">
        <f t="shared" si="24"/>
        <v>N/A</v>
      </c>
      <c r="E145" s="8">
        <v>12.938080770999999</v>
      </c>
      <c r="F145" s="44" t="str">
        <f t="shared" si="25"/>
        <v>N/A</v>
      </c>
      <c r="G145" s="8">
        <v>11.830081812</v>
      </c>
      <c r="H145" s="44" t="str">
        <f t="shared" si="26"/>
        <v>N/A</v>
      </c>
      <c r="I145" s="12">
        <v>-7.32</v>
      </c>
      <c r="J145" s="12">
        <v>-8.56</v>
      </c>
      <c r="K145" s="45" t="s">
        <v>736</v>
      </c>
      <c r="L145" s="9" t="str">
        <f t="shared" si="27"/>
        <v>Yes</v>
      </c>
    </row>
    <row r="146" spans="1:12" x14ac:dyDescent="0.2">
      <c r="A146" s="46" t="s">
        <v>476</v>
      </c>
      <c r="B146" s="35" t="s">
        <v>213</v>
      </c>
      <c r="C146" s="8">
        <v>12.783832503999999</v>
      </c>
      <c r="D146" s="44" t="str">
        <f t="shared" si="24"/>
        <v>N/A</v>
      </c>
      <c r="E146" s="8">
        <v>11.807293679000001</v>
      </c>
      <c r="F146" s="44" t="str">
        <f t="shared" si="25"/>
        <v>N/A</v>
      </c>
      <c r="G146" s="8">
        <v>10.425263739</v>
      </c>
      <c r="H146" s="44" t="str">
        <f t="shared" si="26"/>
        <v>N/A</v>
      </c>
      <c r="I146" s="12">
        <v>-7.64</v>
      </c>
      <c r="J146" s="12">
        <v>-11.7</v>
      </c>
      <c r="K146" s="45" t="s">
        <v>736</v>
      </c>
      <c r="L146" s="9" t="str">
        <f t="shared" si="27"/>
        <v>Yes</v>
      </c>
    </row>
    <row r="147" spans="1:12" x14ac:dyDescent="0.2">
      <c r="A147" s="46" t="s">
        <v>1463</v>
      </c>
      <c r="B147" s="35" t="s">
        <v>213</v>
      </c>
      <c r="C147" s="8">
        <v>12.056640287</v>
      </c>
      <c r="D147" s="44" t="str">
        <f t="shared" si="24"/>
        <v>N/A</v>
      </c>
      <c r="E147" s="8">
        <v>11.981487089</v>
      </c>
      <c r="F147" s="44" t="str">
        <f t="shared" si="25"/>
        <v>N/A</v>
      </c>
      <c r="G147" s="8">
        <v>11.914061085</v>
      </c>
      <c r="H147" s="44" t="str">
        <f t="shared" si="26"/>
        <v>N/A</v>
      </c>
      <c r="I147" s="12">
        <v>-0.623</v>
      </c>
      <c r="J147" s="12">
        <v>-0.56299999999999994</v>
      </c>
      <c r="K147" s="45" t="s">
        <v>736</v>
      </c>
      <c r="L147" s="9" t="str">
        <f t="shared" si="27"/>
        <v>Yes</v>
      </c>
    </row>
    <row r="148" spans="1:12" x14ac:dyDescent="0.2">
      <c r="A148" s="46" t="s">
        <v>1464</v>
      </c>
      <c r="B148" s="35" t="s">
        <v>213</v>
      </c>
      <c r="C148" s="8">
        <v>18.006679647999999</v>
      </c>
      <c r="D148" s="44" t="str">
        <f t="shared" si="24"/>
        <v>N/A</v>
      </c>
      <c r="E148" s="8">
        <v>17.679586102999998</v>
      </c>
      <c r="F148" s="44" t="str">
        <f t="shared" si="25"/>
        <v>N/A</v>
      </c>
      <c r="G148" s="8">
        <v>17.465072373000002</v>
      </c>
      <c r="H148" s="44" t="str">
        <f t="shared" si="26"/>
        <v>N/A</v>
      </c>
      <c r="I148" s="12">
        <v>-1.82</v>
      </c>
      <c r="J148" s="12">
        <v>-1.21</v>
      </c>
      <c r="K148" s="45" t="s">
        <v>736</v>
      </c>
      <c r="L148" s="9" t="str">
        <f t="shared" si="27"/>
        <v>Yes</v>
      </c>
    </row>
    <row r="149" spans="1:12" x14ac:dyDescent="0.2">
      <c r="A149" s="46" t="s">
        <v>1465</v>
      </c>
      <c r="B149" s="35" t="s">
        <v>213</v>
      </c>
      <c r="C149" s="8">
        <v>4.5181669339999999</v>
      </c>
      <c r="D149" s="44" t="str">
        <f t="shared" si="24"/>
        <v>N/A</v>
      </c>
      <c r="E149" s="8">
        <v>4.5472106968999997</v>
      </c>
      <c r="F149" s="44" t="str">
        <f t="shared" si="25"/>
        <v>N/A</v>
      </c>
      <c r="G149" s="8">
        <v>4.4252982717</v>
      </c>
      <c r="H149" s="44" t="str">
        <f t="shared" si="26"/>
        <v>N/A</v>
      </c>
      <c r="I149" s="12">
        <v>0.64280000000000004</v>
      </c>
      <c r="J149" s="12">
        <v>-2.68</v>
      </c>
      <c r="K149" s="45" t="s">
        <v>736</v>
      </c>
      <c r="L149" s="9" t="str">
        <f t="shared" si="27"/>
        <v>Yes</v>
      </c>
    </row>
    <row r="150" spans="1:12" x14ac:dyDescent="0.2">
      <c r="A150" s="46" t="s">
        <v>90</v>
      </c>
      <c r="B150" s="35" t="s">
        <v>213</v>
      </c>
      <c r="C150" s="8">
        <v>54.622061117000001</v>
      </c>
      <c r="D150" s="44" t="str">
        <f t="shared" si="24"/>
        <v>N/A</v>
      </c>
      <c r="E150" s="8">
        <v>52.331415718999999</v>
      </c>
      <c r="F150" s="44" t="str">
        <f t="shared" si="25"/>
        <v>N/A</v>
      </c>
      <c r="G150" s="8">
        <v>43.398427593000001</v>
      </c>
      <c r="H150" s="44" t="str">
        <f t="shared" si="26"/>
        <v>N/A</v>
      </c>
      <c r="I150" s="12">
        <v>-4.1900000000000004</v>
      </c>
      <c r="J150" s="12">
        <v>-17.100000000000001</v>
      </c>
      <c r="K150" s="45" t="s">
        <v>736</v>
      </c>
      <c r="L150" s="9" t="str">
        <f t="shared" si="27"/>
        <v>Yes</v>
      </c>
    </row>
    <row r="151" spans="1:12" x14ac:dyDescent="0.2">
      <c r="A151" s="46" t="s">
        <v>477</v>
      </c>
      <c r="B151" s="35" t="s">
        <v>213</v>
      </c>
      <c r="C151" s="8">
        <v>56.455918193999999</v>
      </c>
      <c r="D151" s="44" t="str">
        <f t="shared" si="24"/>
        <v>N/A</v>
      </c>
      <c r="E151" s="8">
        <v>54.607395730999997</v>
      </c>
      <c r="F151" s="44" t="str">
        <f t="shared" si="25"/>
        <v>N/A</v>
      </c>
      <c r="G151" s="8">
        <v>47.638766519999997</v>
      </c>
      <c r="H151" s="44" t="str">
        <f t="shared" si="26"/>
        <v>N/A</v>
      </c>
      <c r="I151" s="12">
        <v>-3.27</v>
      </c>
      <c r="J151" s="12">
        <v>-12.8</v>
      </c>
      <c r="K151" s="45" t="s">
        <v>736</v>
      </c>
      <c r="L151" s="9" t="str">
        <f t="shared" si="27"/>
        <v>Yes</v>
      </c>
    </row>
    <row r="152" spans="1:12" x14ac:dyDescent="0.2">
      <c r="A152" s="46" t="s">
        <v>478</v>
      </c>
      <c r="B152" s="35" t="s">
        <v>213</v>
      </c>
      <c r="C152" s="8">
        <v>52.367407014999998</v>
      </c>
      <c r="D152" s="44" t="str">
        <f t="shared" si="24"/>
        <v>N/A</v>
      </c>
      <c r="E152" s="8">
        <v>49.419630109000003</v>
      </c>
      <c r="F152" s="44" t="str">
        <f t="shared" si="25"/>
        <v>N/A</v>
      </c>
      <c r="G152" s="8">
        <v>37.76093375</v>
      </c>
      <c r="H152" s="44" t="str">
        <f t="shared" si="26"/>
        <v>N/A</v>
      </c>
      <c r="I152" s="12">
        <v>-5.63</v>
      </c>
      <c r="J152" s="12">
        <v>-23.6</v>
      </c>
      <c r="K152" s="45" t="s">
        <v>736</v>
      </c>
      <c r="L152" s="9" t="str">
        <f t="shared" si="27"/>
        <v>Yes</v>
      </c>
    </row>
    <row r="153" spans="1:12" x14ac:dyDescent="0.2">
      <c r="A153" s="46" t="s">
        <v>117</v>
      </c>
      <c r="B153" s="35" t="s">
        <v>213</v>
      </c>
      <c r="C153" s="8">
        <v>82.571053087999999</v>
      </c>
      <c r="D153" s="44" t="str">
        <f t="shared" si="24"/>
        <v>N/A</v>
      </c>
      <c r="E153" s="8">
        <v>81.821589746000001</v>
      </c>
      <c r="F153" s="44" t="str">
        <f t="shared" si="25"/>
        <v>N/A</v>
      </c>
      <c r="G153" s="8">
        <v>82.835404514000004</v>
      </c>
      <c r="H153" s="44" t="str">
        <f t="shared" si="26"/>
        <v>N/A</v>
      </c>
      <c r="I153" s="12">
        <v>-0.90800000000000003</v>
      </c>
      <c r="J153" s="12">
        <v>1.2390000000000001</v>
      </c>
      <c r="K153" s="45" t="s">
        <v>736</v>
      </c>
      <c r="L153" s="9" t="str">
        <f t="shared" si="27"/>
        <v>Yes</v>
      </c>
    </row>
    <row r="154" spans="1:12" x14ac:dyDescent="0.2">
      <c r="A154" s="46" t="s">
        <v>479</v>
      </c>
      <c r="B154" s="35" t="s">
        <v>213</v>
      </c>
      <c r="C154" s="8">
        <v>81.563914428000004</v>
      </c>
      <c r="D154" s="44" t="str">
        <f t="shared" si="24"/>
        <v>N/A</v>
      </c>
      <c r="E154" s="8">
        <v>81.674653921000001</v>
      </c>
      <c r="F154" s="44" t="str">
        <f t="shared" si="25"/>
        <v>N/A</v>
      </c>
      <c r="G154" s="8">
        <v>82.780365008999993</v>
      </c>
      <c r="H154" s="44" t="str">
        <f t="shared" si="26"/>
        <v>N/A</v>
      </c>
      <c r="I154" s="12">
        <v>0.1358</v>
      </c>
      <c r="J154" s="12">
        <v>1.3540000000000001</v>
      </c>
      <c r="K154" s="45" t="s">
        <v>736</v>
      </c>
      <c r="L154" s="9" t="str">
        <f t="shared" si="27"/>
        <v>Yes</v>
      </c>
    </row>
    <row r="155" spans="1:12" x14ac:dyDescent="0.2">
      <c r="A155" s="46" t="s">
        <v>480</v>
      </c>
      <c r="B155" s="35" t="s">
        <v>213</v>
      </c>
      <c r="C155" s="8">
        <v>83.905270642999994</v>
      </c>
      <c r="D155" s="44" t="str">
        <f t="shared" si="24"/>
        <v>N/A</v>
      </c>
      <c r="E155" s="8">
        <v>82.076565150999997</v>
      </c>
      <c r="F155" s="44" t="str">
        <f t="shared" si="25"/>
        <v>N/A</v>
      </c>
      <c r="G155" s="8">
        <v>83.053334945000003</v>
      </c>
      <c r="H155" s="44" t="str">
        <f t="shared" si="26"/>
        <v>N/A</v>
      </c>
      <c r="I155" s="12">
        <v>-2.1800000000000002</v>
      </c>
      <c r="J155" s="12">
        <v>1.19</v>
      </c>
      <c r="K155" s="45" t="s">
        <v>736</v>
      </c>
      <c r="L155" s="9" t="str">
        <f t="shared" si="27"/>
        <v>Yes</v>
      </c>
    </row>
    <row r="156" spans="1:12" x14ac:dyDescent="0.2">
      <c r="A156" s="46" t="s">
        <v>1466</v>
      </c>
      <c r="B156" s="35" t="s">
        <v>213</v>
      </c>
      <c r="C156" s="36">
        <v>0.65486583470000004</v>
      </c>
      <c r="D156" s="44" t="str">
        <f t="shared" si="24"/>
        <v>N/A</v>
      </c>
      <c r="E156" s="36">
        <v>0.59180611660000004</v>
      </c>
      <c r="F156" s="44" t="str">
        <f t="shared" si="25"/>
        <v>N/A</v>
      </c>
      <c r="G156" s="36">
        <v>0.40156973750000002</v>
      </c>
      <c r="H156" s="44" t="str">
        <f t="shared" si="26"/>
        <v>N/A</v>
      </c>
      <c r="I156" s="12">
        <v>-9.6300000000000008</v>
      </c>
      <c r="J156" s="12">
        <v>-32.1</v>
      </c>
      <c r="K156" s="45" t="s">
        <v>736</v>
      </c>
      <c r="L156" s="9" t="str">
        <f t="shared" si="27"/>
        <v>No</v>
      </c>
    </row>
    <row r="157" spans="1:12" x14ac:dyDescent="0.2">
      <c r="A157" s="46" t="s">
        <v>1467</v>
      </c>
      <c r="B157" s="35" t="s">
        <v>213</v>
      </c>
      <c r="C157" s="36">
        <v>0.26140772220000003</v>
      </c>
      <c r="D157" s="44" t="str">
        <f t="shared" si="24"/>
        <v>N/A</v>
      </c>
      <c r="E157" s="36">
        <v>0.29632540769999999</v>
      </c>
      <c r="F157" s="44" t="str">
        <f t="shared" si="25"/>
        <v>N/A</v>
      </c>
      <c r="G157" s="36">
        <v>0.1935312267</v>
      </c>
      <c r="H157" s="44" t="str">
        <f t="shared" si="26"/>
        <v>N/A</v>
      </c>
      <c r="I157" s="12">
        <v>13.36</v>
      </c>
      <c r="J157" s="12">
        <v>-34.700000000000003</v>
      </c>
      <c r="K157" s="45" t="s">
        <v>736</v>
      </c>
      <c r="L157" s="9" t="str">
        <f t="shared" si="27"/>
        <v>No</v>
      </c>
    </row>
    <row r="158" spans="1:12" x14ac:dyDescent="0.2">
      <c r="A158" s="46" t="s">
        <v>1468</v>
      </c>
      <c r="B158" s="35" t="s">
        <v>213</v>
      </c>
      <c r="C158" s="36">
        <v>1.1443725744</v>
      </c>
      <c r="D158" s="44" t="str">
        <f t="shared" si="24"/>
        <v>N/A</v>
      </c>
      <c r="E158" s="36">
        <v>0.97040830840000003</v>
      </c>
      <c r="F158" s="44" t="str">
        <f t="shared" si="25"/>
        <v>N/A</v>
      </c>
      <c r="G158" s="36">
        <v>0.67605167269999999</v>
      </c>
      <c r="H158" s="44" t="str">
        <f t="shared" si="26"/>
        <v>N/A</v>
      </c>
      <c r="I158" s="12">
        <v>-15.2</v>
      </c>
      <c r="J158" s="12">
        <v>-30.3</v>
      </c>
      <c r="K158" s="45" t="s">
        <v>736</v>
      </c>
      <c r="L158" s="9" t="str">
        <f t="shared" si="27"/>
        <v>No</v>
      </c>
    </row>
    <row r="159" spans="1:12" x14ac:dyDescent="0.2">
      <c r="A159" s="46" t="s">
        <v>1469</v>
      </c>
      <c r="B159" s="35" t="s">
        <v>213</v>
      </c>
      <c r="C159" s="36">
        <v>201.38396119000001</v>
      </c>
      <c r="D159" s="44" t="str">
        <f t="shared" si="24"/>
        <v>N/A</v>
      </c>
      <c r="E159" s="36">
        <v>200.98315282999999</v>
      </c>
      <c r="F159" s="44" t="str">
        <f t="shared" si="25"/>
        <v>N/A</v>
      </c>
      <c r="G159" s="36">
        <v>200.14700157999999</v>
      </c>
      <c r="H159" s="44" t="str">
        <f t="shared" si="26"/>
        <v>N/A</v>
      </c>
      <c r="I159" s="12">
        <v>-0.19900000000000001</v>
      </c>
      <c r="J159" s="12">
        <v>-0.41599999999999998</v>
      </c>
      <c r="K159" s="45" t="s">
        <v>736</v>
      </c>
      <c r="L159" s="9" t="str">
        <f t="shared" si="27"/>
        <v>Yes</v>
      </c>
    </row>
    <row r="160" spans="1:12" x14ac:dyDescent="0.2">
      <c r="A160" s="46" t="s">
        <v>1470</v>
      </c>
      <c r="B160" s="35" t="s">
        <v>213</v>
      </c>
      <c r="C160" s="36">
        <v>214.01446576999999</v>
      </c>
      <c r="D160" s="44" t="str">
        <f t="shared" si="24"/>
        <v>N/A</v>
      </c>
      <c r="E160" s="36">
        <v>213.40307737000001</v>
      </c>
      <c r="F160" s="44" t="str">
        <f t="shared" si="25"/>
        <v>N/A</v>
      </c>
      <c r="G160" s="36">
        <v>210.78423176999999</v>
      </c>
      <c r="H160" s="44" t="str">
        <f t="shared" si="26"/>
        <v>N/A</v>
      </c>
      <c r="I160" s="12">
        <v>-0.28599999999999998</v>
      </c>
      <c r="J160" s="12">
        <v>-1.23</v>
      </c>
      <c r="K160" s="45" t="s">
        <v>736</v>
      </c>
      <c r="L160" s="9" t="str">
        <f t="shared" si="27"/>
        <v>Yes</v>
      </c>
    </row>
    <row r="161" spans="1:12" x14ac:dyDescent="0.2">
      <c r="A161" s="46" t="s">
        <v>1471</v>
      </c>
      <c r="B161" s="35" t="s">
        <v>213</v>
      </c>
      <c r="C161" s="36">
        <v>136.89970717</v>
      </c>
      <c r="D161" s="44" t="str">
        <f t="shared" si="24"/>
        <v>N/A</v>
      </c>
      <c r="E161" s="36">
        <v>137.54340597999999</v>
      </c>
      <c r="F161" s="44" t="str">
        <f t="shared" si="25"/>
        <v>N/A</v>
      </c>
      <c r="G161" s="36">
        <v>142.78735856</v>
      </c>
      <c r="H161" s="44" t="str">
        <f t="shared" si="26"/>
        <v>N/A</v>
      </c>
      <c r="I161" s="12">
        <v>0.47020000000000001</v>
      </c>
      <c r="J161" s="12">
        <v>3.8130000000000002</v>
      </c>
      <c r="K161" s="45" t="s">
        <v>736</v>
      </c>
      <c r="L161" s="9" t="str">
        <f t="shared" si="27"/>
        <v>Yes</v>
      </c>
    </row>
    <row r="162" spans="1:12" x14ac:dyDescent="0.2">
      <c r="A162" s="46" t="s">
        <v>1604</v>
      </c>
      <c r="B162" s="35" t="s">
        <v>213</v>
      </c>
      <c r="C162" s="36">
        <v>11</v>
      </c>
      <c r="D162" s="44" t="str">
        <f t="shared" ref="D162:D172" si="28">IF($B162="N/A","N/A",IF(C162&gt;10,"No",IF(C162&lt;-10,"No","Yes")))</f>
        <v>N/A</v>
      </c>
      <c r="E162" s="36">
        <v>11</v>
      </c>
      <c r="F162" s="44" t="str">
        <f t="shared" ref="F162:F172" si="29">IF($B162="N/A","N/A",IF(E162&gt;10,"No",IF(E162&lt;-10,"No","Yes")))</f>
        <v>N/A</v>
      </c>
      <c r="G162" s="36">
        <v>0</v>
      </c>
      <c r="H162" s="44" t="str">
        <f t="shared" ref="H162:H172" si="30">IF($B162="N/A","N/A",IF(G162&gt;10,"No",IF(G162&lt;-10,"No","Yes")))</f>
        <v>N/A</v>
      </c>
      <c r="I162" s="12">
        <v>0</v>
      </c>
      <c r="J162" s="12">
        <v>-100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100</v>
      </c>
      <c r="J163" s="12">
        <v>-50</v>
      </c>
      <c r="K163" s="14" t="s">
        <v>213</v>
      </c>
      <c r="L163" s="9" t="str">
        <f t="shared" si="31"/>
        <v>N/A</v>
      </c>
    </row>
    <row r="164" spans="1:12" ht="25.5" x14ac:dyDescent="0.2">
      <c r="A164" s="46" t="s">
        <v>1605</v>
      </c>
      <c r="B164" s="35" t="s">
        <v>213</v>
      </c>
      <c r="C164" s="36">
        <v>11</v>
      </c>
      <c r="D164" s="44" t="str">
        <f t="shared" si="28"/>
        <v>N/A</v>
      </c>
      <c r="E164" s="36">
        <v>11</v>
      </c>
      <c r="F164" s="44" t="str">
        <f t="shared" si="29"/>
        <v>N/A</v>
      </c>
      <c r="G164" s="36">
        <v>0</v>
      </c>
      <c r="H164" s="44" t="str">
        <f t="shared" si="30"/>
        <v>N/A</v>
      </c>
      <c r="I164" s="12">
        <v>100</v>
      </c>
      <c r="J164" s="12">
        <v>-100</v>
      </c>
      <c r="K164" s="14" t="s">
        <v>213</v>
      </c>
      <c r="L164" s="9" t="str">
        <f t="shared" si="31"/>
        <v>N/A</v>
      </c>
    </row>
    <row r="165" spans="1:12" ht="25.5" x14ac:dyDescent="0.2">
      <c r="A165" s="46" t="s">
        <v>1472</v>
      </c>
      <c r="B165" s="35" t="s">
        <v>213</v>
      </c>
      <c r="C165" s="36">
        <v>11</v>
      </c>
      <c r="D165" s="44" t="str">
        <f t="shared" si="28"/>
        <v>N/A</v>
      </c>
      <c r="E165" s="36">
        <v>15</v>
      </c>
      <c r="F165" s="44" t="str">
        <f t="shared" si="29"/>
        <v>N/A</v>
      </c>
      <c r="G165" s="36">
        <v>12</v>
      </c>
      <c r="H165" s="44" t="str">
        <f t="shared" si="30"/>
        <v>N/A</v>
      </c>
      <c r="I165" s="12">
        <v>87.5</v>
      </c>
      <c r="J165" s="12">
        <v>-20</v>
      </c>
      <c r="K165" s="14" t="s">
        <v>213</v>
      </c>
      <c r="L165" s="9" t="str">
        <f t="shared" si="31"/>
        <v>N/A</v>
      </c>
    </row>
    <row r="166" spans="1:12" x14ac:dyDescent="0.2">
      <c r="A166" s="46" t="s">
        <v>1606</v>
      </c>
      <c r="B166" s="35" t="s">
        <v>213</v>
      </c>
      <c r="C166" s="36">
        <v>11</v>
      </c>
      <c r="D166" s="44" t="str">
        <f t="shared" si="28"/>
        <v>N/A</v>
      </c>
      <c r="E166" s="36">
        <v>0</v>
      </c>
      <c r="F166" s="44" t="str">
        <f t="shared" si="29"/>
        <v>N/A</v>
      </c>
      <c r="G166" s="36">
        <v>0</v>
      </c>
      <c r="H166" s="44" t="str">
        <f t="shared" si="30"/>
        <v>N/A</v>
      </c>
      <c r="I166" s="12">
        <v>-100</v>
      </c>
      <c r="J166" s="12" t="s">
        <v>1747</v>
      </c>
      <c r="K166" s="14" t="s">
        <v>213</v>
      </c>
      <c r="L166" s="9" t="str">
        <f t="shared" si="31"/>
        <v>N/A</v>
      </c>
    </row>
    <row r="167" spans="1:12" x14ac:dyDescent="0.2">
      <c r="A167" s="46" t="s">
        <v>1607</v>
      </c>
      <c r="B167" s="35" t="s">
        <v>213</v>
      </c>
      <c r="C167" s="36">
        <v>19</v>
      </c>
      <c r="D167" s="44" t="str">
        <f t="shared" si="28"/>
        <v>N/A</v>
      </c>
      <c r="E167" s="36">
        <v>22</v>
      </c>
      <c r="F167" s="44" t="str">
        <f t="shared" si="29"/>
        <v>N/A</v>
      </c>
      <c r="G167" s="36">
        <v>11</v>
      </c>
      <c r="H167" s="44" t="str">
        <f t="shared" si="30"/>
        <v>N/A</v>
      </c>
      <c r="I167" s="12">
        <v>15.79</v>
      </c>
      <c r="J167" s="12">
        <v>-54.5</v>
      </c>
      <c r="K167" s="14" t="s">
        <v>213</v>
      </c>
      <c r="L167" s="9" t="str">
        <f t="shared" si="31"/>
        <v>N/A</v>
      </c>
    </row>
    <row r="168" spans="1:12" x14ac:dyDescent="0.2">
      <c r="A168" s="46" t="s">
        <v>125</v>
      </c>
      <c r="B168" s="35" t="s">
        <v>213</v>
      </c>
      <c r="C168" s="47">
        <v>1140053</v>
      </c>
      <c r="D168" s="44" t="str">
        <f t="shared" si="28"/>
        <v>N/A</v>
      </c>
      <c r="E168" s="47">
        <v>1206527</v>
      </c>
      <c r="F168" s="44" t="str">
        <f t="shared" si="29"/>
        <v>N/A</v>
      </c>
      <c r="G168" s="47">
        <v>533558</v>
      </c>
      <c r="H168" s="44" t="str">
        <f t="shared" si="30"/>
        <v>N/A</v>
      </c>
      <c r="I168" s="12">
        <v>5.8310000000000004</v>
      </c>
      <c r="J168" s="12">
        <v>-55.8</v>
      </c>
      <c r="K168" s="14" t="s">
        <v>213</v>
      </c>
      <c r="L168" s="9" t="str">
        <f t="shared" si="31"/>
        <v>N/A</v>
      </c>
    </row>
    <row r="169" spans="1:12" x14ac:dyDescent="0.2">
      <c r="A169" s="46" t="s">
        <v>1608</v>
      </c>
      <c r="B169" s="35" t="s">
        <v>213</v>
      </c>
      <c r="C169" s="47">
        <v>1052737</v>
      </c>
      <c r="D169" s="44" t="str">
        <f t="shared" si="28"/>
        <v>N/A</v>
      </c>
      <c r="E169" s="47">
        <v>1186492</v>
      </c>
      <c r="F169" s="44" t="str">
        <f t="shared" si="29"/>
        <v>N/A</v>
      </c>
      <c r="G169" s="47">
        <v>411713</v>
      </c>
      <c r="H169" s="44" t="str">
        <f t="shared" si="30"/>
        <v>N/A</v>
      </c>
      <c r="I169" s="12">
        <v>12.71</v>
      </c>
      <c r="J169" s="12">
        <v>-65.3</v>
      </c>
      <c r="K169" s="14" t="s">
        <v>213</v>
      </c>
      <c r="L169" s="9" t="str">
        <f t="shared" si="31"/>
        <v>N/A</v>
      </c>
    </row>
    <row r="170" spans="1:12" x14ac:dyDescent="0.2">
      <c r="A170" s="46" t="s">
        <v>1365</v>
      </c>
      <c r="B170" s="35" t="s">
        <v>213</v>
      </c>
      <c r="C170" s="47">
        <v>224251</v>
      </c>
      <c r="D170" s="44" t="str">
        <f t="shared" si="28"/>
        <v>N/A</v>
      </c>
      <c r="E170" s="47">
        <v>231963</v>
      </c>
      <c r="F170" s="44" t="str">
        <f t="shared" si="29"/>
        <v>N/A</v>
      </c>
      <c r="G170" s="47">
        <v>227314</v>
      </c>
      <c r="H170" s="44" t="str">
        <f t="shared" si="30"/>
        <v>N/A</v>
      </c>
      <c r="I170" s="12">
        <v>3.4390000000000001</v>
      </c>
      <c r="J170" s="12">
        <v>-2</v>
      </c>
      <c r="K170" s="14" t="s">
        <v>213</v>
      </c>
      <c r="L170" s="9" t="str">
        <f t="shared" si="31"/>
        <v>N/A</v>
      </c>
    </row>
    <row r="171" spans="1:12" x14ac:dyDescent="0.2">
      <c r="A171" s="46" t="s">
        <v>1602</v>
      </c>
      <c r="B171" s="35" t="s">
        <v>213</v>
      </c>
      <c r="C171" s="47">
        <v>251155</v>
      </c>
      <c r="D171" s="44" t="str">
        <f t="shared" si="28"/>
        <v>N/A</v>
      </c>
      <c r="E171" s="47">
        <v>127002</v>
      </c>
      <c r="F171" s="44" t="str">
        <f t="shared" si="29"/>
        <v>N/A</v>
      </c>
      <c r="G171" s="47">
        <v>99093</v>
      </c>
      <c r="H171" s="44" t="str">
        <f t="shared" si="30"/>
        <v>N/A</v>
      </c>
      <c r="I171" s="12">
        <v>-49.4</v>
      </c>
      <c r="J171" s="12">
        <v>-22</v>
      </c>
      <c r="K171" s="14" t="s">
        <v>213</v>
      </c>
      <c r="L171" s="9" t="str">
        <f t="shared" si="31"/>
        <v>N/A</v>
      </c>
    </row>
    <row r="172" spans="1:12" x14ac:dyDescent="0.2">
      <c r="A172" s="46" t="s">
        <v>1603</v>
      </c>
      <c r="B172" s="35" t="s">
        <v>213</v>
      </c>
      <c r="C172" s="47">
        <v>353498</v>
      </c>
      <c r="D172" s="44" t="str">
        <f t="shared" si="28"/>
        <v>N/A</v>
      </c>
      <c r="E172" s="47">
        <v>326711</v>
      </c>
      <c r="F172" s="44" t="str">
        <f t="shared" si="29"/>
        <v>N/A</v>
      </c>
      <c r="G172" s="47">
        <v>278523</v>
      </c>
      <c r="H172" s="44" t="str">
        <f t="shared" si="30"/>
        <v>N/A</v>
      </c>
      <c r="I172" s="12">
        <v>-7.58</v>
      </c>
      <c r="J172" s="12">
        <v>-14.7</v>
      </c>
      <c r="K172" s="14" t="s">
        <v>213</v>
      </c>
      <c r="L172" s="9" t="str">
        <f t="shared" si="31"/>
        <v>N/A</v>
      </c>
    </row>
    <row r="173" spans="1:12" ht="25.5" x14ac:dyDescent="0.2">
      <c r="A173" s="46" t="s">
        <v>1366</v>
      </c>
      <c r="B173" s="35" t="s">
        <v>213</v>
      </c>
      <c r="C173" s="47">
        <v>6497975</v>
      </c>
      <c r="D173" s="44" t="str">
        <f t="shared" ref="D173:D187" si="32">IF($B173="N/A","N/A",IF(C173&gt;10,"No",IF(C173&lt;-10,"No","Yes")))</f>
        <v>N/A</v>
      </c>
      <c r="E173" s="47">
        <v>70638</v>
      </c>
      <c r="F173" s="44" t="str">
        <f t="shared" ref="F173:F187" si="33">IF($B173="N/A","N/A",IF(E173&gt;10,"No",IF(E173&lt;-10,"No","Yes")))</f>
        <v>N/A</v>
      </c>
      <c r="G173" s="47">
        <v>66102</v>
      </c>
      <c r="H173" s="44" t="str">
        <f t="shared" ref="H173:H187" si="34">IF($B173="N/A","N/A",IF(G173&gt;10,"No",IF(G173&lt;-10,"No","Yes")))</f>
        <v>N/A</v>
      </c>
      <c r="I173" s="12">
        <v>-98.9</v>
      </c>
      <c r="J173" s="12">
        <v>-6.42</v>
      </c>
      <c r="K173" s="45" t="s">
        <v>736</v>
      </c>
      <c r="L173" s="9" t="str">
        <f t="shared" ref="L173:L187" si="35">IF(J173="Div by 0", "N/A", IF(K173="N/A","N/A", IF(J173&gt;VALUE(MID(K173,1,2)), "No", IF(J173&lt;-1*VALUE(MID(K173,1,2)), "No", "Yes"))))</f>
        <v>Yes</v>
      </c>
    </row>
    <row r="174" spans="1:12" x14ac:dyDescent="0.2">
      <c r="A174" s="46" t="s">
        <v>647</v>
      </c>
      <c r="B174" s="35" t="s">
        <v>213</v>
      </c>
      <c r="C174" s="36">
        <v>563</v>
      </c>
      <c r="D174" s="44" t="str">
        <f t="shared" si="32"/>
        <v>N/A</v>
      </c>
      <c r="E174" s="36">
        <v>393</v>
      </c>
      <c r="F174" s="44" t="str">
        <f t="shared" si="33"/>
        <v>N/A</v>
      </c>
      <c r="G174" s="36">
        <v>252</v>
      </c>
      <c r="H174" s="44" t="str">
        <f t="shared" si="34"/>
        <v>N/A</v>
      </c>
      <c r="I174" s="12">
        <v>-30.2</v>
      </c>
      <c r="J174" s="12">
        <v>-35.9</v>
      </c>
      <c r="K174" s="45" t="s">
        <v>736</v>
      </c>
      <c r="L174" s="9" t="str">
        <f t="shared" si="35"/>
        <v>No</v>
      </c>
    </row>
    <row r="175" spans="1:12" ht="25.5" x14ac:dyDescent="0.2">
      <c r="A175" s="46" t="s">
        <v>1367</v>
      </c>
      <c r="B175" s="35" t="s">
        <v>213</v>
      </c>
      <c r="C175" s="47">
        <v>11541.69627</v>
      </c>
      <c r="D175" s="44" t="str">
        <f t="shared" si="32"/>
        <v>N/A</v>
      </c>
      <c r="E175" s="47">
        <v>179.74045802000001</v>
      </c>
      <c r="F175" s="44" t="str">
        <f t="shared" si="33"/>
        <v>N/A</v>
      </c>
      <c r="G175" s="47">
        <v>262.30952380999997</v>
      </c>
      <c r="H175" s="44" t="str">
        <f t="shared" si="34"/>
        <v>N/A</v>
      </c>
      <c r="I175" s="12">
        <v>-98.4</v>
      </c>
      <c r="J175" s="12">
        <v>45.94</v>
      </c>
      <c r="K175" s="45" t="s">
        <v>736</v>
      </c>
      <c r="L175" s="9" t="str">
        <f t="shared" si="35"/>
        <v>No</v>
      </c>
    </row>
    <row r="176" spans="1:12" ht="25.5" x14ac:dyDescent="0.2">
      <c r="A176" s="46" t="s">
        <v>1368</v>
      </c>
      <c r="B176" s="35" t="s">
        <v>213</v>
      </c>
      <c r="C176" s="47">
        <v>0</v>
      </c>
      <c r="D176" s="44" t="str">
        <f t="shared" si="32"/>
        <v>N/A</v>
      </c>
      <c r="E176" s="47">
        <v>0</v>
      </c>
      <c r="F176" s="44" t="str">
        <f t="shared" si="33"/>
        <v>N/A</v>
      </c>
      <c r="G176" s="47">
        <v>0</v>
      </c>
      <c r="H176" s="44" t="str">
        <f t="shared" si="34"/>
        <v>N/A</v>
      </c>
      <c r="I176" s="12" t="s">
        <v>1747</v>
      </c>
      <c r="J176" s="12" t="s">
        <v>1747</v>
      </c>
      <c r="K176" s="45" t="s">
        <v>736</v>
      </c>
      <c r="L176" s="9" t="str">
        <f t="shared" si="35"/>
        <v>N/A</v>
      </c>
    </row>
    <row r="177" spans="1:12" x14ac:dyDescent="0.2">
      <c r="A177" s="46" t="s">
        <v>514</v>
      </c>
      <c r="B177" s="35" t="s">
        <v>213</v>
      </c>
      <c r="C177" s="36">
        <v>0</v>
      </c>
      <c r="D177" s="44" t="str">
        <f t="shared" si="32"/>
        <v>N/A</v>
      </c>
      <c r="E177" s="36">
        <v>0</v>
      </c>
      <c r="F177" s="44" t="str">
        <f t="shared" si="33"/>
        <v>N/A</v>
      </c>
      <c r="G177" s="36">
        <v>0</v>
      </c>
      <c r="H177" s="44" t="str">
        <f t="shared" si="34"/>
        <v>N/A</v>
      </c>
      <c r="I177" s="12" t="s">
        <v>1747</v>
      </c>
      <c r="J177" s="12" t="s">
        <v>1747</v>
      </c>
      <c r="K177" s="45" t="s">
        <v>736</v>
      </c>
      <c r="L177" s="9" t="str">
        <f t="shared" si="35"/>
        <v>N/A</v>
      </c>
    </row>
    <row r="178" spans="1:12" ht="25.5" x14ac:dyDescent="0.2">
      <c r="A178" s="46" t="s">
        <v>1369</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736</v>
      </c>
      <c r="L178" s="9" t="str">
        <f t="shared" si="35"/>
        <v>N/A</v>
      </c>
    </row>
    <row r="179" spans="1:12" ht="25.5" x14ac:dyDescent="0.2">
      <c r="A179" s="46" t="s">
        <v>1370</v>
      </c>
      <c r="B179" s="35" t="s">
        <v>213</v>
      </c>
      <c r="C179" s="47">
        <v>7457232</v>
      </c>
      <c r="D179" s="44" t="str">
        <f t="shared" si="32"/>
        <v>N/A</v>
      </c>
      <c r="E179" s="47">
        <v>6798767</v>
      </c>
      <c r="F179" s="44" t="str">
        <f t="shared" si="33"/>
        <v>N/A</v>
      </c>
      <c r="G179" s="47">
        <v>7146716</v>
      </c>
      <c r="H179" s="44" t="str">
        <f t="shared" si="34"/>
        <v>N/A</v>
      </c>
      <c r="I179" s="12">
        <v>-8.83</v>
      </c>
      <c r="J179" s="12">
        <v>5.1180000000000003</v>
      </c>
      <c r="K179" s="45" t="s">
        <v>736</v>
      </c>
      <c r="L179" s="9" t="str">
        <f t="shared" si="35"/>
        <v>Yes</v>
      </c>
    </row>
    <row r="180" spans="1:12" x14ac:dyDescent="0.2">
      <c r="A180" s="46" t="s">
        <v>515</v>
      </c>
      <c r="B180" s="35" t="s">
        <v>213</v>
      </c>
      <c r="C180" s="36">
        <v>9437</v>
      </c>
      <c r="D180" s="44" t="str">
        <f t="shared" si="32"/>
        <v>N/A</v>
      </c>
      <c r="E180" s="36">
        <v>10986</v>
      </c>
      <c r="F180" s="44" t="str">
        <f t="shared" si="33"/>
        <v>N/A</v>
      </c>
      <c r="G180" s="36">
        <v>12014</v>
      </c>
      <c r="H180" s="44" t="str">
        <f t="shared" si="34"/>
        <v>N/A</v>
      </c>
      <c r="I180" s="12">
        <v>16.41</v>
      </c>
      <c r="J180" s="12">
        <v>9.3569999999999993</v>
      </c>
      <c r="K180" s="45" t="s">
        <v>736</v>
      </c>
      <c r="L180" s="9" t="str">
        <f t="shared" si="35"/>
        <v>Yes</v>
      </c>
    </row>
    <row r="181" spans="1:12" ht="25.5" x14ac:dyDescent="0.2">
      <c r="A181" s="46" t="s">
        <v>1371</v>
      </c>
      <c r="B181" s="35" t="s">
        <v>213</v>
      </c>
      <c r="C181" s="47">
        <v>790.21214368999995</v>
      </c>
      <c r="D181" s="44" t="str">
        <f t="shared" si="32"/>
        <v>N/A</v>
      </c>
      <c r="E181" s="47">
        <v>618.85736392000001</v>
      </c>
      <c r="F181" s="44" t="str">
        <f t="shared" si="33"/>
        <v>N/A</v>
      </c>
      <c r="G181" s="47">
        <v>594.86565672999996</v>
      </c>
      <c r="H181" s="44" t="str">
        <f t="shared" si="34"/>
        <v>N/A</v>
      </c>
      <c r="I181" s="12">
        <v>-21.7</v>
      </c>
      <c r="J181" s="12">
        <v>-3.88</v>
      </c>
      <c r="K181" s="45" t="s">
        <v>736</v>
      </c>
      <c r="L181" s="9" t="str">
        <f t="shared" si="35"/>
        <v>Yes</v>
      </c>
    </row>
    <row r="182" spans="1:12" ht="25.5" x14ac:dyDescent="0.2">
      <c r="A182" s="46" t="s">
        <v>1372</v>
      </c>
      <c r="B182" s="35" t="s">
        <v>213</v>
      </c>
      <c r="C182" s="47">
        <v>2448676</v>
      </c>
      <c r="D182" s="44" t="str">
        <f t="shared" si="32"/>
        <v>N/A</v>
      </c>
      <c r="E182" s="47">
        <v>2199441</v>
      </c>
      <c r="F182" s="44" t="str">
        <f t="shared" si="33"/>
        <v>N/A</v>
      </c>
      <c r="G182" s="47">
        <v>2391955</v>
      </c>
      <c r="H182" s="44" t="str">
        <f t="shared" si="34"/>
        <v>N/A</v>
      </c>
      <c r="I182" s="12">
        <v>-10.199999999999999</v>
      </c>
      <c r="J182" s="12">
        <v>8.7530000000000001</v>
      </c>
      <c r="K182" s="45" t="s">
        <v>736</v>
      </c>
      <c r="L182" s="9" t="str">
        <f t="shared" si="35"/>
        <v>Yes</v>
      </c>
    </row>
    <row r="183" spans="1:12" x14ac:dyDescent="0.2">
      <c r="A183" s="46" t="s">
        <v>516</v>
      </c>
      <c r="B183" s="35" t="s">
        <v>213</v>
      </c>
      <c r="C183" s="36">
        <v>1229</v>
      </c>
      <c r="D183" s="44" t="str">
        <f t="shared" si="32"/>
        <v>N/A</v>
      </c>
      <c r="E183" s="36">
        <v>1145</v>
      </c>
      <c r="F183" s="44" t="str">
        <f t="shared" si="33"/>
        <v>N/A</v>
      </c>
      <c r="G183" s="36">
        <v>1104</v>
      </c>
      <c r="H183" s="44" t="str">
        <f t="shared" si="34"/>
        <v>N/A</v>
      </c>
      <c r="I183" s="12">
        <v>-6.83</v>
      </c>
      <c r="J183" s="12">
        <v>-3.58</v>
      </c>
      <c r="K183" s="45" t="s">
        <v>736</v>
      </c>
      <c r="L183" s="9" t="str">
        <f t="shared" si="35"/>
        <v>Yes</v>
      </c>
    </row>
    <row r="184" spans="1:12" ht="25.5" x14ac:dyDescent="0.2">
      <c r="A184" s="46" t="s">
        <v>1373</v>
      </c>
      <c r="B184" s="35" t="s">
        <v>213</v>
      </c>
      <c r="C184" s="47">
        <v>1992.4133442</v>
      </c>
      <c r="D184" s="44" t="str">
        <f t="shared" si="32"/>
        <v>N/A</v>
      </c>
      <c r="E184" s="47">
        <v>1920.9091702999999</v>
      </c>
      <c r="F184" s="44" t="str">
        <f t="shared" si="33"/>
        <v>N/A</v>
      </c>
      <c r="G184" s="47">
        <v>2166.6259058000001</v>
      </c>
      <c r="H184" s="44" t="str">
        <f t="shared" si="34"/>
        <v>N/A</v>
      </c>
      <c r="I184" s="12">
        <v>-3.59</v>
      </c>
      <c r="J184" s="12">
        <v>12.79</v>
      </c>
      <c r="K184" s="45" t="s">
        <v>736</v>
      </c>
      <c r="L184" s="9" t="str">
        <f t="shared" si="35"/>
        <v>Yes</v>
      </c>
    </row>
    <row r="185" spans="1:12" ht="25.5" x14ac:dyDescent="0.2">
      <c r="A185" s="46" t="s">
        <v>1374</v>
      </c>
      <c r="B185" s="35" t="s">
        <v>213</v>
      </c>
      <c r="C185" s="47">
        <v>747017604</v>
      </c>
      <c r="D185" s="44" t="str">
        <f t="shared" si="32"/>
        <v>N/A</v>
      </c>
      <c r="E185" s="47">
        <v>779335448</v>
      </c>
      <c r="F185" s="44" t="str">
        <f t="shared" si="33"/>
        <v>N/A</v>
      </c>
      <c r="G185" s="47">
        <v>765186155</v>
      </c>
      <c r="H185" s="44" t="str">
        <f t="shared" si="34"/>
        <v>N/A</v>
      </c>
      <c r="I185" s="12">
        <v>4.3259999999999996</v>
      </c>
      <c r="J185" s="12">
        <v>-1.82</v>
      </c>
      <c r="K185" s="45" t="s">
        <v>736</v>
      </c>
      <c r="L185" s="9" t="str">
        <f t="shared" si="35"/>
        <v>Yes</v>
      </c>
    </row>
    <row r="186" spans="1:12" ht="25.5" x14ac:dyDescent="0.2">
      <c r="A186" s="46" t="s">
        <v>517</v>
      </c>
      <c r="B186" s="35" t="s">
        <v>213</v>
      </c>
      <c r="C186" s="36">
        <v>40322</v>
      </c>
      <c r="D186" s="44" t="str">
        <f t="shared" si="32"/>
        <v>N/A</v>
      </c>
      <c r="E186" s="36">
        <v>41638</v>
      </c>
      <c r="F186" s="44" t="str">
        <f t="shared" si="33"/>
        <v>N/A</v>
      </c>
      <c r="G186" s="36">
        <v>42139</v>
      </c>
      <c r="H186" s="44" t="str">
        <f t="shared" si="34"/>
        <v>N/A</v>
      </c>
      <c r="I186" s="12">
        <v>3.2639999999999998</v>
      </c>
      <c r="J186" s="12">
        <v>1.2030000000000001</v>
      </c>
      <c r="K186" s="45" t="s">
        <v>736</v>
      </c>
      <c r="L186" s="9" t="str">
        <f t="shared" si="35"/>
        <v>Yes</v>
      </c>
    </row>
    <row r="187" spans="1:12" ht="25.5" x14ac:dyDescent="0.2">
      <c r="A187" s="46" t="s">
        <v>1375</v>
      </c>
      <c r="B187" s="35" t="s">
        <v>213</v>
      </c>
      <c r="C187" s="47">
        <v>18526.303358000001</v>
      </c>
      <c r="D187" s="44" t="str">
        <f t="shared" si="32"/>
        <v>N/A</v>
      </c>
      <c r="E187" s="47">
        <v>18716.927997999999</v>
      </c>
      <c r="F187" s="44" t="str">
        <f t="shared" si="33"/>
        <v>N/A</v>
      </c>
      <c r="G187" s="47">
        <v>18158.621586000001</v>
      </c>
      <c r="H187" s="44" t="str">
        <f t="shared" si="34"/>
        <v>N/A</v>
      </c>
      <c r="I187" s="12">
        <v>1.0289999999999999</v>
      </c>
      <c r="J187" s="12">
        <v>-2.98</v>
      </c>
      <c r="K187" s="45" t="s">
        <v>736</v>
      </c>
      <c r="L187" s="9" t="str">
        <f t="shared" si="35"/>
        <v>Yes</v>
      </c>
    </row>
    <row r="188" spans="1:12" x14ac:dyDescent="0.2">
      <c r="A188" s="4" t="s">
        <v>1376</v>
      </c>
      <c r="B188" s="35" t="s">
        <v>213</v>
      </c>
      <c r="C188" s="47">
        <v>960667744</v>
      </c>
      <c r="D188" s="44" t="str">
        <f t="shared" ref="D188:D203" si="36">IF($B188="N/A","N/A",IF(C188&gt;10,"No",IF(C188&lt;-10,"No","Yes")))</f>
        <v>N/A</v>
      </c>
      <c r="E188" s="47">
        <v>967346092</v>
      </c>
      <c r="F188" s="44" t="str">
        <f t="shared" ref="F188:F203" si="37">IF($B188="N/A","N/A",IF(E188&gt;10,"No",IF(E188&lt;-10,"No","Yes")))</f>
        <v>N/A</v>
      </c>
      <c r="G188" s="47">
        <v>933609474</v>
      </c>
      <c r="H188" s="44" t="str">
        <f t="shared" ref="H188:H203" si="38">IF($B188="N/A","N/A",IF(G188&gt;10,"No",IF(G188&lt;-10,"No","Yes")))</f>
        <v>N/A</v>
      </c>
      <c r="I188" s="12">
        <v>0.69520000000000004</v>
      </c>
      <c r="J188" s="12">
        <v>-3.49</v>
      </c>
      <c r="K188" s="45" t="s">
        <v>736</v>
      </c>
      <c r="L188" s="9" t="str">
        <f t="shared" ref="L188:L203" si="39">IF(J188="Div by 0", "N/A", IF(K188="N/A","N/A", IF(J188&gt;VALUE(MID(K188,1,2)), "No", IF(J188&lt;-1*VALUE(MID(K188,1,2)), "No", "Yes"))))</f>
        <v>Yes</v>
      </c>
    </row>
    <row r="189" spans="1:12" x14ac:dyDescent="0.2">
      <c r="A189" s="4" t="s">
        <v>1473</v>
      </c>
      <c r="B189" s="35" t="s">
        <v>213</v>
      </c>
      <c r="C189" s="36">
        <v>51331</v>
      </c>
      <c r="D189" s="44" t="str">
        <f t="shared" si="36"/>
        <v>N/A</v>
      </c>
      <c r="E189" s="36">
        <v>52182</v>
      </c>
      <c r="F189" s="44" t="str">
        <f t="shared" si="37"/>
        <v>N/A</v>
      </c>
      <c r="G189" s="36">
        <v>51805</v>
      </c>
      <c r="H189" s="44" t="str">
        <f t="shared" si="38"/>
        <v>N/A</v>
      </c>
      <c r="I189" s="12">
        <v>1.6579999999999999</v>
      </c>
      <c r="J189" s="12">
        <v>-0.72199999999999998</v>
      </c>
      <c r="K189" s="45" t="s">
        <v>736</v>
      </c>
      <c r="L189" s="9" t="str">
        <f t="shared" si="39"/>
        <v>Yes</v>
      </c>
    </row>
    <row r="190" spans="1:12" x14ac:dyDescent="0.2">
      <c r="A190" s="4" t="s">
        <v>1474</v>
      </c>
      <c r="B190" s="35" t="s">
        <v>213</v>
      </c>
      <c r="C190" s="47">
        <v>18715.15739</v>
      </c>
      <c r="D190" s="44" t="str">
        <f t="shared" si="36"/>
        <v>N/A</v>
      </c>
      <c r="E190" s="47">
        <v>18537.926717999999</v>
      </c>
      <c r="F190" s="44" t="str">
        <f t="shared" si="37"/>
        <v>N/A</v>
      </c>
      <c r="G190" s="47">
        <v>18021.609380999998</v>
      </c>
      <c r="H190" s="44" t="str">
        <f t="shared" si="38"/>
        <v>N/A</v>
      </c>
      <c r="I190" s="12">
        <v>-0.94699999999999995</v>
      </c>
      <c r="J190" s="12">
        <v>-2.79</v>
      </c>
      <c r="K190" s="45" t="s">
        <v>736</v>
      </c>
      <c r="L190" s="9" t="str">
        <f t="shared" si="39"/>
        <v>Yes</v>
      </c>
    </row>
    <row r="191" spans="1:12" x14ac:dyDescent="0.2">
      <c r="A191" s="4" t="s">
        <v>1475</v>
      </c>
      <c r="B191" s="35" t="s">
        <v>213</v>
      </c>
      <c r="C191" s="47">
        <v>14787.838671</v>
      </c>
      <c r="D191" s="44" t="str">
        <f t="shared" si="36"/>
        <v>N/A</v>
      </c>
      <c r="E191" s="47">
        <v>14685.259975999999</v>
      </c>
      <c r="F191" s="44" t="str">
        <f t="shared" si="37"/>
        <v>N/A</v>
      </c>
      <c r="G191" s="47">
        <v>14352.801001</v>
      </c>
      <c r="H191" s="44" t="str">
        <f t="shared" si="38"/>
        <v>N/A</v>
      </c>
      <c r="I191" s="12">
        <v>-0.69399999999999995</v>
      </c>
      <c r="J191" s="12">
        <v>-2.2599999999999998</v>
      </c>
      <c r="K191" s="45" t="s">
        <v>736</v>
      </c>
      <c r="L191" s="9" t="str">
        <f t="shared" si="39"/>
        <v>Yes</v>
      </c>
    </row>
    <row r="192" spans="1:12" x14ac:dyDescent="0.2">
      <c r="A192" s="4" t="s">
        <v>1476</v>
      </c>
      <c r="B192" s="35" t="s">
        <v>213</v>
      </c>
      <c r="C192" s="47">
        <v>25783.1162</v>
      </c>
      <c r="D192" s="44" t="str">
        <f t="shared" si="36"/>
        <v>N/A</v>
      </c>
      <c r="E192" s="47">
        <v>25462.309090999999</v>
      </c>
      <c r="F192" s="44" t="str">
        <f t="shared" si="37"/>
        <v>N/A</v>
      </c>
      <c r="G192" s="47">
        <v>24658.911485000001</v>
      </c>
      <c r="H192" s="44" t="str">
        <f t="shared" si="38"/>
        <v>N/A</v>
      </c>
      <c r="I192" s="12">
        <v>-1.24</v>
      </c>
      <c r="J192" s="12">
        <v>-3.16</v>
      </c>
      <c r="K192" s="45" t="s">
        <v>736</v>
      </c>
      <c r="L192" s="9" t="str">
        <f t="shared" si="39"/>
        <v>Yes</v>
      </c>
    </row>
    <row r="193" spans="1:12" x14ac:dyDescent="0.2">
      <c r="A193" s="46" t="s">
        <v>1477</v>
      </c>
      <c r="B193" s="35" t="s">
        <v>213</v>
      </c>
      <c r="C193" s="9">
        <v>37.065305297000002</v>
      </c>
      <c r="D193" s="44" t="str">
        <f t="shared" si="36"/>
        <v>N/A</v>
      </c>
      <c r="E193" s="9">
        <v>37.618409100999997</v>
      </c>
      <c r="F193" s="44" t="str">
        <f t="shared" si="37"/>
        <v>N/A</v>
      </c>
      <c r="G193" s="9">
        <v>37.538494982000003</v>
      </c>
      <c r="H193" s="44" t="str">
        <f t="shared" si="38"/>
        <v>N/A</v>
      </c>
      <c r="I193" s="12">
        <v>1.492</v>
      </c>
      <c r="J193" s="12">
        <v>-0.21199999999999999</v>
      </c>
      <c r="K193" s="45" t="s">
        <v>736</v>
      </c>
      <c r="L193" s="9" t="str">
        <f t="shared" si="39"/>
        <v>Yes</v>
      </c>
    </row>
    <row r="194" spans="1:12" x14ac:dyDescent="0.2">
      <c r="A194" s="46" t="s">
        <v>1478</v>
      </c>
      <c r="B194" s="35" t="s">
        <v>213</v>
      </c>
      <c r="C194" s="9">
        <v>42.522792041000002</v>
      </c>
      <c r="D194" s="44" t="str">
        <f t="shared" si="36"/>
        <v>N/A</v>
      </c>
      <c r="E194" s="9">
        <v>42.622700751000004</v>
      </c>
      <c r="F194" s="44" t="str">
        <f t="shared" si="37"/>
        <v>N/A</v>
      </c>
      <c r="G194" s="9">
        <v>42.010069225999999</v>
      </c>
      <c r="H194" s="44" t="str">
        <f t="shared" si="38"/>
        <v>N/A</v>
      </c>
      <c r="I194" s="12">
        <v>0.23499999999999999</v>
      </c>
      <c r="J194" s="12">
        <v>-1.44</v>
      </c>
      <c r="K194" s="45" t="s">
        <v>736</v>
      </c>
      <c r="L194" s="9" t="str">
        <f t="shared" si="39"/>
        <v>Yes</v>
      </c>
    </row>
    <row r="195" spans="1:12" x14ac:dyDescent="0.2">
      <c r="A195" s="46" t="s">
        <v>1479</v>
      </c>
      <c r="B195" s="35" t="s">
        <v>213</v>
      </c>
      <c r="C195" s="9">
        <v>30.328939752</v>
      </c>
      <c r="D195" s="44" t="str">
        <f t="shared" si="36"/>
        <v>N/A</v>
      </c>
      <c r="E195" s="9">
        <v>31.319816566</v>
      </c>
      <c r="F195" s="44" t="str">
        <f t="shared" si="37"/>
        <v>N/A</v>
      </c>
      <c r="G195" s="9">
        <v>31.795500457999999</v>
      </c>
      <c r="H195" s="44" t="str">
        <f t="shared" si="38"/>
        <v>N/A</v>
      </c>
      <c r="I195" s="12">
        <v>3.2669999999999999</v>
      </c>
      <c r="J195" s="12">
        <v>1.5189999999999999</v>
      </c>
      <c r="K195" s="45" t="s">
        <v>736</v>
      </c>
      <c r="L195" s="9" t="str">
        <f t="shared" si="39"/>
        <v>Yes</v>
      </c>
    </row>
    <row r="196" spans="1:12" ht="25.5" x14ac:dyDescent="0.2">
      <c r="A196" s="4" t="s">
        <v>1388</v>
      </c>
      <c r="B196" s="35" t="s">
        <v>213</v>
      </c>
      <c r="C196" s="47">
        <v>743054561</v>
      </c>
      <c r="D196" s="44" t="str">
        <f t="shared" si="36"/>
        <v>N/A</v>
      </c>
      <c r="E196" s="47">
        <v>775563807</v>
      </c>
      <c r="F196" s="44" t="str">
        <f t="shared" si="37"/>
        <v>N/A</v>
      </c>
      <c r="G196" s="47">
        <v>762581749</v>
      </c>
      <c r="H196" s="44" t="str">
        <f t="shared" si="38"/>
        <v>N/A</v>
      </c>
      <c r="I196" s="12">
        <v>4.375</v>
      </c>
      <c r="J196" s="12">
        <v>-1.67</v>
      </c>
      <c r="K196" s="45" t="s">
        <v>736</v>
      </c>
      <c r="L196" s="9" t="str">
        <f t="shared" si="39"/>
        <v>Yes</v>
      </c>
    </row>
    <row r="197" spans="1:12" x14ac:dyDescent="0.2">
      <c r="A197" s="4" t="s">
        <v>1480</v>
      </c>
      <c r="B197" s="35" t="s">
        <v>213</v>
      </c>
      <c r="C197" s="36">
        <v>39293</v>
      </c>
      <c r="D197" s="44" t="str">
        <f t="shared" si="36"/>
        <v>N/A</v>
      </c>
      <c r="E197" s="36">
        <v>40868</v>
      </c>
      <c r="F197" s="44" t="str">
        <f t="shared" si="37"/>
        <v>N/A</v>
      </c>
      <c r="G197" s="36">
        <v>41382</v>
      </c>
      <c r="H197" s="44" t="str">
        <f t="shared" si="38"/>
        <v>N/A</v>
      </c>
      <c r="I197" s="12">
        <v>4.008</v>
      </c>
      <c r="J197" s="12">
        <v>1.258</v>
      </c>
      <c r="K197" s="45" t="s">
        <v>736</v>
      </c>
      <c r="L197" s="9" t="str">
        <f t="shared" si="39"/>
        <v>Yes</v>
      </c>
    </row>
    <row r="198" spans="1:12" ht="25.5" x14ac:dyDescent="0.2">
      <c r="A198" s="4" t="s">
        <v>1481</v>
      </c>
      <c r="B198" s="35" t="s">
        <v>213</v>
      </c>
      <c r="C198" s="47">
        <v>18910.609039999999</v>
      </c>
      <c r="D198" s="44" t="str">
        <f t="shared" si="36"/>
        <v>N/A</v>
      </c>
      <c r="E198" s="47">
        <v>18977.288025000002</v>
      </c>
      <c r="F198" s="44" t="str">
        <f t="shared" si="37"/>
        <v>N/A</v>
      </c>
      <c r="G198" s="47">
        <v>18427.861122999999</v>
      </c>
      <c r="H198" s="44" t="str">
        <f t="shared" si="38"/>
        <v>N/A</v>
      </c>
      <c r="I198" s="12">
        <v>0.35260000000000002</v>
      </c>
      <c r="J198" s="12">
        <v>-2.9</v>
      </c>
      <c r="K198" s="45" t="s">
        <v>736</v>
      </c>
      <c r="L198" s="9" t="str">
        <f t="shared" si="39"/>
        <v>Yes</v>
      </c>
    </row>
    <row r="199" spans="1:12" ht="25.5" x14ac:dyDescent="0.2">
      <c r="A199" s="4" t="s">
        <v>1482</v>
      </c>
      <c r="B199" s="35" t="s">
        <v>213</v>
      </c>
      <c r="C199" s="47">
        <v>13814.840926000001</v>
      </c>
      <c r="D199" s="44" t="str">
        <f t="shared" si="36"/>
        <v>N/A</v>
      </c>
      <c r="E199" s="47">
        <v>14064.377155</v>
      </c>
      <c r="F199" s="44" t="str">
        <f t="shared" si="37"/>
        <v>N/A</v>
      </c>
      <c r="G199" s="47">
        <v>13853.07704</v>
      </c>
      <c r="H199" s="44" t="str">
        <f t="shared" si="38"/>
        <v>N/A</v>
      </c>
      <c r="I199" s="12">
        <v>1.806</v>
      </c>
      <c r="J199" s="12">
        <v>-1.5</v>
      </c>
      <c r="K199" s="45" t="s">
        <v>736</v>
      </c>
      <c r="L199" s="9" t="str">
        <f t="shared" si="39"/>
        <v>Yes</v>
      </c>
    </row>
    <row r="200" spans="1:12" ht="25.5" x14ac:dyDescent="0.2">
      <c r="A200" s="4" t="s">
        <v>1483</v>
      </c>
      <c r="B200" s="35" t="s">
        <v>213</v>
      </c>
      <c r="C200" s="47">
        <v>27198.82303</v>
      </c>
      <c r="D200" s="44" t="str">
        <f t="shared" si="36"/>
        <v>N/A</v>
      </c>
      <c r="E200" s="47">
        <v>26995.217475000001</v>
      </c>
      <c r="F200" s="44" t="str">
        <f t="shared" si="37"/>
        <v>N/A</v>
      </c>
      <c r="G200" s="47">
        <v>25965.608097</v>
      </c>
      <c r="H200" s="44" t="str">
        <f t="shared" si="38"/>
        <v>N/A</v>
      </c>
      <c r="I200" s="12">
        <v>-0.749</v>
      </c>
      <c r="J200" s="12">
        <v>-3.81</v>
      </c>
      <c r="K200" s="45" t="s">
        <v>736</v>
      </c>
      <c r="L200" s="9" t="str">
        <f t="shared" si="39"/>
        <v>Yes</v>
      </c>
    </row>
    <row r="201" spans="1:12" ht="25.5" x14ac:dyDescent="0.2">
      <c r="A201" s="4" t="s">
        <v>1484</v>
      </c>
      <c r="B201" s="35" t="s">
        <v>213</v>
      </c>
      <c r="C201" s="9">
        <v>28.37285541</v>
      </c>
      <c r="D201" s="44" t="str">
        <f t="shared" si="36"/>
        <v>N/A</v>
      </c>
      <c r="E201" s="9">
        <v>29.462058624000001</v>
      </c>
      <c r="F201" s="44" t="str">
        <f t="shared" si="37"/>
        <v>N/A</v>
      </c>
      <c r="G201" s="9">
        <v>29.985870077000001</v>
      </c>
      <c r="H201" s="44" t="str">
        <f t="shared" si="38"/>
        <v>N/A</v>
      </c>
      <c r="I201" s="12">
        <v>3.839</v>
      </c>
      <c r="J201" s="12">
        <v>1.778</v>
      </c>
      <c r="K201" s="45" t="s">
        <v>736</v>
      </c>
      <c r="L201" s="9" t="str">
        <f t="shared" si="39"/>
        <v>Yes</v>
      </c>
    </row>
    <row r="202" spans="1:12" ht="25.5" x14ac:dyDescent="0.2">
      <c r="A202" s="4" t="s">
        <v>1485</v>
      </c>
      <c r="B202" s="35" t="s">
        <v>213</v>
      </c>
      <c r="C202" s="9">
        <v>31.363396045999998</v>
      </c>
      <c r="D202" s="44" t="str">
        <f t="shared" si="36"/>
        <v>N/A</v>
      </c>
      <c r="E202" s="9">
        <v>32.218083821999997</v>
      </c>
      <c r="F202" s="44" t="str">
        <f t="shared" si="37"/>
        <v>N/A</v>
      </c>
      <c r="G202" s="9">
        <v>32.430459407999997</v>
      </c>
      <c r="H202" s="44" t="str">
        <f t="shared" si="38"/>
        <v>N/A</v>
      </c>
      <c r="I202" s="12">
        <v>2.7250000000000001</v>
      </c>
      <c r="J202" s="12">
        <v>0.65920000000000001</v>
      </c>
      <c r="K202" s="45" t="s">
        <v>736</v>
      </c>
      <c r="L202" s="9" t="str">
        <f t="shared" si="39"/>
        <v>Yes</v>
      </c>
    </row>
    <row r="203" spans="1:12" ht="25.5" x14ac:dyDescent="0.2">
      <c r="A203" s="4" t="s">
        <v>1486</v>
      </c>
      <c r="B203" s="35" t="s">
        <v>213</v>
      </c>
      <c r="C203" s="9">
        <v>24.745729075</v>
      </c>
      <c r="D203" s="44" t="str">
        <f t="shared" si="36"/>
        <v>N/A</v>
      </c>
      <c r="E203" s="9">
        <v>26.068770892</v>
      </c>
      <c r="F203" s="44" t="str">
        <f t="shared" si="37"/>
        <v>N/A</v>
      </c>
      <c r="G203" s="9">
        <v>26.954089473</v>
      </c>
      <c r="H203" s="44" t="str">
        <f t="shared" si="38"/>
        <v>N/A</v>
      </c>
      <c r="I203" s="12">
        <v>5.3470000000000004</v>
      </c>
      <c r="J203" s="12">
        <v>3.3959999999999999</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1734</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1746</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389442</v>
      </c>
      <c r="D6" s="44" t="str">
        <f>IF($B6="N/A","N/A",IF(C6&gt;10,"No",IF(C6&lt;-10,"No","Yes")))</f>
        <v>N/A</v>
      </c>
      <c r="E6" s="36">
        <v>308328</v>
      </c>
      <c r="F6" s="44" t="str">
        <f>IF($B6="N/A","N/A",IF(E6&gt;10,"No",IF(E6&lt;-10,"No","Yes")))</f>
        <v>N/A</v>
      </c>
      <c r="G6" s="36">
        <v>301399</v>
      </c>
      <c r="H6" s="44" t="str">
        <f>IF($B6="N/A","N/A",IF(G6&gt;10,"No",IF(G6&lt;-10,"No","Yes")))</f>
        <v>N/A</v>
      </c>
      <c r="I6" s="12">
        <v>-20.8</v>
      </c>
      <c r="J6" s="12">
        <v>-2.25</v>
      </c>
      <c r="K6" s="45" t="s">
        <v>736</v>
      </c>
      <c r="L6" s="9" t="str">
        <f t="shared" ref="L6:L46" si="0">IF(J6="Div by 0", "N/A", IF(K6="N/A","N/A", IF(J6&gt;VALUE(MID(K6,1,2)), "No", IF(J6&lt;-1*VALUE(MID(K6,1,2)), "No", "Yes"))))</f>
        <v>Yes</v>
      </c>
    </row>
    <row r="7" spans="1:12" x14ac:dyDescent="0.2">
      <c r="A7" s="46" t="s">
        <v>10</v>
      </c>
      <c r="B7" s="35" t="s">
        <v>213</v>
      </c>
      <c r="C7" s="36">
        <v>319745</v>
      </c>
      <c r="D7" s="44" t="str">
        <f>IF($B7="N/A","N/A",IF(C7&gt;10,"No",IF(C7&lt;-10,"No","Yes")))</f>
        <v>N/A</v>
      </c>
      <c r="E7" s="36">
        <v>245429</v>
      </c>
      <c r="F7" s="44" t="str">
        <f>IF($B7="N/A","N/A",IF(E7&gt;10,"No",IF(E7&lt;-10,"No","Yes")))</f>
        <v>N/A</v>
      </c>
      <c r="G7" s="36">
        <v>231149</v>
      </c>
      <c r="H7" s="44" t="str">
        <f>IF($B7="N/A","N/A",IF(G7&gt;10,"No",IF(G7&lt;-10,"No","Yes")))</f>
        <v>N/A</v>
      </c>
      <c r="I7" s="12">
        <v>-23.2</v>
      </c>
      <c r="J7" s="12">
        <v>-5.82</v>
      </c>
      <c r="K7" s="45" t="s">
        <v>736</v>
      </c>
      <c r="L7" s="9" t="str">
        <f t="shared" si="0"/>
        <v>Yes</v>
      </c>
    </row>
    <row r="8" spans="1:12" x14ac:dyDescent="0.2">
      <c r="A8" s="46" t="s">
        <v>91</v>
      </c>
      <c r="B8" s="9" t="s">
        <v>297</v>
      </c>
      <c r="C8" s="8">
        <v>82.103368408999998</v>
      </c>
      <c r="D8" s="44" t="str">
        <f>IF($B8="N/A","N/A",IF(C8&gt;90,"No",IF(C8&lt;65,"No","Yes")))</f>
        <v>Yes</v>
      </c>
      <c r="E8" s="8">
        <v>79.599971459000002</v>
      </c>
      <c r="F8" s="44" t="str">
        <f>IF($B8="N/A","N/A",IF(E8&gt;90,"No",IF(E8&lt;65,"No","Yes")))</f>
        <v>Yes</v>
      </c>
      <c r="G8" s="8">
        <v>76.692026185000003</v>
      </c>
      <c r="H8" s="44" t="str">
        <f>IF($B8="N/A","N/A",IF(G8&gt;90,"No",IF(G8&lt;65,"No","Yes")))</f>
        <v>Yes</v>
      </c>
      <c r="I8" s="12">
        <v>-3.05</v>
      </c>
      <c r="J8" s="12">
        <v>-3.65</v>
      </c>
      <c r="K8" s="45" t="s">
        <v>736</v>
      </c>
      <c r="L8" s="9" t="str">
        <f t="shared" si="0"/>
        <v>Yes</v>
      </c>
    </row>
    <row r="9" spans="1:12" x14ac:dyDescent="0.2">
      <c r="A9" s="46" t="s">
        <v>92</v>
      </c>
      <c r="B9" s="9" t="s">
        <v>298</v>
      </c>
      <c r="C9" s="8">
        <v>90.006503089000006</v>
      </c>
      <c r="D9" s="44" t="str">
        <f>IF($B9="N/A","N/A",IF(C9&gt;100,"No",IF(C9&lt;90,"No","Yes")))</f>
        <v>Yes</v>
      </c>
      <c r="E9" s="8">
        <v>89.660747121</v>
      </c>
      <c r="F9" s="44" t="str">
        <f>IF($B9="N/A","N/A",IF(E9&gt;100,"No",IF(E9&lt;90,"No","Yes")))</f>
        <v>No</v>
      </c>
      <c r="G9" s="8">
        <v>89.490138608999999</v>
      </c>
      <c r="H9" s="44" t="str">
        <f>IF($B9="N/A","N/A",IF(G9&gt;100,"No",IF(G9&lt;90,"No","Yes")))</f>
        <v>No</v>
      </c>
      <c r="I9" s="12">
        <v>-0.38400000000000001</v>
      </c>
      <c r="J9" s="12">
        <v>-0.19</v>
      </c>
      <c r="K9" s="45" t="s">
        <v>736</v>
      </c>
      <c r="L9" s="9" t="str">
        <f t="shared" si="0"/>
        <v>Yes</v>
      </c>
    </row>
    <row r="10" spans="1:12" x14ac:dyDescent="0.2">
      <c r="A10" s="46" t="s">
        <v>93</v>
      </c>
      <c r="B10" s="9" t="s">
        <v>299</v>
      </c>
      <c r="C10" s="8">
        <v>88.800031739000005</v>
      </c>
      <c r="D10" s="44" t="str">
        <f>IF($B10="N/A","N/A",IF(C10&gt;100,"No",IF(C10&lt;85,"No","Yes")))</f>
        <v>Yes</v>
      </c>
      <c r="E10" s="8">
        <v>85.466110116999999</v>
      </c>
      <c r="F10" s="44" t="str">
        <f>IF($B10="N/A","N/A",IF(E10&gt;100,"No",IF(E10&lt;85,"No","Yes")))</f>
        <v>Yes</v>
      </c>
      <c r="G10" s="8">
        <v>84.823194557999997</v>
      </c>
      <c r="H10" s="44" t="str">
        <f>IF($B10="N/A","N/A",IF(G10&gt;100,"No",IF(G10&lt;85,"No","Yes")))</f>
        <v>No</v>
      </c>
      <c r="I10" s="12">
        <v>-3.75</v>
      </c>
      <c r="J10" s="12">
        <v>-0.752</v>
      </c>
      <c r="K10" s="45" t="s">
        <v>736</v>
      </c>
      <c r="L10" s="9" t="str">
        <f t="shared" si="0"/>
        <v>Yes</v>
      </c>
    </row>
    <row r="11" spans="1:12" x14ac:dyDescent="0.2">
      <c r="A11" s="46" t="s">
        <v>94</v>
      </c>
      <c r="B11" s="9" t="s">
        <v>300</v>
      </c>
      <c r="C11" s="8">
        <v>67.963322062000003</v>
      </c>
      <c r="D11" s="44" t="str">
        <f>IF($B11="N/A","N/A",IF(C11&gt;100,"No",IF(C11&lt;80,"No","Yes")))</f>
        <v>No</v>
      </c>
      <c r="E11" s="8">
        <v>68.263338736999998</v>
      </c>
      <c r="F11" s="44" t="str">
        <f>IF($B11="N/A","N/A",IF(E11&gt;100,"No",IF(E11&lt;80,"No","Yes")))</f>
        <v>No</v>
      </c>
      <c r="G11" s="8">
        <v>65.627694722000001</v>
      </c>
      <c r="H11" s="44" t="str">
        <f>IF($B11="N/A","N/A",IF(G11&gt;100,"No",IF(G11&lt;80,"No","Yes")))</f>
        <v>No</v>
      </c>
      <c r="I11" s="12">
        <v>0.44140000000000001</v>
      </c>
      <c r="J11" s="12">
        <v>-3.86</v>
      </c>
      <c r="K11" s="45" t="s">
        <v>736</v>
      </c>
      <c r="L11" s="9" t="str">
        <f t="shared" si="0"/>
        <v>Yes</v>
      </c>
    </row>
    <row r="12" spans="1:12" x14ac:dyDescent="0.2">
      <c r="A12" s="46" t="s">
        <v>95</v>
      </c>
      <c r="B12" s="9" t="s">
        <v>300</v>
      </c>
      <c r="C12" s="8">
        <v>70.189684079000003</v>
      </c>
      <c r="D12" s="44" t="str">
        <f>IF($B12="N/A","N/A",IF(C12&gt;100,"No",IF(C12&lt;80,"No","Yes")))</f>
        <v>No</v>
      </c>
      <c r="E12" s="8">
        <v>69.333519827000003</v>
      </c>
      <c r="F12" s="44" t="str">
        <f>IF($B12="N/A","N/A",IF(E12&gt;100,"No",IF(E12&lt;80,"No","Yes")))</f>
        <v>No</v>
      </c>
      <c r="G12" s="8">
        <v>59.313505257000003</v>
      </c>
      <c r="H12" s="44" t="str">
        <f>IF($B12="N/A","N/A",IF(G12&gt;100,"No",IF(G12&lt;80,"No","Yes")))</f>
        <v>No</v>
      </c>
      <c r="I12" s="12">
        <v>-1.22</v>
      </c>
      <c r="J12" s="12">
        <v>-14.5</v>
      </c>
      <c r="K12" s="45" t="s">
        <v>736</v>
      </c>
      <c r="L12" s="9" t="str">
        <f t="shared" si="0"/>
        <v>Yes</v>
      </c>
    </row>
    <row r="13" spans="1:12" x14ac:dyDescent="0.2">
      <c r="A13" s="3" t="s">
        <v>96</v>
      </c>
      <c r="B13" s="35" t="s">
        <v>213</v>
      </c>
      <c r="C13" s="36">
        <v>317684.44</v>
      </c>
      <c r="D13" s="44" t="str">
        <f t="shared" ref="D13:D44" si="1">IF($B13="N/A","N/A",IF(C13&gt;10,"No",IF(C13&lt;-10,"No","Yes")))</f>
        <v>N/A</v>
      </c>
      <c r="E13" s="36">
        <v>241449.88</v>
      </c>
      <c r="F13" s="44" t="str">
        <f t="shared" ref="F13:F44" si="2">IF($B13="N/A","N/A",IF(E13&gt;10,"No",IF(E13&lt;-10,"No","Yes")))</f>
        <v>N/A</v>
      </c>
      <c r="G13" s="36">
        <v>232338.52</v>
      </c>
      <c r="H13" s="44" t="str">
        <f t="shared" ref="H13:H44" si="3">IF($B13="N/A","N/A",IF(G13&gt;10,"No",IF(G13&lt;-10,"No","Yes")))</f>
        <v>N/A</v>
      </c>
      <c r="I13" s="12">
        <v>-24</v>
      </c>
      <c r="J13" s="12">
        <v>-3.77</v>
      </c>
      <c r="K13" s="45" t="s">
        <v>736</v>
      </c>
      <c r="L13" s="9" t="str">
        <f t="shared" si="0"/>
        <v>Yes</v>
      </c>
    </row>
    <row r="14" spans="1:12" x14ac:dyDescent="0.2">
      <c r="A14" s="3" t="s">
        <v>100</v>
      </c>
      <c r="B14" s="35" t="s">
        <v>213</v>
      </c>
      <c r="C14" s="36">
        <v>79962</v>
      </c>
      <c r="D14" s="44" t="str">
        <f t="shared" si="1"/>
        <v>N/A</v>
      </c>
      <c r="E14" s="36">
        <v>81031</v>
      </c>
      <c r="F14" s="44" t="str">
        <f t="shared" si="2"/>
        <v>N/A</v>
      </c>
      <c r="G14" s="36">
        <v>81885</v>
      </c>
      <c r="H14" s="44" t="str">
        <f t="shared" si="3"/>
        <v>N/A</v>
      </c>
      <c r="I14" s="12">
        <v>1.337</v>
      </c>
      <c r="J14" s="12">
        <v>1.054</v>
      </c>
      <c r="K14" s="45" t="s">
        <v>736</v>
      </c>
      <c r="L14" s="9" t="str">
        <f t="shared" si="0"/>
        <v>Yes</v>
      </c>
    </row>
    <row r="15" spans="1:12" x14ac:dyDescent="0.2">
      <c r="A15" s="3" t="s">
        <v>977</v>
      </c>
      <c r="B15" s="35" t="s">
        <v>213</v>
      </c>
      <c r="C15" s="36">
        <v>38114</v>
      </c>
      <c r="D15" s="44" t="str">
        <f t="shared" si="1"/>
        <v>N/A</v>
      </c>
      <c r="E15" s="36">
        <v>39223</v>
      </c>
      <c r="F15" s="44" t="str">
        <f t="shared" si="2"/>
        <v>N/A</v>
      </c>
      <c r="G15" s="36">
        <v>39721</v>
      </c>
      <c r="H15" s="44" t="str">
        <f t="shared" si="3"/>
        <v>N/A</v>
      </c>
      <c r="I15" s="12">
        <v>2.91</v>
      </c>
      <c r="J15" s="12">
        <v>1.27</v>
      </c>
      <c r="K15" s="45" t="s">
        <v>736</v>
      </c>
      <c r="L15" s="9" t="str">
        <f t="shared" si="0"/>
        <v>Yes</v>
      </c>
    </row>
    <row r="16" spans="1:12" x14ac:dyDescent="0.2">
      <c r="A16" s="3" t="s">
        <v>978</v>
      </c>
      <c r="B16" s="35" t="s">
        <v>213</v>
      </c>
      <c r="C16" s="36">
        <v>6466</v>
      </c>
      <c r="D16" s="44" t="str">
        <f t="shared" si="1"/>
        <v>N/A</v>
      </c>
      <c r="E16" s="36">
        <v>5584</v>
      </c>
      <c r="F16" s="44" t="str">
        <f t="shared" si="2"/>
        <v>N/A</v>
      </c>
      <c r="G16" s="36">
        <v>5282</v>
      </c>
      <c r="H16" s="44" t="str">
        <f t="shared" si="3"/>
        <v>N/A</v>
      </c>
      <c r="I16" s="12">
        <v>-13.6</v>
      </c>
      <c r="J16" s="12">
        <v>-5.41</v>
      </c>
      <c r="K16" s="45" t="s">
        <v>736</v>
      </c>
      <c r="L16" s="9" t="str">
        <f t="shared" si="0"/>
        <v>Yes</v>
      </c>
    </row>
    <row r="17" spans="1:12" x14ac:dyDescent="0.2">
      <c r="A17" s="3" t="s">
        <v>979</v>
      </c>
      <c r="B17" s="35" t="s">
        <v>213</v>
      </c>
      <c r="C17" s="36">
        <v>2441</v>
      </c>
      <c r="D17" s="44" t="str">
        <f t="shared" si="1"/>
        <v>N/A</v>
      </c>
      <c r="E17" s="36">
        <v>2540</v>
      </c>
      <c r="F17" s="44" t="str">
        <f t="shared" si="2"/>
        <v>N/A</v>
      </c>
      <c r="G17" s="36">
        <v>2625</v>
      </c>
      <c r="H17" s="44" t="str">
        <f t="shared" si="3"/>
        <v>N/A</v>
      </c>
      <c r="I17" s="12">
        <v>4.056</v>
      </c>
      <c r="J17" s="12">
        <v>3.3460000000000001</v>
      </c>
      <c r="K17" s="45" t="s">
        <v>736</v>
      </c>
      <c r="L17" s="9" t="str">
        <f t="shared" si="0"/>
        <v>Yes</v>
      </c>
    </row>
    <row r="18" spans="1:12" x14ac:dyDescent="0.2">
      <c r="A18" s="3" t="s">
        <v>980</v>
      </c>
      <c r="B18" s="35" t="s">
        <v>213</v>
      </c>
      <c r="C18" s="36">
        <v>32941</v>
      </c>
      <c r="D18" s="44" t="str">
        <f t="shared" si="1"/>
        <v>N/A</v>
      </c>
      <c r="E18" s="36">
        <v>33684</v>
      </c>
      <c r="F18" s="44" t="str">
        <f t="shared" si="2"/>
        <v>N/A</v>
      </c>
      <c r="G18" s="36">
        <v>34257</v>
      </c>
      <c r="H18" s="44" t="str">
        <f t="shared" si="3"/>
        <v>N/A</v>
      </c>
      <c r="I18" s="12">
        <v>2.2559999999999998</v>
      </c>
      <c r="J18" s="12">
        <v>1.7010000000000001</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1747</v>
      </c>
      <c r="J19" s="12" t="s">
        <v>1747</v>
      </c>
      <c r="K19" s="45" t="s">
        <v>736</v>
      </c>
      <c r="L19" s="9" t="str">
        <f t="shared" si="0"/>
        <v>N/A</v>
      </c>
    </row>
    <row r="20" spans="1:12" x14ac:dyDescent="0.2">
      <c r="A20" s="3" t="s">
        <v>101</v>
      </c>
      <c r="B20" s="35" t="s">
        <v>213</v>
      </c>
      <c r="C20" s="36">
        <v>176438</v>
      </c>
      <c r="D20" s="44" t="str">
        <f t="shared" si="1"/>
        <v>N/A</v>
      </c>
      <c r="E20" s="36">
        <v>100620</v>
      </c>
      <c r="F20" s="44" t="str">
        <f t="shared" si="2"/>
        <v>N/A</v>
      </c>
      <c r="G20" s="36">
        <v>82916</v>
      </c>
      <c r="H20" s="44" t="str">
        <f t="shared" si="3"/>
        <v>N/A</v>
      </c>
      <c r="I20" s="12">
        <v>-43</v>
      </c>
      <c r="J20" s="12">
        <v>-17.600000000000001</v>
      </c>
      <c r="K20" s="45" t="s">
        <v>736</v>
      </c>
      <c r="L20" s="9" t="str">
        <f t="shared" si="0"/>
        <v>Yes</v>
      </c>
    </row>
    <row r="21" spans="1:12" x14ac:dyDescent="0.2">
      <c r="A21" s="3" t="s">
        <v>982</v>
      </c>
      <c r="B21" s="35" t="s">
        <v>213</v>
      </c>
      <c r="C21" s="36">
        <v>135262</v>
      </c>
      <c r="D21" s="44" t="str">
        <f t="shared" si="1"/>
        <v>N/A</v>
      </c>
      <c r="E21" s="36">
        <v>61195</v>
      </c>
      <c r="F21" s="44" t="str">
        <f t="shared" si="2"/>
        <v>N/A</v>
      </c>
      <c r="G21" s="36">
        <v>46514</v>
      </c>
      <c r="H21" s="44" t="str">
        <f t="shared" si="3"/>
        <v>N/A</v>
      </c>
      <c r="I21" s="12">
        <v>-54.8</v>
      </c>
      <c r="J21" s="12">
        <v>-24</v>
      </c>
      <c r="K21" s="45" t="s">
        <v>736</v>
      </c>
      <c r="L21" s="9" t="str">
        <f t="shared" si="0"/>
        <v>Yes</v>
      </c>
    </row>
    <row r="22" spans="1:12" x14ac:dyDescent="0.2">
      <c r="A22" s="3" t="s">
        <v>983</v>
      </c>
      <c r="B22" s="35" t="s">
        <v>213</v>
      </c>
      <c r="C22" s="36">
        <v>10785</v>
      </c>
      <c r="D22" s="44" t="str">
        <f t="shared" si="1"/>
        <v>N/A</v>
      </c>
      <c r="E22" s="36">
        <v>10511</v>
      </c>
      <c r="F22" s="44" t="str">
        <f t="shared" si="2"/>
        <v>N/A</v>
      </c>
      <c r="G22" s="36">
        <v>8826</v>
      </c>
      <c r="H22" s="44" t="str">
        <f t="shared" si="3"/>
        <v>N/A</v>
      </c>
      <c r="I22" s="12">
        <v>-2.54</v>
      </c>
      <c r="J22" s="12">
        <v>-16</v>
      </c>
      <c r="K22" s="45" t="s">
        <v>736</v>
      </c>
      <c r="L22" s="9" t="str">
        <f t="shared" si="0"/>
        <v>Yes</v>
      </c>
    </row>
    <row r="23" spans="1:12" x14ac:dyDescent="0.2">
      <c r="A23" s="3" t="s">
        <v>984</v>
      </c>
      <c r="B23" s="35" t="s">
        <v>213</v>
      </c>
      <c r="C23" s="36">
        <v>6280</v>
      </c>
      <c r="D23" s="44" t="str">
        <f>IF($B23="N/A","N/A",IF(C23&gt;10,"No",IF(C23&lt;-10,"No","Yes")))</f>
        <v>N/A</v>
      </c>
      <c r="E23" s="36">
        <v>6082</v>
      </c>
      <c r="F23" s="44" t="str">
        <f t="shared" si="2"/>
        <v>N/A</v>
      </c>
      <c r="G23" s="36">
        <v>5583</v>
      </c>
      <c r="H23" s="44" t="str">
        <f t="shared" si="3"/>
        <v>N/A</v>
      </c>
      <c r="I23" s="12">
        <v>-3.15</v>
      </c>
      <c r="J23" s="12">
        <v>-8.1999999999999993</v>
      </c>
      <c r="K23" s="45" t="s">
        <v>736</v>
      </c>
      <c r="L23" s="9" t="str">
        <f t="shared" si="0"/>
        <v>Yes</v>
      </c>
    </row>
    <row r="24" spans="1:12" x14ac:dyDescent="0.2">
      <c r="A24" s="3" t="s">
        <v>985</v>
      </c>
      <c r="B24" s="35" t="s">
        <v>213</v>
      </c>
      <c r="C24" s="36">
        <v>24111</v>
      </c>
      <c r="D24" s="44" t="str">
        <f t="shared" si="1"/>
        <v>N/A</v>
      </c>
      <c r="E24" s="36">
        <v>22832</v>
      </c>
      <c r="F24" s="44" t="str">
        <f t="shared" si="2"/>
        <v>N/A</v>
      </c>
      <c r="G24" s="36">
        <v>21993</v>
      </c>
      <c r="H24" s="44" t="str">
        <f t="shared" si="3"/>
        <v>N/A</v>
      </c>
      <c r="I24" s="12">
        <v>-5.3</v>
      </c>
      <c r="J24" s="12">
        <v>-3.67</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1747</v>
      </c>
      <c r="J25" s="12" t="s">
        <v>1747</v>
      </c>
      <c r="K25" s="45" t="s">
        <v>736</v>
      </c>
      <c r="L25" s="9" t="str">
        <f t="shared" si="0"/>
        <v>N/A</v>
      </c>
    </row>
    <row r="26" spans="1:12" x14ac:dyDescent="0.2">
      <c r="A26" s="3" t="s">
        <v>104</v>
      </c>
      <c r="B26" s="35" t="s">
        <v>213</v>
      </c>
      <c r="C26" s="36">
        <v>102623</v>
      </c>
      <c r="D26" s="44" t="str">
        <f t="shared" si="1"/>
        <v>N/A</v>
      </c>
      <c r="E26" s="36">
        <v>98079</v>
      </c>
      <c r="F26" s="44" t="str">
        <f t="shared" si="2"/>
        <v>N/A</v>
      </c>
      <c r="G26" s="36">
        <v>103211</v>
      </c>
      <c r="H26" s="44" t="str">
        <f t="shared" si="3"/>
        <v>N/A</v>
      </c>
      <c r="I26" s="12">
        <v>-4.43</v>
      </c>
      <c r="J26" s="12">
        <v>5.2329999999999997</v>
      </c>
      <c r="K26" s="45" t="s">
        <v>736</v>
      </c>
      <c r="L26" s="9" t="str">
        <f t="shared" si="0"/>
        <v>Yes</v>
      </c>
    </row>
    <row r="27" spans="1:12" x14ac:dyDescent="0.2">
      <c r="A27" s="3" t="s">
        <v>987</v>
      </c>
      <c r="B27" s="35" t="s">
        <v>213</v>
      </c>
      <c r="C27" s="36">
        <v>6043</v>
      </c>
      <c r="D27" s="44" t="str">
        <f t="shared" si="1"/>
        <v>N/A</v>
      </c>
      <c r="E27" s="36">
        <v>5249</v>
      </c>
      <c r="F27" s="44" t="str">
        <f t="shared" si="2"/>
        <v>N/A</v>
      </c>
      <c r="G27" s="36">
        <v>694</v>
      </c>
      <c r="H27" s="44" t="str">
        <f t="shared" si="3"/>
        <v>N/A</v>
      </c>
      <c r="I27" s="12">
        <v>-13.1</v>
      </c>
      <c r="J27" s="12">
        <v>-86.8</v>
      </c>
      <c r="K27" s="45" t="s">
        <v>736</v>
      </c>
      <c r="L27" s="9" t="str">
        <f t="shared" si="0"/>
        <v>No</v>
      </c>
    </row>
    <row r="28" spans="1:12" x14ac:dyDescent="0.2">
      <c r="A28" s="3" t="s">
        <v>988</v>
      </c>
      <c r="B28" s="35" t="s">
        <v>213</v>
      </c>
      <c r="C28" s="36">
        <v>0</v>
      </c>
      <c r="D28" s="44" t="str">
        <f t="shared" si="1"/>
        <v>N/A</v>
      </c>
      <c r="E28" s="36">
        <v>0</v>
      </c>
      <c r="F28" s="44" t="str">
        <f t="shared" si="2"/>
        <v>N/A</v>
      </c>
      <c r="G28" s="36">
        <v>0</v>
      </c>
      <c r="H28" s="44" t="str">
        <f t="shared" si="3"/>
        <v>N/A</v>
      </c>
      <c r="I28" s="12" t="s">
        <v>1747</v>
      </c>
      <c r="J28" s="12" t="s">
        <v>1747</v>
      </c>
      <c r="K28" s="45" t="s">
        <v>736</v>
      </c>
      <c r="L28" s="9" t="str">
        <f t="shared" si="0"/>
        <v>N/A</v>
      </c>
    </row>
    <row r="29" spans="1:12" x14ac:dyDescent="0.2">
      <c r="A29" s="3" t="s">
        <v>989</v>
      </c>
      <c r="B29" s="35" t="s">
        <v>213</v>
      </c>
      <c r="C29" s="36">
        <v>337</v>
      </c>
      <c r="D29" s="44" t="str">
        <f t="shared" si="1"/>
        <v>N/A</v>
      </c>
      <c r="E29" s="36">
        <v>415</v>
      </c>
      <c r="F29" s="44" t="str">
        <f t="shared" si="2"/>
        <v>N/A</v>
      </c>
      <c r="G29" s="36">
        <v>403</v>
      </c>
      <c r="H29" s="44" t="str">
        <f t="shared" si="3"/>
        <v>N/A</v>
      </c>
      <c r="I29" s="12">
        <v>23.15</v>
      </c>
      <c r="J29" s="12">
        <v>-2.89</v>
      </c>
      <c r="K29" s="45" t="s">
        <v>736</v>
      </c>
      <c r="L29" s="9" t="str">
        <f t="shared" si="0"/>
        <v>Yes</v>
      </c>
    </row>
    <row r="30" spans="1:12" x14ac:dyDescent="0.2">
      <c r="A30" s="3" t="s">
        <v>990</v>
      </c>
      <c r="B30" s="35" t="s">
        <v>213</v>
      </c>
      <c r="C30" s="36">
        <v>62507</v>
      </c>
      <c r="D30" s="44" t="str">
        <f t="shared" si="1"/>
        <v>N/A</v>
      </c>
      <c r="E30" s="36">
        <v>58408</v>
      </c>
      <c r="F30" s="44" t="str">
        <f t="shared" si="2"/>
        <v>N/A</v>
      </c>
      <c r="G30" s="36">
        <v>66401</v>
      </c>
      <c r="H30" s="44" t="str">
        <f t="shared" si="3"/>
        <v>N/A</v>
      </c>
      <c r="I30" s="12">
        <v>-6.56</v>
      </c>
      <c r="J30" s="12">
        <v>13.68</v>
      </c>
      <c r="K30" s="45" t="s">
        <v>736</v>
      </c>
      <c r="L30" s="9" t="str">
        <f t="shared" si="0"/>
        <v>Yes</v>
      </c>
    </row>
    <row r="31" spans="1:12" x14ac:dyDescent="0.2">
      <c r="A31" s="3" t="s">
        <v>991</v>
      </c>
      <c r="B31" s="35" t="s">
        <v>213</v>
      </c>
      <c r="C31" s="36">
        <v>12686</v>
      </c>
      <c r="D31" s="44" t="str">
        <f t="shared" si="1"/>
        <v>N/A</v>
      </c>
      <c r="E31" s="36">
        <v>11596</v>
      </c>
      <c r="F31" s="44" t="str">
        <f t="shared" si="2"/>
        <v>N/A</v>
      </c>
      <c r="G31" s="36">
        <v>13756</v>
      </c>
      <c r="H31" s="44" t="str">
        <f t="shared" si="3"/>
        <v>N/A</v>
      </c>
      <c r="I31" s="12">
        <v>-8.59</v>
      </c>
      <c r="J31" s="12">
        <v>18.63</v>
      </c>
      <c r="K31" s="45" t="s">
        <v>736</v>
      </c>
      <c r="L31" s="9" t="str">
        <f t="shared" si="0"/>
        <v>Yes</v>
      </c>
    </row>
    <row r="32" spans="1:12" x14ac:dyDescent="0.2">
      <c r="A32" s="3" t="s">
        <v>992</v>
      </c>
      <c r="B32" s="35" t="s">
        <v>213</v>
      </c>
      <c r="C32" s="36">
        <v>21050</v>
      </c>
      <c r="D32" s="44" t="str">
        <f t="shared" si="1"/>
        <v>N/A</v>
      </c>
      <c r="E32" s="36">
        <v>22411</v>
      </c>
      <c r="F32" s="44" t="str">
        <f t="shared" si="2"/>
        <v>N/A</v>
      </c>
      <c r="G32" s="36">
        <v>21374</v>
      </c>
      <c r="H32" s="44" t="str">
        <f t="shared" si="3"/>
        <v>N/A</v>
      </c>
      <c r="I32" s="12">
        <v>6.4660000000000002</v>
      </c>
      <c r="J32" s="12">
        <v>-4.63</v>
      </c>
      <c r="K32" s="45" t="s">
        <v>736</v>
      </c>
      <c r="L32" s="9" t="str">
        <f t="shared" si="0"/>
        <v>Yes</v>
      </c>
    </row>
    <row r="33" spans="1:12" x14ac:dyDescent="0.2">
      <c r="A33" s="3" t="s">
        <v>993</v>
      </c>
      <c r="B33" s="35" t="s">
        <v>213</v>
      </c>
      <c r="C33" s="36">
        <v>0</v>
      </c>
      <c r="D33" s="44" t="str">
        <f t="shared" si="1"/>
        <v>N/A</v>
      </c>
      <c r="E33" s="36">
        <v>0</v>
      </c>
      <c r="F33" s="44" t="str">
        <f t="shared" si="2"/>
        <v>N/A</v>
      </c>
      <c r="G33" s="36">
        <v>583</v>
      </c>
      <c r="H33" s="44" t="str">
        <f t="shared" si="3"/>
        <v>N/A</v>
      </c>
      <c r="I33" s="12" t="s">
        <v>1747</v>
      </c>
      <c r="J33" s="12" t="s">
        <v>1747</v>
      </c>
      <c r="K33" s="45" t="s">
        <v>736</v>
      </c>
      <c r="L33" s="9" t="str">
        <f t="shared" si="0"/>
        <v>N/A</v>
      </c>
    </row>
    <row r="34" spans="1:12" x14ac:dyDescent="0.2">
      <c r="A34" s="3" t="s">
        <v>105</v>
      </c>
      <c r="B34" s="35" t="s">
        <v>213</v>
      </c>
      <c r="C34" s="36">
        <v>30419</v>
      </c>
      <c r="D34" s="44" t="str">
        <f t="shared" si="1"/>
        <v>N/A</v>
      </c>
      <c r="E34" s="36">
        <v>28598</v>
      </c>
      <c r="F34" s="44" t="str">
        <f t="shared" si="2"/>
        <v>N/A</v>
      </c>
      <c r="G34" s="36">
        <v>33387</v>
      </c>
      <c r="H34" s="44" t="str">
        <f t="shared" si="3"/>
        <v>N/A</v>
      </c>
      <c r="I34" s="12">
        <v>-5.99</v>
      </c>
      <c r="J34" s="12">
        <v>16.75</v>
      </c>
      <c r="K34" s="45" t="s">
        <v>736</v>
      </c>
      <c r="L34" s="9" t="str">
        <f t="shared" si="0"/>
        <v>Yes</v>
      </c>
    </row>
    <row r="35" spans="1:12" x14ac:dyDescent="0.2">
      <c r="A35" s="3" t="s">
        <v>994</v>
      </c>
      <c r="B35" s="35" t="s">
        <v>213</v>
      </c>
      <c r="C35" s="36">
        <v>4285</v>
      </c>
      <c r="D35" s="44" t="str">
        <f t="shared" si="1"/>
        <v>N/A</v>
      </c>
      <c r="E35" s="36">
        <v>3875</v>
      </c>
      <c r="F35" s="44" t="str">
        <f t="shared" si="2"/>
        <v>N/A</v>
      </c>
      <c r="G35" s="36">
        <v>11372</v>
      </c>
      <c r="H35" s="44" t="str">
        <f t="shared" si="3"/>
        <v>N/A</v>
      </c>
      <c r="I35" s="12">
        <v>-9.57</v>
      </c>
      <c r="J35" s="12">
        <v>193.5</v>
      </c>
      <c r="K35" s="45" t="s">
        <v>736</v>
      </c>
      <c r="L35" s="9" t="str">
        <f t="shared" si="0"/>
        <v>No</v>
      </c>
    </row>
    <row r="36" spans="1:12" x14ac:dyDescent="0.2">
      <c r="A36" s="3" t="s">
        <v>995</v>
      </c>
      <c r="B36" s="35" t="s">
        <v>213</v>
      </c>
      <c r="C36" s="36">
        <v>0</v>
      </c>
      <c r="D36" s="44" t="str">
        <f t="shared" si="1"/>
        <v>N/A</v>
      </c>
      <c r="E36" s="36">
        <v>0</v>
      </c>
      <c r="F36" s="44" t="str">
        <f t="shared" si="2"/>
        <v>N/A</v>
      </c>
      <c r="G36" s="36">
        <v>0</v>
      </c>
      <c r="H36" s="44" t="str">
        <f t="shared" si="3"/>
        <v>N/A</v>
      </c>
      <c r="I36" s="12" t="s">
        <v>1747</v>
      </c>
      <c r="J36" s="12" t="s">
        <v>1747</v>
      </c>
      <c r="K36" s="45" t="s">
        <v>736</v>
      </c>
      <c r="L36" s="9" t="str">
        <f t="shared" si="0"/>
        <v>N/A</v>
      </c>
    </row>
    <row r="37" spans="1:12" x14ac:dyDescent="0.2">
      <c r="A37" s="3" t="s">
        <v>996</v>
      </c>
      <c r="B37" s="35" t="s">
        <v>213</v>
      </c>
      <c r="C37" s="36">
        <v>153</v>
      </c>
      <c r="D37" s="44" t="str">
        <f t="shared" si="1"/>
        <v>N/A</v>
      </c>
      <c r="E37" s="36">
        <v>168</v>
      </c>
      <c r="F37" s="44" t="str">
        <f t="shared" si="2"/>
        <v>N/A</v>
      </c>
      <c r="G37" s="36">
        <v>160</v>
      </c>
      <c r="H37" s="44" t="str">
        <f t="shared" si="3"/>
        <v>N/A</v>
      </c>
      <c r="I37" s="12">
        <v>9.8040000000000003</v>
      </c>
      <c r="J37" s="12">
        <v>-4.76</v>
      </c>
      <c r="K37" s="45" t="s">
        <v>736</v>
      </c>
      <c r="L37" s="9" t="str">
        <f t="shared" si="0"/>
        <v>Yes</v>
      </c>
    </row>
    <row r="38" spans="1:12" x14ac:dyDescent="0.2">
      <c r="A38" s="3" t="s">
        <v>997</v>
      </c>
      <c r="B38" s="35" t="s">
        <v>213</v>
      </c>
      <c r="C38" s="36">
        <v>7101</v>
      </c>
      <c r="D38" s="44" t="str">
        <f t="shared" si="1"/>
        <v>N/A</v>
      </c>
      <c r="E38" s="36">
        <v>6744</v>
      </c>
      <c r="F38" s="44" t="str">
        <f t="shared" si="2"/>
        <v>N/A</v>
      </c>
      <c r="G38" s="36">
        <v>6252</v>
      </c>
      <c r="H38" s="44" t="str">
        <f t="shared" si="3"/>
        <v>N/A</v>
      </c>
      <c r="I38" s="12">
        <v>-5.03</v>
      </c>
      <c r="J38" s="12">
        <v>-7.3</v>
      </c>
      <c r="K38" s="45" t="s">
        <v>736</v>
      </c>
      <c r="L38" s="9" t="str">
        <f t="shared" si="0"/>
        <v>Yes</v>
      </c>
    </row>
    <row r="39" spans="1:12" x14ac:dyDescent="0.2">
      <c r="A39" s="3" t="s">
        <v>998</v>
      </c>
      <c r="B39" s="35" t="s">
        <v>213</v>
      </c>
      <c r="C39" s="36">
        <v>12741</v>
      </c>
      <c r="D39" s="44" t="str">
        <f t="shared" si="1"/>
        <v>N/A</v>
      </c>
      <c r="E39" s="36">
        <v>11901</v>
      </c>
      <c r="F39" s="44" t="str">
        <f t="shared" si="2"/>
        <v>N/A</v>
      </c>
      <c r="G39" s="36">
        <v>10467</v>
      </c>
      <c r="H39" s="44" t="str">
        <f t="shared" si="3"/>
        <v>N/A</v>
      </c>
      <c r="I39" s="12">
        <v>-6.59</v>
      </c>
      <c r="J39" s="12">
        <v>-12</v>
      </c>
      <c r="K39" s="45" t="s">
        <v>736</v>
      </c>
      <c r="L39" s="9" t="str">
        <f t="shared" si="0"/>
        <v>Yes</v>
      </c>
    </row>
    <row r="40" spans="1:12" x14ac:dyDescent="0.2">
      <c r="A40" s="3" t="s">
        <v>999</v>
      </c>
      <c r="B40" s="35" t="s">
        <v>213</v>
      </c>
      <c r="C40" s="36">
        <v>6139</v>
      </c>
      <c r="D40" s="44" t="str">
        <f t="shared" si="1"/>
        <v>N/A</v>
      </c>
      <c r="E40" s="36">
        <v>5910</v>
      </c>
      <c r="F40" s="44" t="str">
        <f t="shared" si="2"/>
        <v>N/A</v>
      </c>
      <c r="G40" s="36">
        <v>5136</v>
      </c>
      <c r="H40" s="44" t="str">
        <f t="shared" si="3"/>
        <v>N/A</v>
      </c>
      <c r="I40" s="12">
        <v>-3.73</v>
      </c>
      <c r="J40" s="12">
        <v>-13.1</v>
      </c>
      <c r="K40" s="45" t="s">
        <v>736</v>
      </c>
      <c r="L40" s="9" t="str">
        <f t="shared" si="0"/>
        <v>Yes</v>
      </c>
    </row>
    <row r="41" spans="1:12" x14ac:dyDescent="0.2">
      <c r="A41" s="46" t="s">
        <v>84</v>
      </c>
      <c r="B41" s="35" t="s">
        <v>213</v>
      </c>
      <c r="C41" s="47">
        <v>3434468502</v>
      </c>
      <c r="D41" s="44" t="str">
        <f t="shared" si="1"/>
        <v>N/A</v>
      </c>
      <c r="E41" s="47">
        <v>2602635870</v>
      </c>
      <c r="F41" s="44" t="str">
        <f t="shared" si="2"/>
        <v>N/A</v>
      </c>
      <c r="G41" s="47">
        <v>2169196401</v>
      </c>
      <c r="H41" s="44" t="str">
        <f t="shared" si="3"/>
        <v>N/A</v>
      </c>
      <c r="I41" s="12">
        <v>-24.2</v>
      </c>
      <c r="J41" s="12">
        <v>-16.7</v>
      </c>
      <c r="K41" s="45" t="s">
        <v>736</v>
      </c>
      <c r="L41" s="9" t="str">
        <f t="shared" si="0"/>
        <v>Yes</v>
      </c>
    </row>
    <row r="42" spans="1:12" x14ac:dyDescent="0.2">
      <c r="A42" s="46" t="s">
        <v>1487</v>
      </c>
      <c r="B42" s="35" t="s">
        <v>213</v>
      </c>
      <c r="C42" s="47">
        <v>8818.9473708999994</v>
      </c>
      <c r="D42" s="44" t="str">
        <f t="shared" si="1"/>
        <v>N/A</v>
      </c>
      <c r="E42" s="47">
        <v>8441.1272086999998</v>
      </c>
      <c r="F42" s="44" t="str">
        <f t="shared" si="2"/>
        <v>N/A</v>
      </c>
      <c r="G42" s="47">
        <v>7197.0922299000003</v>
      </c>
      <c r="H42" s="44" t="str">
        <f t="shared" si="3"/>
        <v>N/A</v>
      </c>
      <c r="I42" s="12">
        <v>-4.28</v>
      </c>
      <c r="J42" s="12">
        <v>-14.7</v>
      </c>
      <c r="K42" s="45" t="s">
        <v>736</v>
      </c>
      <c r="L42" s="9" t="str">
        <f t="shared" si="0"/>
        <v>Yes</v>
      </c>
    </row>
    <row r="43" spans="1:12" x14ac:dyDescent="0.2">
      <c r="A43" s="46" t="s">
        <v>1488</v>
      </c>
      <c r="B43" s="35" t="s">
        <v>213</v>
      </c>
      <c r="C43" s="47">
        <v>10741.273520999999</v>
      </c>
      <c r="D43" s="44" t="str">
        <f t="shared" si="1"/>
        <v>N/A</v>
      </c>
      <c r="E43" s="47">
        <v>10604.434969</v>
      </c>
      <c r="F43" s="44" t="str">
        <f t="shared" si="2"/>
        <v>N/A</v>
      </c>
      <c r="G43" s="47">
        <v>9384.4074643999993</v>
      </c>
      <c r="H43" s="44" t="str">
        <f t="shared" si="3"/>
        <v>N/A</v>
      </c>
      <c r="I43" s="12">
        <v>-1.27</v>
      </c>
      <c r="J43" s="12">
        <v>-11.5</v>
      </c>
      <c r="K43" s="45" t="s">
        <v>736</v>
      </c>
      <c r="L43" s="9" t="str">
        <f t="shared" si="0"/>
        <v>Yes</v>
      </c>
    </row>
    <row r="44" spans="1:12" x14ac:dyDescent="0.2">
      <c r="A44" s="4" t="s">
        <v>107</v>
      </c>
      <c r="B44" s="35" t="s">
        <v>213</v>
      </c>
      <c r="C44" s="47">
        <v>120227255</v>
      </c>
      <c r="D44" s="44" t="str">
        <f t="shared" si="1"/>
        <v>N/A</v>
      </c>
      <c r="E44" s="47">
        <v>40914980</v>
      </c>
      <c r="F44" s="44" t="str">
        <f t="shared" si="2"/>
        <v>N/A</v>
      </c>
      <c r="G44" s="47">
        <v>11209575</v>
      </c>
      <c r="H44" s="44" t="str">
        <f t="shared" si="3"/>
        <v>N/A</v>
      </c>
      <c r="I44" s="12">
        <v>-66</v>
      </c>
      <c r="J44" s="12">
        <v>-72.599999999999994</v>
      </c>
      <c r="K44" s="45" t="s">
        <v>736</v>
      </c>
      <c r="L44" s="9" t="str">
        <f t="shared" si="0"/>
        <v>No</v>
      </c>
    </row>
    <row r="45" spans="1:12" x14ac:dyDescent="0.2">
      <c r="A45" s="46" t="s">
        <v>158</v>
      </c>
      <c r="B45" s="48" t="s">
        <v>217</v>
      </c>
      <c r="C45" s="1">
        <v>310007</v>
      </c>
      <c r="D45" s="44" t="str">
        <f>IF($B45="N/A","N/A",IF(C45&gt;0,"No",IF(C45&lt;0,"No","Yes")))</f>
        <v>No</v>
      </c>
      <c r="E45" s="1">
        <v>165497</v>
      </c>
      <c r="F45" s="44" t="str">
        <f>IF($B45="N/A","N/A",IF(E45&gt;0,"No",IF(E45&lt;0,"No","Yes")))</f>
        <v>No</v>
      </c>
      <c r="G45" s="1">
        <v>63299</v>
      </c>
      <c r="H45" s="44" t="str">
        <f>IF($B45="N/A","N/A",IF(G45&gt;0,"No",IF(G45&lt;0,"No","Yes")))</f>
        <v>No</v>
      </c>
      <c r="I45" s="12">
        <v>-46.6</v>
      </c>
      <c r="J45" s="12">
        <v>-61.8</v>
      </c>
      <c r="K45" s="45" t="s">
        <v>736</v>
      </c>
      <c r="L45" s="9" t="str">
        <f t="shared" si="0"/>
        <v>No</v>
      </c>
    </row>
    <row r="46" spans="1:12" x14ac:dyDescent="0.2">
      <c r="A46" s="46" t="s">
        <v>156</v>
      </c>
      <c r="B46" s="35" t="s">
        <v>213</v>
      </c>
      <c r="C46" s="47">
        <v>118833367</v>
      </c>
      <c r="D46" s="44" t="str">
        <f t="shared" ref="D46:D47" si="4">IF($B46="N/A","N/A",IF(C46&gt;10,"No",IF(C46&lt;-10,"No","Yes")))</f>
        <v>N/A</v>
      </c>
      <c r="E46" s="47">
        <v>40127997</v>
      </c>
      <c r="F46" s="44" t="str">
        <f t="shared" ref="F46:F47" si="5">IF($B46="N/A","N/A",IF(E46&gt;10,"No",IF(E46&lt;-10,"No","Yes")))</f>
        <v>N/A</v>
      </c>
      <c r="G46" s="47">
        <v>7032506</v>
      </c>
      <c r="H46" s="44" t="str">
        <f t="shared" ref="H46:H47" si="6">IF($B46="N/A","N/A",IF(G46&gt;10,"No",IF(G46&lt;-10,"No","Yes")))</f>
        <v>N/A</v>
      </c>
      <c r="I46" s="12">
        <v>-66.2</v>
      </c>
      <c r="J46" s="12">
        <v>-82.5</v>
      </c>
      <c r="K46" s="45" t="s">
        <v>736</v>
      </c>
      <c r="L46" s="9" t="str">
        <f t="shared" si="0"/>
        <v>No</v>
      </c>
    </row>
    <row r="47" spans="1:12" x14ac:dyDescent="0.2">
      <c r="A47" s="46" t="s">
        <v>1290</v>
      </c>
      <c r="B47" s="35" t="s">
        <v>213</v>
      </c>
      <c r="C47" s="47">
        <v>383.32478621000001</v>
      </c>
      <c r="D47" s="44" t="str">
        <f t="shared" si="4"/>
        <v>N/A</v>
      </c>
      <c r="E47" s="47">
        <v>242.46963389000001</v>
      </c>
      <c r="F47" s="44" t="str">
        <f t="shared" si="5"/>
        <v>N/A</v>
      </c>
      <c r="G47" s="47">
        <v>111.09979620999999</v>
      </c>
      <c r="H47" s="44" t="str">
        <f t="shared" si="6"/>
        <v>N/A</v>
      </c>
      <c r="I47" s="12">
        <v>-36.700000000000003</v>
      </c>
      <c r="J47" s="12">
        <v>-54.2</v>
      </c>
      <c r="K47" s="45" t="s">
        <v>736</v>
      </c>
      <c r="L47" s="9" t="str">
        <f>IF(J47="Div by 0", "N/A", IF(OR(J47="N/A",K47="N/A"),"N/A", IF(J47&gt;VALUE(MID(K47,1,2)), "No", IF(J47&lt;-1*VALUE(MID(K47,1,2)), "No", "Yes"))))</f>
        <v>No</v>
      </c>
    </row>
    <row r="48" spans="1:12" x14ac:dyDescent="0.2">
      <c r="A48" s="46" t="s">
        <v>1489</v>
      </c>
      <c r="B48" s="35" t="s">
        <v>213</v>
      </c>
      <c r="C48" s="47">
        <v>12473.427153000001</v>
      </c>
      <c r="D48" s="44" t="str">
        <f t="shared" ref="D48:D74" si="7">IF($B48="N/A","N/A",IF(C48&gt;10,"No",IF(C48&lt;-10,"No","Yes")))</f>
        <v>N/A</v>
      </c>
      <c r="E48" s="47">
        <v>12614.803964000001</v>
      </c>
      <c r="F48" s="44" t="str">
        <f t="shared" ref="F48:F74" si="8">IF($B48="N/A","N/A",IF(E48&gt;10,"No",IF(E48&lt;-10,"No","Yes")))</f>
        <v>N/A</v>
      </c>
      <c r="G48" s="47">
        <v>12256.321512</v>
      </c>
      <c r="H48" s="44" t="str">
        <f t="shared" ref="H48:H74" si="9">IF($B48="N/A","N/A",IF(G48&gt;10,"No",IF(G48&lt;-10,"No","Yes")))</f>
        <v>N/A</v>
      </c>
      <c r="I48" s="12">
        <v>1.133</v>
      </c>
      <c r="J48" s="12">
        <v>-2.84</v>
      </c>
      <c r="K48" s="45" t="s">
        <v>736</v>
      </c>
      <c r="L48" s="9" t="str">
        <f t="shared" ref="L48:L74" si="10">IF(J48="Div by 0", "N/A", IF(K48="N/A","N/A", IF(J48&gt;VALUE(MID(K48,1,2)), "No", IF(J48&lt;-1*VALUE(MID(K48,1,2)), "No", "Yes"))))</f>
        <v>Yes</v>
      </c>
    </row>
    <row r="49" spans="1:12" x14ac:dyDescent="0.2">
      <c r="A49" s="46" t="s">
        <v>1490</v>
      </c>
      <c r="B49" s="35" t="s">
        <v>213</v>
      </c>
      <c r="C49" s="47">
        <v>7418.1462455000001</v>
      </c>
      <c r="D49" s="44" t="str">
        <f t="shared" si="7"/>
        <v>N/A</v>
      </c>
      <c r="E49" s="47">
        <v>7312.0613415999997</v>
      </c>
      <c r="F49" s="44" t="str">
        <f t="shared" si="8"/>
        <v>N/A</v>
      </c>
      <c r="G49" s="47">
        <v>7138.5665264999998</v>
      </c>
      <c r="H49" s="44" t="str">
        <f t="shared" si="9"/>
        <v>N/A</v>
      </c>
      <c r="I49" s="12">
        <v>-1.43</v>
      </c>
      <c r="J49" s="12">
        <v>-2.37</v>
      </c>
      <c r="K49" s="45" t="s">
        <v>736</v>
      </c>
      <c r="L49" s="9" t="str">
        <f t="shared" si="10"/>
        <v>Yes</v>
      </c>
    </row>
    <row r="50" spans="1:12" x14ac:dyDescent="0.2">
      <c r="A50" s="46" t="s">
        <v>1491</v>
      </c>
      <c r="B50" s="35" t="s">
        <v>213</v>
      </c>
      <c r="C50" s="47">
        <v>8274.7714197000005</v>
      </c>
      <c r="D50" s="44" t="str">
        <f t="shared" si="7"/>
        <v>N/A</v>
      </c>
      <c r="E50" s="47">
        <v>8422.3336318000001</v>
      </c>
      <c r="F50" s="44" t="str">
        <f t="shared" si="8"/>
        <v>N/A</v>
      </c>
      <c r="G50" s="47">
        <v>8542.1861036999999</v>
      </c>
      <c r="H50" s="44" t="str">
        <f t="shared" si="9"/>
        <v>N/A</v>
      </c>
      <c r="I50" s="12">
        <v>1.7829999999999999</v>
      </c>
      <c r="J50" s="12">
        <v>1.423</v>
      </c>
      <c r="K50" s="45" t="s">
        <v>736</v>
      </c>
      <c r="L50" s="9" t="str">
        <f t="shared" si="10"/>
        <v>Yes</v>
      </c>
    </row>
    <row r="51" spans="1:12" x14ac:dyDescent="0.2">
      <c r="A51" s="46" t="s">
        <v>1492</v>
      </c>
      <c r="B51" s="35" t="s">
        <v>213</v>
      </c>
      <c r="C51" s="47">
        <v>1149.4219582000001</v>
      </c>
      <c r="D51" s="44" t="str">
        <f t="shared" si="7"/>
        <v>N/A</v>
      </c>
      <c r="E51" s="47">
        <v>1280.5090551000001</v>
      </c>
      <c r="F51" s="44" t="str">
        <f t="shared" si="8"/>
        <v>N/A</v>
      </c>
      <c r="G51" s="47">
        <v>1122.9950475999999</v>
      </c>
      <c r="H51" s="44" t="str">
        <f t="shared" si="9"/>
        <v>N/A</v>
      </c>
      <c r="I51" s="12">
        <v>11.4</v>
      </c>
      <c r="J51" s="12">
        <v>-12.3</v>
      </c>
      <c r="K51" s="45" t="s">
        <v>736</v>
      </c>
      <c r="L51" s="9" t="str">
        <f t="shared" si="10"/>
        <v>Yes</v>
      </c>
    </row>
    <row r="52" spans="1:12" x14ac:dyDescent="0.2">
      <c r="A52" s="46" t="s">
        <v>1493</v>
      </c>
      <c r="B52" s="35" t="s">
        <v>213</v>
      </c>
      <c r="C52" s="47">
        <v>19985.870040000002</v>
      </c>
      <c r="D52" s="44" t="str">
        <f t="shared" si="7"/>
        <v>N/A</v>
      </c>
      <c r="E52" s="47">
        <v>20339.223192000001</v>
      </c>
      <c r="F52" s="44" t="str">
        <f t="shared" si="8"/>
        <v>N/A</v>
      </c>
      <c r="G52" s="47">
        <v>19616.142598999999</v>
      </c>
      <c r="H52" s="44" t="str">
        <f t="shared" si="9"/>
        <v>N/A</v>
      </c>
      <c r="I52" s="12">
        <v>1.768</v>
      </c>
      <c r="J52" s="12">
        <v>-3.56</v>
      </c>
      <c r="K52" s="45" t="s">
        <v>736</v>
      </c>
      <c r="L52" s="9" t="str">
        <f t="shared" si="10"/>
        <v>Yes</v>
      </c>
    </row>
    <row r="53" spans="1:12" x14ac:dyDescent="0.2">
      <c r="A53" s="46" t="s">
        <v>1494</v>
      </c>
      <c r="B53" s="35" t="s">
        <v>213</v>
      </c>
      <c r="C53" s="47" t="s">
        <v>1747</v>
      </c>
      <c r="D53" s="44" t="str">
        <f t="shared" si="7"/>
        <v>N/A</v>
      </c>
      <c r="E53" s="47" t="s">
        <v>1747</v>
      </c>
      <c r="F53" s="44" t="str">
        <f t="shared" si="8"/>
        <v>N/A</v>
      </c>
      <c r="G53" s="47" t="s">
        <v>1747</v>
      </c>
      <c r="H53" s="44" t="str">
        <f t="shared" si="9"/>
        <v>N/A</v>
      </c>
      <c r="I53" s="12" t="s">
        <v>1747</v>
      </c>
      <c r="J53" s="12" t="s">
        <v>1747</v>
      </c>
      <c r="K53" s="45" t="s">
        <v>736</v>
      </c>
      <c r="L53" s="9" t="str">
        <f t="shared" si="10"/>
        <v>N/A</v>
      </c>
    </row>
    <row r="54" spans="1:12" x14ac:dyDescent="0.2">
      <c r="A54" s="46" t="s">
        <v>1495</v>
      </c>
      <c r="B54" s="35" t="s">
        <v>213</v>
      </c>
      <c r="C54" s="47">
        <v>12629.043704</v>
      </c>
      <c r="D54" s="44" t="str">
        <f t="shared" si="7"/>
        <v>N/A</v>
      </c>
      <c r="E54" s="47">
        <v>13804.401491000001</v>
      </c>
      <c r="F54" s="44" t="str">
        <f t="shared" si="8"/>
        <v>N/A</v>
      </c>
      <c r="G54" s="47">
        <v>11651.918098</v>
      </c>
      <c r="H54" s="44" t="str">
        <f t="shared" si="9"/>
        <v>N/A</v>
      </c>
      <c r="I54" s="12">
        <v>9.3070000000000004</v>
      </c>
      <c r="J54" s="12">
        <v>-15.6</v>
      </c>
      <c r="K54" s="45" t="s">
        <v>736</v>
      </c>
      <c r="L54" s="9" t="str">
        <f t="shared" si="10"/>
        <v>Yes</v>
      </c>
    </row>
    <row r="55" spans="1:12" x14ac:dyDescent="0.2">
      <c r="A55" s="46" t="s">
        <v>1496</v>
      </c>
      <c r="B55" s="35" t="s">
        <v>213</v>
      </c>
      <c r="C55" s="47">
        <v>11527.337004999999</v>
      </c>
      <c r="D55" s="44" t="str">
        <f t="shared" si="7"/>
        <v>N/A</v>
      </c>
      <c r="E55" s="47">
        <v>12271.051949000001</v>
      </c>
      <c r="F55" s="44" t="str">
        <f t="shared" si="8"/>
        <v>N/A</v>
      </c>
      <c r="G55" s="47">
        <v>8946.4494130999992</v>
      </c>
      <c r="H55" s="44" t="str">
        <f t="shared" si="9"/>
        <v>N/A</v>
      </c>
      <c r="I55" s="12">
        <v>6.452</v>
      </c>
      <c r="J55" s="12">
        <v>-27.1</v>
      </c>
      <c r="K55" s="45" t="s">
        <v>736</v>
      </c>
      <c r="L55" s="9" t="str">
        <f t="shared" si="10"/>
        <v>Yes</v>
      </c>
    </row>
    <row r="56" spans="1:12" ht="25.5" x14ac:dyDescent="0.2">
      <c r="A56" s="46" t="s">
        <v>1497</v>
      </c>
      <c r="B56" s="35" t="s">
        <v>213</v>
      </c>
      <c r="C56" s="47">
        <v>8676.4636996000008</v>
      </c>
      <c r="D56" s="44" t="str">
        <f t="shared" si="7"/>
        <v>N/A</v>
      </c>
      <c r="E56" s="47">
        <v>8686.3708495999999</v>
      </c>
      <c r="F56" s="44" t="str">
        <f t="shared" si="8"/>
        <v>N/A</v>
      </c>
      <c r="G56" s="47">
        <v>8347.0585769000008</v>
      </c>
      <c r="H56" s="44" t="str">
        <f t="shared" si="9"/>
        <v>N/A</v>
      </c>
      <c r="I56" s="12">
        <v>0.1142</v>
      </c>
      <c r="J56" s="12">
        <v>-3.91</v>
      </c>
      <c r="K56" s="45" t="s">
        <v>736</v>
      </c>
      <c r="L56" s="9" t="str">
        <f t="shared" si="10"/>
        <v>Yes</v>
      </c>
    </row>
    <row r="57" spans="1:12" x14ac:dyDescent="0.2">
      <c r="A57" s="46" t="s">
        <v>1498</v>
      </c>
      <c r="B57" s="35" t="s">
        <v>213</v>
      </c>
      <c r="C57" s="47">
        <v>4305.0925158999999</v>
      </c>
      <c r="D57" s="44" t="str">
        <f t="shared" si="7"/>
        <v>N/A</v>
      </c>
      <c r="E57" s="47">
        <v>4291.9707332999997</v>
      </c>
      <c r="F57" s="44" t="str">
        <f t="shared" si="8"/>
        <v>N/A</v>
      </c>
      <c r="G57" s="47">
        <v>4732.2335661999996</v>
      </c>
      <c r="H57" s="44" t="str">
        <f t="shared" si="9"/>
        <v>N/A</v>
      </c>
      <c r="I57" s="12">
        <v>-0.30499999999999999</v>
      </c>
      <c r="J57" s="12">
        <v>10.26</v>
      </c>
      <c r="K57" s="45" t="s">
        <v>736</v>
      </c>
      <c r="L57" s="9" t="str">
        <f t="shared" si="10"/>
        <v>Yes</v>
      </c>
    </row>
    <row r="58" spans="1:12" x14ac:dyDescent="0.2">
      <c r="A58" s="46" t="s">
        <v>1499</v>
      </c>
      <c r="B58" s="35" t="s">
        <v>213</v>
      </c>
      <c r="C58" s="47">
        <v>22745.672639</v>
      </c>
      <c r="D58" s="44" t="str">
        <f t="shared" si="7"/>
        <v>N/A</v>
      </c>
      <c r="E58" s="47">
        <v>22804.206552</v>
      </c>
      <c r="F58" s="44" t="str">
        <f t="shared" si="8"/>
        <v>N/A</v>
      </c>
      <c r="G58" s="47">
        <v>20456.695038999998</v>
      </c>
      <c r="H58" s="44" t="str">
        <f t="shared" si="9"/>
        <v>N/A</v>
      </c>
      <c r="I58" s="12">
        <v>0.25729999999999997</v>
      </c>
      <c r="J58" s="12">
        <v>-10.3</v>
      </c>
      <c r="K58" s="45" t="s">
        <v>736</v>
      </c>
      <c r="L58" s="9" t="str">
        <f t="shared" si="10"/>
        <v>Yes</v>
      </c>
    </row>
    <row r="59" spans="1:12" x14ac:dyDescent="0.2">
      <c r="A59" s="46" t="s">
        <v>1500</v>
      </c>
      <c r="B59" s="35" t="s">
        <v>213</v>
      </c>
      <c r="C59" s="47" t="s">
        <v>1747</v>
      </c>
      <c r="D59" s="44" t="str">
        <f t="shared" si="7"/>
        <v>N/A</v>
      </c>
      <c r="E59" s="47" t="s">
        <v>1747</v>
      </c>
      <c r="F59" s="44" t="str">
        <f t="shared" si="8"/>
        <v>N/A</v>
      </c>
      <c r="G59" s="47" t="s">
        <v>1747</v>
      </c>
      <c r="H59" s="44" t="str">
        <f t="shared" si="9"/>
        <v>N/A</v>
      </c>
      <c r="I59" s="12" t="s">
        <v>1747</v>
      </c>
      <c r="J59" s="12" t="s">
        <v>1747</v>
      </c>
      <c r="K59" s="45" t="s">
        <v>736</v>
      </c>
      <c r="L59" s="9" t="str">
        <f t="shared" si="10"/>
        <v>N/A</v>
      </c>
    </row>
    <row r="60" spans="1:12" x14ac:dyDescent="0.2">
      <c r="A60" s="46" t="s">
        <v>1501</v>
      </c>
      <c r="B60" s="35" t="s">
        <v>213</v>
      </c>
      <c r="C60" s="47">
        <v>1361.6692554000001</v>
      </c>
      <c r="D60" s="44" t="str">
        <f t="shared" si="7"/>
        <v>N/A</v>
      </c>
      <c r="E60" s="47">
        <v>1333.8280264</v>
      </c>
      <c r="F60" s="44" t="str">
        <f t="shared" si="8"/>
        <v>N/A</v>
      </c>
      <c r="G60" s="47">
        <v>1322.053938</v>
      </c>
      <c r="H60" s="44" t="str">
        <f t="shared" si="9"/>
        <v>N/A</v>
      </c>
      <c r="I60" s="12">
        <v>-2.04</v>
      </c>
      <c r="J60" s="12">
        <v>-0.88300000000000001</v>
      </c>
      <c r="K60" s="45" t="s">
        <v>736</v>
      </c>
      <c r="L60" s="9" t="str">
        <f t="shared" si="10"/>
        <v>Yes</v>
      </c>
    </row>
    <row r="61" spans="1:12" x14ac:dyDescent="0.2">
      <c r="A61" s="46" t="s">
        <v>1502</v>
      </c>
      <c r="B61" s="35" t="s">
        <v>213</v>
      </c>
      <c r="C61" s="47">
        <v>1353.2323349000001</v>
      </c>
      <c r="D61" s="44" t="str">
        <f t="shared" si="7"/>
        <v>N/A</v>
      </c>
      <c r="E61" s="47">
        <v>1361.5090493</v>
      </c>
      <c r="F61" s="44" t="str">
        <f t="shared" si="8"/>
        <v>N/A</v>
      </c>
      <c r="G61" s="47">
        <v>517.06195964999995</v>
      </c>
      <c r="H61" s="44" t="str">
        <f t="shared" si="9"/>
        <v>N/A</v>
      </c>
      <c r="I61" s="12">
        <v>0.61160000000000003</v>
      </c>
      <c r="J61" s="12">
        <v>-62</v>
      </c>
      <c r="K61" s="45" t="s">
        <v>736</v>
      </c>
      <c r="L61" s="9" t="str">
        <f t="shared" si="10"/>
        <v>No</v>
      </c>
    </row>
    <row r="62" spans="1:12" x14ac:dyDescent="0.2">
      <c r="A62" s="46" t="s">
        <v>1503</v>
      </c>
      <c r="B62" s="35" t="s">
        <v>213</v>
      </c>
      <c r="C62" s="47" t="s">
        <v>1747</v>
      </c>
      <c r="D62" s="44" t="str">
        <f t="shared" si="7"/>
        <v>N/A</v>
      </c>
      <c r="E62" s="47" t="s">
        <v>1747</v>
      </c>
      <c r="F62" s="44" t="str">
        <f t="shared" si="8"/>
        <v>N/A</v>
      </c>
      <c r="G62" s="47" t="s">
        <v>1747</v>
      </c>
      <c r="H62" s="44" t="str">
        <f t="shared" si="9"/>
        <v>N/A</v>
      </c>
      <c r="I62" s="12" t="s">
        <v>1747</v>
      </c>
      <c r="J62" s="12" t="s">
        <v>1747</v>
      </c>
      <c r="K62" s="45" t="s">
        <v>736</v>
      </c>
      <c r="L62" s="9" t="str">
        <f t="shared" si="10"/>
        <v>N/A</v>
      </c>
    </row>
    <row r="63" spans="1:12" ht="25.5" x14ac:dyDescent="0.2">
      <c r="A63" s="46" t="s">
        <v>1504</v>
      </c>
      <c r="B63" s="35" t="s">
        <v>213</v>
      </c>
      <c r="C63" s="47">
        <v>2213.5192877999998</v>
      </c>
      <c r="D63" s="44" t="str">
        <f t="shared" si="7"/>
        <v>N/A</v>
      </c>
      <c r="E63" s="47">
        <v>1413.0289157</v>
      </c>
      <c r="F63" s="44" t="str">
        <f t="shared" si="8"/>
        <v>N/A</v>
      </c>
      <c r="G63" s="47">
        <v>1781.9801488999999</v>
      </c>
      <c r="H63" s="44" t="str">
        <f t="shared" si="9"/>
        <v>N/A</v>
      </c>
      <c r="I63" s="12">
        <v>-36.200000000000003</v>
      </c>
      <c r="J63" s="12">
        <v>26.11</v>
      </c>
      <c r="K63" s="45" t="s">
        <v>736</v>
      </c>
      <c r="L63" s="9" t="str">
        <f t="shared" si="10"/>
        <v>Yes</v>
      </c>
    </row>
    <row r="64" spans="1:12" x14ac:dyDescent="0.2">
      <c r="A64" s="46" t="s">
        <v>1505</v>
      </c>
      <c r="B64" s="35" t="s">
        <v>213</v>
      </c>
      <c r="C64" s="47">
        <v>798.74582047000001</v>
      </c>
      <c r="D64" s="44" t="str">
        <f t="shared" si="7"/>
        <v>N/A</v>
      </c>
      <c r="E64" s="47">
        <v>760.86982948000002</v>
      </c>
      <c r="F64" s="44" t="str">
        <f t="shared" si="8"/>
        <v>N/A</v>
      </c>
      <c r="G64" s="47">
        <v>722.87894760999995</v>
      </c>
      <c r="H64" s="44" t="str">
        <f t="shared" si="9"/>
        <v>N/A</v>
      </c>
      <c r="I64" s="12">
        <v>-4.74</v>
      </c>
      <c r="J64" s="12">
        <v>-4.99</v>
      </c>
      <c r="K64" s="45" t="s">
        <v>736</v>
      </c>
      <c r="L64" s="9" t="str">
        <f t="shared" si="10"/>
        <v>Yes</v>
      </c>
    </row>
    <row r="65" spans="1:12" x14ac:dyDescent="0.2">
      <c r="A65" s="46" t="s">
        <v>1506</v>
      </c>
      <c r="B65" s="35" t="s">
        <v>213</v>
      </c>
      <c r="C65" s="47">
        <v>1561.6065742000001</v>
      </c>
      <c r="D65" s="44" t="str">
        <f t="shared" si="7"/>
        <v>N/A</v>
      </c>
      <c r="E65" s="47">
        <v>1357.1772163000001</v>
      </c>
      <c r="F65" s="44" t="str">
        <f t="shared" si="8"/>
        <v>N/A</v>
      </c>
      <c r="G65" s="47">
        <v>1719.9114568</v>
      </c>
      <c r="H65" s="44" t="str">
        <f t="shared" si="9"/>
        <v>N/A</v>
      </c>
      <c r="I65" s="12">
        <v>-13.1</v>
      </c>
      <c r="J65" s="12">
        <v>26.73</v>
      </c>
      <c r="K65" s="45" t="s">
        <v>736</v>
      </c>
      <c r="L65" s="9" t="str">
        <f t="shared" si="10"/>
        <v>Yes</v>
      </c>
    </row>
    <row r="66" spans="1:12" x14ac:dyDescent="0.2">
      <c r="A66" s="46" t="s">
        <v>1507</v>
      </c>
      <c r="B66" s="35" t="s">
        <v>213</v>
      </c>
      <c r="C66" s="47">
        <v>2901.5343942999998</v>
      </c>
      <c r="D66" s="44" t="str">
        <f t="shared" si="7"/>
        <v>N/A</v>
      </c>
      <c r="E66" s="47">
        <v>2807.0518495000001</v>
      </c>
      <c r="F66" s="44" t="str">
        <f t="shared" si="8"/>
        <v>N/A</v>
      </c>
      <c r="G66" s="47">
        <v>2917.9244877000001</v>
      </c>
      <c r="H66" s="44" t="str">
        <f t="shared" si="9"/>
        <v>N/A</v>
      </c>
      <c r="I66" s="12">
        <v>-3.26</v>
      </c>
      <c r="J66" s="12">
        <v>3.95</v>
      </c>
      <c r="K66" s="45" t="s">
        <v>736</v>
      </c>
      <c r="L66" s="9" t="str">
        <f t="shared" si="10"/>
        <v>Yes</v>
      </c>
    </row>
    <row r="67" spans="1:12" x14ac:dyDescent="0.2">
      <c r="A67" s="46" t="s">
        <v>1508</v>
      </c>
      <c r="B67" s="35" t="s">
        <v>213</v>
      </c>
      <c r="C67" s="47" t="s">
        <v>1747</v>
      </c>
      <c r="D67" s="44" t="str">
        <f t="shared" si="7"/>
        <v>N/A</v>
      </c>
      <c r="E67" s="47" t="s">
        <v>1747</v>
      </c>
      <c r="F67" s="44" t="str">
        <f t="shared" si="8"/>
        <v>N/A</v>
      </c>
      <c r="G67" s="47">
        <v>2310.1629502999999</v>
      </c>
      <c r="H67" s="44" t="str">
        <f t="shared" si="9"/>
        <v>N/A</v>
      </c>
      <c r="I67" s="12" t="s">
        <v>1747</v>
      </c>
      <c r="J67" s="12" t="s">
        <v>1747</v>
      </c>
      <c r="K67" s="45" t="s">
        <v>736</v>
      </c>
      <c r="L67" s="9" t="str">
        <f t="shared" si="10"/>
        <v>N/A</v>
      </c>
    </row>
    <row r="68" spans="1:12" x14ac:dyDescent="0.2">
      <c r="A68" s="46" t="s">
        <v>1509</v>
      </c>
      <c r="B68" s="35" t="s">
        <v>213</v>
      </c>
      <c r="C68" s="47">
        <v>2271.1635161999998</v>
      </c>
      <c r="D68" s="44" t="str">
        <f t="shared" si="7"/>
        <v>N/A</v>
      </c>
      <c r="E68" s="47">
        <v>2119.9487027</v>
      </c>
      <c r="F68" s="44" t="str">
        <f t="shared" si="8"/>
        <v>N/A</v>
      </c>
      <c r="G68" s="47">
        <v>1887.1585947000001</v>
      </c>
      <c r="H68" s="44" t="str">
        <f t="shared" si="9"/>
        <v>N/A</v>
      </c>
      <c r="I68" s="12">
        <v>-6.66</v>
      </c>
      <c r="J68" s="12">
        <v>-11</v>
      </c>
      <c r="K68" s="45" t="s">
        <v>736</v>
      </c>
      <c r="L68" s="9" t="str">
        <f t="shared" si="10"/>
        <v>Yes</v>
      </c>
    </row>
    <row r="69" spans="1:12" x14ac:dyDescent="0.2">
      <c r="A69" s="46" t="s">
        <v>1510</v>
      </c>
      <c r="B69" s="35" t="s">
        <v>213</v>
      </c>
      <c r="C69" s="47">
        <v>2523.1876312999998</v>
      </c>
      <c r="D69" s="44" t="str">
        <f t="shared" si="7"/>
        <v>N/A</v>
      </c>
      <c r="E69" s="47">
        <v>2281.0242581000002</v>
      </c>
      <c r="F69" s="44" t="str">
        <f t="shared" si="8"/>
        <v>N/A</v>
      </c>
      <c r="G69" s="47">
        <v>511.00079141999998</v>
      </c>
      <c r="H69" s="44" t="str">
        <f t="shared" si="9"/>
        <v>N/A</v>
      </c>
      <c r="I69" s="12">
        <v>-9.6</v>
      </c>
      <c r="J69" s="12">
        <v>-77.599999999999994</v>
      </c>
      <c r="K69" s="45" t="s">
        <v>736</v>
      </c>
      <c r="L69" s="9" t="str">
        <f t="shared" si="10"/>
        <v>No</v>
      </c>
    </row>
    <row r="70" spans="1:12" x14ac:dyDescent="0.2">
      <c r="A70" s="46" t="s">
        <v>1511</v>
      </c>
      <c r="B70" s="35" t="s">
        <v>213</v>
      </c>
      <c r="C70" s="47" t="s">
        <v>1747</v>
      </c>
      <c r="D70" s="44" t="str">
        <f t="shared" si="7"/>
        <v>N/A</v>
      </c>
      <c r="E70" s="47" t="s">
        <v>1747</v>
      </c>
      <c r="F70" s="44" t="str">
        <f t="shared" si="8"/>
        <v>N/A</v>
      </c>
      <c r="G70" s="47" t="s">
        <v>1747</v>
      </c>
      <c r="H70" s="44" t="str">
        <f t="shared" si="9"/>
        <v>N/A</v>
      </c>
      <c r="I70" s="12" t="s">
        <v>1747</v>
      </c>
      <c r="J70" s="12" t="s">
        <v>1747</v>
      </c>
      <c r="K70" s="45" t="s">
        <v>736</v>
      </c>
      <c r="L70" s="9" t="str">
        <f t="shared" si="10"/>
        <v>N/A</v>
      </c>
    </row>
    <row r="71" spans="1:12" ht="25.5" x14ac:dyDescent="0.2">
      <c r="A71" s="46" t="s">
        <v>1512</v>
      </c>
      <c r="B71" s="35" t="s">
        <v>213</v>
      </c>
      <c r="C71" s="47">
        <v>2116.9411765</v>
      </c>
      <c r="D71" s="44" t="str">
        <f t="shared" si="7"/>
        <v>N/A</v>
      </c>
      <c r="E71" s="47">
        <v>2530.5535713999998</v>
      </c>
      <c r="F71" s="44" t="str">
        <f t="shared" si="8"/>
        <v>N/A</v>
      </c>
      <c r="G71" s="47">
        <v>2788.9375</v>
      </c>
      <c r="H71" s="44" t="str">
        <f t="shared" si="9"/>
        <v>N/A</v>
      </c>
      <c r="I71" s="12">
        <v>19.54</v>
      </c>
      <c r="J71" s="12">
        <v>10.210000000000001</v>
      </c>
      <c r="K71" s="45" t="s">
        <v>736</v>
      </c>
      <c r="L71" s="9" t="str">
        <f t="shared" si="10"/>
        <v>Yes</v>
      </c>
    </row>
    <row r="72" spans="1:12" x14ac:dyDescent="0.2">
      <c r="A72" s="46" t="s">
        <v>1513</v>
      </c>
      <c r="B72" s="35" t="s">
        <v>213</v>
      </c>
      <c r="C72" s="47">
        <v>1690.6779326999999</v>
      </c>
      <c r="D72" s="44" t="str">
        <f t="shared" si="7"/>
        <v>N/A</v>
      </c>
      <c r="E72" s="47">
        <v>1630.7651246</v>
      </c>
      <c r="F72" s="44" t="str">
        <f t="shared" si="8"/>
        <v>N/A</v>
      </c>
      <c r="G72" s="47">
        <v>1855.6394754</v>
      </c>
      <c r="H72" s="44" t="str">
        <f t="shared" si="9"/>
        <v>N/A</v>
      </c>
      <c r="I72" s="12">
        <v>-3.54</v>
      </c>
      <c r="J72" s="12">
        <v>13.79</v>
      </c>
      <c r="K72" s="45" t="s">
        <v>736</v>
      </c>
      <c r="L72" s="9" t="str">
        <f t="shared" si="10"/>
        <v>Yes</v>
      </c>
    </row>
    <row r="73" spans="1:12" x14ac:dyDescent="0.2">
      <c r="A73" s="46" t="s">
        <v>1514</v>
      </c>
      <c r="B73" s="35" t="s">
        <v>213</v>
      </c>
      <c r="C73" s="47">
        <v>2316.0182089</v>
      </c>
      <c r="D73" s="44" t="str">
        <f t="shared" si="7"/>
        <v>N/A</v>
      </c>
      <c r="E73" s="47">
        <v>2063.3844214999999</v>
      </c>
      <c r="F73" s="44" t="str">
        <f t="shared" si="8"/>
        <v>N/A</v>
      </c>
      <c r="G73" s="47">
        <v>2942.2109486999998</v>
      </c>
      <c r="H73" s="44" t="str">
        <f t="shared" si="9"/>
        <v>N/A</v>
      </c>
      <c r="I73" s="12">
        <v>-10.9</v>
      </c>
      <c r="J73" s="12">
        <v>42.59</v>
      </c>
      <c r="K73" s="45" t="s">
        <v>736</v>
      </c>
      <c r="L73" s="9" t="str">
        <f t="shared" si="10"/>
        <v>No</v>
      </c>
    </row>
    <row r="74" spans="1:12" x14ac:dyDescent="0.2">
      <c r="A74" s="46" t="s">
        <v>1515</v>
      </c>
      <c r="B74" s="35" t="s">
        <v>213</v>
      </c>
      <c r="C74" s="47">
        <v>2677.4523537999999</v>
      </c>
      <c r="D74" s="44" t="str">
        <f t="shared" si="7"/>
        <v>N/A</v>
      </c>
      <c r="E74" s="47">
        <v>2674.7839254999999</v>
      </c>
      <c r="F74" s="44" t="str">
        <f t="shared" si="8"/>
        <v>N/A</v>
      </c>
      <c r="G74" s="47">
        <v>2794.3249611000001</v>
      </c>
      <c r="H74" s="44" t="str">
        <f t="shared" si="9"/>
        <v>N/A</v>
      </c>
      <c r="I74" s="12">
        <v>-0.1</v>
      </c>
      <c r="J74" s="12">
        <v>4.4690000000000003</v>
      </c>
      <c r="K74" s="45" t="s">
        <v>736</v>
      </c>
      <c r="L74" s="9" t="str">
        <f t="shared" si="10"/>
        <v>Yes</v>
      </c>
    </row>
    <row r="75" spans="1:12" x14ac:dyDescent="0.2">
      <c r="A75" s="46" t="s">
        <v>1597</v>
      </c>
      <c r="B75" s="35" t="s">
        <v>213</v>
      </c>
      <c r="C75" s="47">
        <v>503696630</v>
      </c>
      <c r="D75" s="44" t="str">
        <f t="shared" ref="D75:D144" si="11">IF($B75="N/A","N/A",IF(C75&gt;10,"No",IF(C75&lt;-10,"No","Yes")))</f>
        <v>N/A</v>
      </c>
      <c r="E75" s="47">
        <v>277303656</v>
      </c>
      <c r="F75" s="44" t="str">
        <f t="shared" ref="F75:F144" si="12">IF($B75="N/A","N/A",IF(E75&gt;10,"No",IF(E75&lt;-10,"No","Yes")))</f>
        <v>N/A</v>
      </c>
      <c r="G75" s="47">
        <v>189948300</v>
      </c>
      <c r="H75" s="44" t="str">
        <f t="shared" ref="H75:H144" si="13">IF($B75="N/A","N/A",IF(G75&gt;10,"No",IF(G75&lt;-10,"No","Yes")))</f>
        <v>N/A</v>
      </c>
      <c r="I75" s="12">
        <v>-44.9</v>
      </c>
      <c r="J75" s="12">
        <v>-31.5</v>
      </c>
      <c r="K75" s="45" t="s">
        <v>736</v>
      </c>
      <c r="L75" s="9" t="str">
        <f t="shared" ref="L75:L135" si="14">IF(J75="Div by 0", "N/A", IF(K75="N/A","N/A", IF(J75&gt;VALUE(MID(K75,1,2)), "No", IF(J75&lt;-1*VALUE(MID(K75,1,2)), "No", "Yes"))))</f>
        <v>No</v>
      </c>
    </row>
    <row r="76" spans="1:12" x14ac:dyDescent="0.2">
      <c r="A76" s="46" t="s">
        <v>596</v>
      </c>
      <c r="B76" s="35" t="s">
        <v>213</v>
      </c>
      <c r="C76" s="36">
        <v>41187</v>
      </c>
      <c r="D76" s="44" t="str">
        <f t="shared" si="11"/>
        <v>N/A</v>
      </c>
      <c r="E76" s="36">
        <v>30078</v>
      </c>
      <c r="F76" s="44" t="str">
        <f t="shared" si="12"/>
        <v>N/A</v>
      </c>
      <c r="G76" s="36">
        <v>25205</v>
      </c>
      <c r="H76" s="44" t="str">
        <f t="shared" si="13"/>
        <v>N/A</v>
      </c>
      <c r="I76" s="12">
        <v>-27</v>
      </c>
      <c r="J76" s="12">
        <v>-16.2</v>
      </c>
      <c r="K76" s="45" t="s">
        <v>736</v>
      </c>
      <c r="L76" s="9" t="str">
        <f t="shared" si="14"/>
        <v>Yes</v>
      </c>
    </row>
    <row r="77" spans="1:12" x14ac:dyDescent="0.2">
      <c r="A77" s="46" t="s">
        <v>1424</v>
      </c>
      <c r="B77" s="35" t="s">
        <v>213</v>
      </c>
      <c r="C77" s="47">
        <v>12229.505184</v>
      </c>
      <c r="D77" s="44" t="str">
        <f t="shared" si="11"/>
        <v>N/A</v>
      </c>
      <c r="E77" s="47">
        <v>9219.4845401999992</v>
      </c>
      <c r="F77" s="44" t="str">
        <f t="shared" si="12"/>
        <v>N/A</v>
      </c>
      <c r="G77" s="47">
        <v>7536.1356874000003</v>
      </c>
      <c r="H77" s="44" t="str">
        <f t="shared" si="13"/>
        <v>N/A</v>
      </c>
      <c r="I77" s="12">
        <v>-24.6</v>
      </c>
      <c r="J77" s="12">
        <v>-18.3</v>
      </c>
      <c r="K77" s="45" t="s">
        <v>736</v>
      </c>
      <c r="L77" s="9" t="str">
        <f t="shared" si="14"/>
        <v>Yes</v>
      </c>
    </row>
    <row r="78" spans="1:12" x14ac:dyDescent="0.2">
      <c r="A78" s="46" t="s">
        <v>1425</v>
      </c>
      <c r="B78" s="35" t="s">
        <v>213</v>
      </c>
      <c r="C78" s="36">
        <v>5.2579211887000001</v>
      </c>
      <c r="D78" s="44" t="str">
        <f t="shared" si="11"/>
        <v>N/A</v>
      </c>
      <c r="E78" s="36">
        <v>4.1059245961000004</v>
      </c>
      <c r="F78" s="44" t="str">
        <f t="shared" si="12"/>
        <v>N/A</v>
      </c>
      <c r="G78" s="36">
        <v>3.4222574886000001</v>
      </c>
      <c r="H78" s="44" t="str">
        <f t="shared" si="13"/>
        <v>N/A</v>
      </c>
      <c r="I78" s="12">
        <v>-21.9</v>
      </c>
      <c r="J78" s="12">
        <v>-16.7</v>
      </c>
      <c r="K78" s="45" t="s">
        <v>736</v>
      </c>
      <c r="L78" s="9" t="str">
        <f t="shared" si="14"/>
        <v>Yes</v>
      </c>
    </row>
    <row r="79" spans="1:12" ht="25.5" x14ac:dyDescent="0.2">
      <c r="A79" s="46" t="s">
        <v>597</v>
      </c>
      <c r="B79" s="35" t="s">
        <v>213</v>
      </c>
      <c r="C79" s="47">
        <v>18720114</v>
      </c>
      <c r="D79" s="44" t="str">
        <f t="shared" si="11"/>
        <v>N/A</v>
      </c>
      <c r="E79" s="47">
        <v>8431243</v>
      </c>
      <c r="F79" s="44" t="str">
        <f t="shared" si="12"/>
        <v>N/A</v>
      </c>
      <c r="G79" s="47">
        <v>5393334</v>
      </c>
      <c r="H79" s="44" t="str">
        <f t="shared" si="13"/>
        <v>N/A</v>
      </c>
      <c r="I79" s="12">
        <v>-55</v>
      </c>
      <c r="J79" s="12">
        <v>-36</v>
      </c>
      <c r="K79" s="45" t="s">
        <v>736</v>
      </c>
      <c r="L79" s="9" t="str">
        <f t="shared" si="14"/>
        <v>No</v>
      </c>
    </row>
    <row r="80" spans="1:12" x14ac:dyDescent="0.2">
      <c r="A80" s="46" t="s">
        <v>598</v>
      </c>
      <c r="B80" s="35" t="s">
        <v>213</v>
      </c>
      <c r="C80" s="36">
        <v>2035</v>
      </c>
      <c r="D80" s="44" t="str">
        <f t="shared" si="11"/>
        <v>N/A</v>
      </c>
      <c r="E80" s="36">
        <v>1200</v>
      </c>
      <c r="F80" s="44" t="str">
        <f t="shared" si="12"/>
        <v>N/A</v>
      </c>
      <c r="G80" s="36">
        <v>971</v>
      </c>
      <c r="H80" s="44" t="str">
        <f t="shared" si="13"/>
        <v>N/A</v>
      </c>
      <c r="I80" s="12">
        <v>-41</v>
      </c>
      <c r="J80" s="12">
        <v>-19.100000000000001</v>
      </c>
      <c r="K80" s="45" t="s">
        <v>736</v>
      </c>
      <c r="L80" s="9" t="str">
        <f t="shared" si="14"/>
        <v>Yes</v>
      </c>
    </row>
    <row r="81" spans="1:12" x14ac:dyDescent="0.2">
      <c r="A81" s="46" t="s">
        <v>1426</v>
      </c>
      <c r="B81" s="35" t="s">
        <v>213</v>
      </c>
      <c r="C81" s="47">
        <v>9199.0732186999994</v>
      </c>
      <c r="D81" s="44" t="str">
        <f t="shared" si="11"/>
        <v>N/A</v>
      </c>
      <c r="E81" s="47">
        <v>7026.0358333000004</v>
      </c>
      <c r="F81" s="44" t="str">
        <f t="shared" si="12"/>
        <v>N/A</v>
      </c>
      <c r="G81" s="47">
        <v>5554.4119463999996</v>
      </c>
      <c r="H81" s="44" t="str">
        <f t="shared" si="13"/>
        <v>N/A</v>
      </c>
      <c r="I81" s="12">
        <v>-23.6</v>
      </c>
      <c r="J81" s="12">
        <v>-20.9</v>
      </c>
      <c r="K81" s="45" t="s">
        <v>736</v>
      </c>
      <c r="L81" s="9" t="str">
        <f t="shared" si="14"/>
        <v>Yes</v>
      </c>
    </row>
    <row r="82" spans="1:12" ht="25.5" x14ac:dyDescent="0.2">
      <c r="A82" s="46" t="s">
        <v>599</v>
      </c>
      <c r="B82" s="35" t="s">
        <v>213</v>
      </c>
      <c r="C82" s="47">
        <v>5002051</v>
      </c>
      <c r="D82" s="44" t="str">
        <f t="shared" si="11"/>
        <v>N/A</v>
      </c>
      <c r="E82" s="47">
        <v>2919769</v>
      </c>
      <c r="F82" s="44" t="str">
        <f t="shared" si="12"/>
        <v>N/A</v>
      </c>
      <c r="G82" s="47">
        <v>2178104</v>
      </c>
      <c r="H82" s="44" t="str">
        <f t="shared" si="13"/>
        <v>N/A</v>
      </c>
      <c r="I82" s="12">
        <v>-41.6</v>
      </c>
      <c r="J82" s="12">
        <v>-25.4</v>
      </c>
      <c r="K82" s="45" t="s">
        <v>736</v>
      </c>
      <c r="L82" s="9" t="str">
        <f t="shared" si="14"/>
        <v>Yes</v>
      </c>
    </row>
    <row r="83" spans="1:12" x14ac:dyDescent="0.2">
      <c r="A83" s="46" t="s">
        <v>600</v>
      </c>
      <c r="B83" s="35" t="s">
        <v>213</v>
      </c>
      <c r="C83" s="36">
        <v>353</v>
      </c>
      <c r="D83" s="44" t="str">
        <f t="shared" si="11"/>
        <v>N/A</v>
      </c>
      <c r="E83" s="36">
        <v>217</v>
      </c>
      <c r="F83" s="44" t="str">
        <f t="shared" si="12"/>
        <v>N/A</v>
      </c>
      <c r="G83" s="36">
        <v>176</v>
      </c>
      <c r="H83" s="44" t="str">
        <f t="shared" si="13"/>
        <v>N/A</v>
      </c>
      <c r="I83" s="12">
        <v>-38.5</v>
      </c>
      <c r="J83" s="12">
        <v>-18.899999999999999</v>
      </c>
      <c r="K83" s="45" t="s">
        <v>736</v>
      </c>
      <c r="L83" s="9" t="str">
        <f t="shared" si="14"/>
        <v>Yes</v>
      </c>
    </row>
    <row r="84" spans="1:12" ht="25.5" x14ac:dyDescent="0.2">
      <c r="A84" s="4" t="s">
        <v>1427</v>
      </c>
      <c r="B84" s="35" t="s">
        <v>213</v>
      </c>
      <c r="C84" s="47">
        <v>14170.116147000001</v>
      </c>
      <c r="D84" s="44" t="str">
        <f t="shared" si="11"/>
        <v>N/A</v>
      </c>
      <c r="E84" s="47">
        <v>13455.156682000001</v>
      </c>
      <c r="F84" s="44" t="str">
        <f t="shared" si="12"/>
        <v>N/A</v>
      </c>
      <c r="G84" s="47">
        <v>12375.590909</v>
      </c>
      <c r="H84" s="44" t="str">
        <f t="shared" si="13"/>
        <v>N/A</v>
      </c>
      <c r="I84" s="12">
        <v>-5.05</v>
      </c>
      <c r="J84" s="12">
        <v>-8.02</v>
      </c>
      <c r="K84" s="45" t="s">
        <v>736</v>
      </c>
      <c r="L84" s="9" t="str">
        <f t="shared" si="14"/>
        <v>Yes</v>
      </c>
    </row>
    <row r="85" spans="1:12" x14ac:dyDescent="0.2">
      <c r="A85" s="4" t="s">
        <v>601</v>
      </c>
      <c r="B85" s="35" t="s">
        <v>213</v>
      </c>
      <c r="C85" s="47">
        <v>5429510</v>
      </c>
      <c r="D85" s="44" t="str">
        <f t="shared" si="11"/>
        <v>N/A</v>
      </c>
      <c r="E85" s="47">
        <v>5579347</v>
      </c>
      <c r="F85" s="44" t="str">
        <f t="shared" si="12"/>
        <v>N/A</v>
      </c>
      <c r="G85" s="47">
        <v>5581155</v>
      </c>
      <c r="H85" s="44" t="str">
        <f t="shared" si="13"/>
        <v>N/A</v>
      </c>
      <c r="I85" s="12">
        <v>2.76</v>
      </c>
      <c r="J85" s="12">
        <v>3.2399999999999998E-2</v>
      </c>
      <c r="K85" s="45" t="s">
        <v>736</v>
      </c>
      <c r="L85" s="9" t="str">
        <f t="shared" si="14"/>
        <v>Yes</v>
      </c>
    </row>
    <row r="86" spans="1:12" x14ac:dyDescent="0.2">
      <c r="A86" s="4" t="s">
        <v>602</v>
      </c>
      <c r="B86" s="35" t="s">
        <v>213</v>
      </c>
      <c r="C86" s="36">
        <v>56</v>
      </c>
      <c r="D86" s="44" t="str">
        <f t="shared" si="11"/>
        <v>N/A</v>
      </c>
      <c r="E86" s="36">
        <v>58</v>
      </c>
      <c r="F86" s="44" t="str">
        <f t="shared" si="12"/>
        <v>N/A</v>
      </c>
      <c r="G86" s="36">
        <v>56</v>
      </c>
      <c r="H86" s="44" t="str">
        <f t="shared" si="13"/>
        <v>N/A</v>
      </c>
      <c r="I86" s="12">
        <v>3.5710000000000002</v>
      </c>
      <c r="J86" s="12">
        <v>-3.45</v>
      </c>
      <c r="K86" s="45" t="s">
        <v>736</v>
      </c>
      <c r="L86" s="9" t="str">
        <f t="shared" si="14"/>
        <v>Yes</v>
      </c>
    </row>
    <row r="87" spans="1:12" x14ac:dyDescent="0.2">
      <c r="A87" s="4" t="s">
        <v>1428</v>
      </c>
      <c r="B87" s="35" t="s">
        <v>213</v>
      </c>
      <c r="C87" s="47">
        <v>96955.535713999998</v>
      </c>
      <c r="D87" s="44" t="str">
        <f t="shared" si="11"/>
        <v>N/A</v>
      </c>
      <c r="E87" s="47">
        <v>96195.637931000005</v>
      </c>
      <c r="F87" s="44" t="str">
        <f t="shared" si="12"/>
        <v>N/A</v>
      </c>
      <c r="G87" s="47">
        <v>99663.482143000001</v>
      </c>
      <c r="H87" s="44" t="str">
        <f t="shared" si="13"/>
        <v>N/A</v>
      </c>
      <c r="I87" s="12">
        <v>-0.78400000000000003</v>
      </c>
      <c r="J87" s="12">
        <v>3.605</v>
      </c>
      <c r="K87" s="45" t="s">
        <v>736</v>
      </c>
      <c r="L87" s="9" t="str">
        <f t="shared" si="14"/>
        <v>Yes</v>
      </c>
    </row>
    <row r="88" spans="1:12" x14ac:dyDescent="0.2">
      <c r="A88" s="46" t="s">
        <v>603</v>
      </c>
      <c r="B88" s="35" t="s">
        <v>213</v>
      </c>
      <c r="C88" s="47">
        <v>519154384</v>
      </c>
      <c r="D88" s="44" t="str">
        <f t="shared" si="11"/>
        <v>N/A</v>
      </c>
      <c r="E88" s="47">
        <v>542716072</v>
      </c>
      <c r="F88" s="44" t="str">
        <f t="shared" si="12"/>
        <v>N/A</v>
      </c>
      <c r="G88" s="47">
        <v>528107875</v>
      </c>
      <c r="H88" s="44" t="str">
        <f t="shared" si="13"/>
        <v>N/A</v>
      </c>
      <c r="I88" s="12">
        <v>4.5380000000000003</v>
      </c>
      <c r="J88" s="12">
        <v>-2.69</v>
      </c>
      <c r="K88" s="45" t="s">
        <v>736</v>
      </c>
      <c r="L88" s="9" t="str">
        <f t="shared" si="14"/>
        <v>Yes</v>
      </c>
    </row>
    <row r="89" spans="1:12" x14ac:dyDescent="0.2">
      <c r="A89" s="49" t="s">
        <v>604</v>
      </c>
      <c r="B89" s="36" t="s">
        <v>213</v>
      </c>
      <c r="C89" s="36">
        <v>18178</v>
      </c>
      <c r="D89" s="44" t="str">
        <f t="shared" si="11"/>
        <v>N/A</v>
      </c>
      <c r="E89" s="36">
        <v>17357</v>
      </c>
      <c r="F89" s="44" t="str">
        <f t="shared" si="12"/>
        <v>N/A</v>
      </c>
      <c r="G89" s="36">
        <v>16713</v>
      </c>
      <c r="H89" s="44" t="str">
        <f t="shared" si="13"/>
        <v>N/A</v>
      </c>
      <c r="I89" s="12">
        <v>-4.5199999999999996</v>
      </c>
      <c r="J89" s="12">
        <v>-3.71</v>
      </c>
      <c r="K89" s="50" t="s">
        <v>736</v>
      </c>
      <c r="L89" s="9" t="str">
        <f t="shared" si="14"/>
        <v>Yes</v>
      </c>
    </row>
    <row r="90" spans="1:12" x14ac:dyDescent="0.2">
      <c r="A90" s="46" t="s">
        <v>1429</v>
      </c>
      <c r="B90" s="35" t="s">
        <v>213</v>
      </c>
      <c r="C90" s="47">
        <v>28559.488613000001</v>
      </c>
      <c r="D90" s="44" t="str">
        <f t="shared" si="11"/>
        <v>N/A</v>
      </c>
      <c r="E90" s="47">
        <v>31267.849974000001</v>
      </c>
      <c r="F90" s="44" t="str">
        <f t="shared" si="12"/>
        <v>N/A</v>
      </c>
      <c r="G90" s="47">
        <v>31598.628313000001</v>
      </c>
      <c r="H90" s="44" t="str">
        <f t="shared" si="13"/>
        <v>N/A</v>
      </c>
      <c r="I90" s="12">
        <v>9.4830000000000005</v>
      </c>
      <c r="J90" s="12">
        <v>1.0580000000000001</v>
      </c>
      <c r="K90" s="45" t="s">
        <v>736</v>
      </c>
      <c r="L90" s="9" t="str">
        <f t="shared" si="14"/>
        <v>Yes</v>
      </c>
    </row>
    <row r="91" spans="1:12" ht="25.5" x14ac:dyDescent="0.2">
      <c r="A91" s="46" t="s">
        <v>605</v>
      </c>
      <c r="B91" s="35" t="s">
        <v>213</v>
      </c>
      <c r="C91" s="47">
        <v>159237766</v>
      </c>
      <c r="D91" s="44" t="str">
        <f t="shared" si="11"/>
        <v>N/A</v>
      </c>
      <c r="E91" s="47">
        <v>83910907</v>
      </c>
      <c r="F91" s="44" t="str">
        <f t="shared" si="12"/>
        <v>N/A</v>
      </c>
      <c r="G91" s="47">
        <v>75841021</v>
      </c>
      <c r="H91" s="44" t="str">
        <f t="shared" si="13"/>
        <v>N/A</v>
      </c>
      <c r="I91" s="12">
        <v>-47.3</v>
      </c>
      <c r="J91" s="12">
        <v>-9.6199999999999992</v>
      </c>
      <c r="K91" s="45" t="s">
        <v>736</v>
      </c>
      <c r="L91" s="9" t="str">
        <f t="shared" si="14"/>
        <v>Yes</v>
      </c>
    </row>
    <row r="92" spans="1:12" x14ac:dyDescent="0.2">
      <c r="A92" s="46" t="s">
        <v>606</v>
      </c>
      <c r="B92" s="35" t="s">
        <v>213</v>
      </c>
      <c r="C92" s="36">
        <v>221451</v>
      </c>
      <c r="D92" s="44" t="str">
        <f t="shared" si="11"/>
        <v>N/A</v>
      </c>
      <c r="E92" s="36">
        <v>151260</v>
      </c>
      <c r="F92" s="44" t="str">
        <f t="shared" si="12"/>
        <v>N/A</v>
      </c>
      <c r="G92" s="36">
        <v>151579</v>
      </c>
      <c r="H92" s="44" t="str">
        <f t="shared" si="13"/>
        <v>N/A</v>
      </c>
      <c r="I92" s="12">
        <v>-31.7</v>
      </c>
      <c r="J92" s="12">
        <v>0.2109</v>
      </c>
      <c r="K92" s="45" t="s">
        <v>736</v>
      </c>
      <c r="L92" s="9" t="str">
        <f t="shared" si="14"/>
        <v>Yes</v>
      </c>
    </row>
    <row r="93" spans="1:12" x14ac:dyDescent="0.2">
      <c r="A93" s="46" t="s">
        <v>1430</v>
      </c>
      <c r="B93" s="35" t="s">
        <v>213</v>
      </c>
      <c r="C93" s="47">
        <v>719.06546369</v>
      </c>
      <c r="D93" s="44" t="str">
        <f t="shared" si="11"/>
        <v>N/A</v>
      </c>
      <c r="E93" s="47">
        <v>554.74617877000003</v>
      </c>
      <c r="F93" s="44" t="str">
        <f t="shared" si="12"/>
        <v>N/A</v>
      </c>
      <c r="G93" s="47">
        <v>500.33989537000002</v>
      </c>
      <c r="H93" s="44" t="str">
        <f t="shared" si="13"/>
        <v>N/A</v>
      </c>
      <c r="I93" s="12">
        <v>-22.9</v>
      </c>
      <c r="J93" s="12">
        <v>-9.81</v>
      </c>
      <c r="K93" s="45" t="s">
        <v>736</v>
      </c>
      <c r="L93" s="9" t="str">
        <f t="shared" si="14"/>
        <v>Yes</v>
      </c>
    </row>
    <row r="94" spans="1:12" x14ac:dyDescent="0.2">
      <c r="A94" s="46" t="s">
        <v>607</v>
      </c>
      <c r="B94" s="35" t="s">
        <v>213</v>
      </c>
      <c r="C94" s="47">
        <v>28679497</v>
      </c>
      <c r="D94" s="44" t="str">
        <f t="shared" si="11"/>
        <v>N/A</v>
      </c>
      <c r="E94" s="47">
        <v>23725014</v>
      </c>
      <c r="F94" s="44" t="str">
        <f t="shared" si="12"/>
        <v>N/A</v>
      </c>
      <c r="G94" s="47">
        <v>24641406</v>
      </c>
      <c r="H94" s="44" t="str">
        <f t="shared" si="13"/>
        <v>N/A</v>
      </c>
      <c r="I94" s="12">
        <v>-17.3</v>
      </c>
      <c r="J94" s="12">
        <v>3.863</v>
      </c>
      <c r="K94" s="45" t="s">
        <v>736</v>
      </c>
      <c r="L94" s="9" t="str">
        <f t="shared" si="14"/>
        <v>Yes</v>
      </c>
    </row>
    <row r="95" spans="1:12" x14ac:dyDescent="0.2">
      <c r="A95" s="46" t="s">
        <v>608</v>
      </c>
      <c r="B95" s="35" t="s">
        <v>213</v>
      </c>
      <c r="C95" s="36">
        <v>75651</v>
      </c>
      <c r="D95" s="44" t="str">
        <f t="shared" si="11"/>
        <v>N/A</v>
      </c>
      <c r="E95" s="36">
        <v>74033</v>
      </c>
      <c r="F95" s="44" t="str">
        <f t="shared" si="12"/>
        <v>N/A</v>
      </c>
      <c r="G95" s="36">
        <v>71302</v>
      </c>
      <c r="H95" s="44" t="str">
        <f t="shared" si="13"/>
        <v>N/A</v>
      </c>
      <c r="I95" s="12">
        <v>-2.14</v>
      </c>
      <c r="J95" s="12">
        <v>-3.69</v>
      </c>
      <c r="K95" s="45" t="s">
        <v>736</v>
      </c>
      <c r="L95" s="9" t="str">
        <f t="shared" si="14"/>
        <v>Yes</v>
      </c>
    </row>
    <row r="96" spans="1:12" x14ac:dyDescent="0.2">
      <c r="A96" s="46" t="s">
        <v>1431</v>
      </c>
      <c r="B96" s="35" t="s">
        <v>213</v>
      </c>
      <c r="C96" s="47">
        <v>379.10268205</v>
      </c>
      <c r="D96" s="44" t="str">
        <f t="shared" si="11"/>
        <v>N/A</v>
      </c>
      <c r="E96" s="47">
        <v>320.46538706000001</v>
      </c>
      <c r="F96" s="44" t="str">
        <f t="shared" si="12"/>
        <v>N/A</v>
      </c>
      <c r="G96" s="47">
        <v>345.59207314999998</v>
      </c>
      <c r="H96" s="44" t="str">
        <f t="shared" si="13"/>
        <v>N/A</v>
      </c>
      <c r="I96" s="12">
        <v>-15.5</v>
      </c>
      <c r="J96" s="12">
        <v>7.8410000000000002</v>
      </c>
      <c r="K96" s="45" t="s">
        <v>736</v>
      </c>
      <c r="L96" s="9" t="str">
        <f t="shared" si="14"/>
        <v>Yes</v>
      </c>
    </row>
    <row r="97" spans="1:12" ht="25.5" x14ac:dyDescent="0.2">
      <c r="A97" s="46" t="s">
        <v>609</v>
      </c>
      <c r="B97" s="35" t="s">
        <v>213</v>
      </c>
      <c r="C97" s="47">
        <v>37402479</v>
      </c>
      <c r="D97" s="44" t="str">
        <f t="shared" si="11"/>
        <v>N/A</v>
      </c>
      <c r="E97" s="47">
        <v>31917771</v>
      </c>
      <c r="F97" s="44" t="str">
        <f t="shared" si="12"/>
        <v>N/A</v>
      </c>
      <c r="G97" s="47">
        <v>29196136</v>
      </c>
      <c r="H97" s="44" t="str">
        <f t="shared" si="13"/>
        <v>N/A</v>
      </c>
      <c r="I97" s="12">
        <v>-14.7</v>
      </c>
      <c r="J97" s="12">
        <v>-8.5299999999999994</v>
      </c>
      <c r="K97" s="45" t="s">
        <v>736</v>
      </c>
      <c r="L97" s="9" t="str">
        <f t="shared" si="14"/>
        <v>Yes</v>
      </c>
    </row>
    <row r="98" spans="1:12" x14ac:dyDescent="0.2">
      <c r="A98" s="46" t="s">
        <v>610</v>
      </c>
      <c r="B98" s="35" t="s">
        <v>213</v>
      </c>
      <c r="C98" s="36">
        <v>123937</v>
      </c>
      <c r="D98" s="44" t="str">
        <f t="shared" si="11"/>
        <v>N/A</v>
      </c>
      <c r="E98" s="36">
        <v>83855</v>
      </c>
      <c r="F98" s="44" t="str">
        <f t="shared" si="12"/>
        <v>N/A</v>
      </c>
      <c r="G98" s="36">
        <v>82349</v>
      </c>
      <c r="H98" s="44" t="str">
        <f t="shared" si="13"/>
        <v>N/A</v>
      </c>
      <c r="I98" s="12">
        <v>-32.299999999999997</v>
      </c>
      <c r="J98" s="12">
        <v>-1.8</v>
      </c>
      <c r="K98" s="45" t="s">
        <v>736</v>
      </c>
      <c r="L98" s="9" t="str">
        <f t="shared" si="14"/>
        <v>Yes</v>
      </c>
    </row>
    <row r="99" spans="1:12" ht="25.5" x14ac:dyDescent="0.2">
      <c r="A99" s="46" t="s">
        <v>1432</v>
      </c>
      <c r="B99" s="35" t="s">
        <v>213</v>
      </c>
      <c r="C99" s="47">
        <v>301.78622202999998</v>
      </c>
      <c r="D99" s="44" t="str">
        <f t="shared" si="11"/>
        <v>N/A</v>
      </c>
      <c r="E99" s="47">
        <v>380.63050504</v>
      </c>
      <c r="F99" s="44" t="str">
        <f t="shared" si="12"/>
        <v>N/A</v>
      </c>
      <c r="G99" s="47">
        <v>354.54147590999997</v>
      </c>
      <c r="H99" s="44" t="str">
        <f t="shared" si="13"/>
        <v>N/A</v>
      </c>
      <c r="I99" s="12">
        <v>26.13</v>
      </c>
      <c r="J99" s="12">
        <v>-6.85</v>
      </c>
      <c r="K99" s="45" t="s">
        <v>736</v>
      </c>
      <c r="L99" s="9" t="str">
        <f t="shared" si="14"/>
        <v>Yes</v>
      </c>
    </row>
    <row r="100" spans="1:12" ht="25.5" x14ac:dyDescent="0.2">
      <c r="A100" s="46" t="s">
        <v>611</v>
      </c>
      <c r="B100" s="35" t="s">
        <v>213</v>
      </c>
      <c r="C100" s="47">
        <v>147237651</v>
      </c>
      <c r="D100" s="44" t="str">
        <f t="shared" si="11"/>
        <v>N/A</v>
      </c>
      <c r="E100" s="47">
        <v>69618466</v>
      </c>
      <c r="F100" s="44" t="str">
        <f t="shared" si="12"/>
        <v>N/A</v>
      </c>
      <c r="G100" s="47">
        <v>45202784</v>
      </c>
      <c r="H100" s="44" t="str">
        <f t="shared" si="13"/>
        <v>N/A</v>
      </c>
      <c r="I100" s="12">
        <v>-52.7</v>
      </c>
      <c r="J100" s="12">
        <v>-35.1</v>
      </c>
      <c r="K100" s="45" t="s">
        <v>736</v>
      </c>
      <c r="L100" s="9" t="str">
        <f t="shared" si="14"/>
        <v>No</v>
      </c>
    </row>
    <row r="101" spans="1:12" x14ac:dyDescent="0.2">
      <c r="A101" s="46" t="s">
        <v>612</v>
      </c>
      <c r="B101" s="35" t="s">
        <v>213</v>
      </c>
      <c r="C101" s="36">
        <v>96666</v>
      </c>
      <c r="D101" s="44" t="str">
        <f t="shared" si="11"/>
        <v>N/A</v>
      </c>
      <c r="E101" s="36">
        <v>48459</v>
      </c>
      <c r="F101" s="44" t="str">
        <f t="shared" si="12"/>
        <v>N/A</v>
      </c>
      <c r="G101" s="36">
        <v>39269</v>
      </c>
      <c r="H101" s="44" t="str">
        <f t="shared" si="13"/>
        <v>N/A</v>
      </c>
      <c r="I101" s="12">
        <v>-49.9</v>
      </c>
      <c r="J101" s="12">
        <v>-19</v>
      </c>
      <c r="K101" s="45" t="s">
        <v>736</v>
      </c>
      <c r="L101" s="9" t="str">
        <f t="shared" si="14"/>
        <v>Yes</v>
      </c>
    </row>
    <row r="102" spans="1:12" x14ac:dyDescent="0.2">
      <c r="A102" s="46" t="s">
        <v>1433</v>
      </c>
      <c r="B102" s="35" t="s">
        <v>213</v>
      </c>
      <c r="C102" s="47">
        <v>1523.1586182999999</v>
      </c>
      <c r="D102" s="44" t="str">
        <f t="shared" si="11"/>
        <v>N/A</v>
      </c>
      <c r="E102" s="47">
        <v>1436.6467736</v>
      </c>
      <c r="F102" s="44" t="str">
        <f t="shared" si="12"/>
        <v>N/A</v>
      </c>
      <c r="G102" s="47">
        <v>1151.1060633</v>
      </c>
      <c r="H102" s="44" t="str">
        <f t="shared" si="13"/>
        <v>N/A</v>
      </c>
      <c r="I102" s="12">
        <v>-5.68</v>
      </c>
      <c r="J102" s="12">
        <v>-19.899999999999999</v>
      </c>
      <c r="K102" s="45" t="s">
        <v>736</v>
      </c>
      <c r="L102" s="9" t="str">
        <f t="shared" si="14"/>
        <v>Yes</v>
      </c>
    </row>
    <row r="103" spans="1:12" x14ac:dyDescent="0.2">
      <c r="A103" s="46" t="s">
        <v>613</v>
      </c>
      <c r="B103" s="35" t="s">
        <v>213</v>
      </c>
      <c r="C103" s="47">
        <v>42022053</v>
      </c>
      <c r="D103" s="44" t="str">
        <f t="shared" si="11"/>
        <v>N/A</v>
      </c>
      <c r="E103" s="47">
        <v>13020958</v>
      </c>
      <c r="F103" s="44" t="str">
        <f t="shared" si="12"/>
        <v>N/A</v>
      </c>
      <c r="G103" s="47">
        <v>13864453</v>
      </c>
      <c r="H103" s="44" t="str">
        <f t="shared" si="13"/>
        <v>N/A</v>
      </c>
      <c r="I103" s="12">
        <v>-69</v>
      </c>
      <c r="J103" s="12">
        <v>6.4779999999999998</v>
      </c>
      <c r="K103" s="45" t="s">
        <v>736</v>
      </c>
      <c r="L103" s="9" t="str">
        <f t="shared" si="14"/>
        <v>Yes</v>
      </c>
    </row>
    <row r="104" spans="1:12" x14ac:dyDescent="0.2">
      <c r="A104" s="46" t="s">
        <v>614</v>
      </c>
      <c r="B104" s="35" t="s">
        <v>213</v>
      </c>
      <c r="C104" s="36">
        <v>33142</v>
      </c>
      <c r="D104" s="44" t="str">
        <f t="shared" si="11"/>
        <v>N/A</v>
      </c>
      <c r="E104" s="36">
        <v>11115</v>
      </c>
      <c r="F104" s="44" t="str">
        <f t="shared" si="12"/>
        <v>N/A</v>
      </c>
      <c r="G104" s="36">
        <v>10345</v>
      </c>
      <c r="H104" s="44" t="str">
        <f t="shared" si="13"/>
        <v>N/A</v>
      </c>
      <c r="I104" s="12">
        <v>-66.5</v>
      </c>
      <c r="J104" s="12">
        <v>-6.93</v>
      </c>
      <c r="K104" s="45" t="s">
        <v>736</v>
      </c>
      <c r="L104" s="9" t="str">
        <f t="shared" si="14"/>
        <v>Yes</v>
      </c>
    </row>
    <row r="105" spans="1:12" x14ac:dyDescent="0.2">
      <c r="A105" s="46" t="s">
        <v>1434</v>
      </c>
      <c r="B105" s="35" t="s">
        <v>213</v>
      </c>
      <c r="C105" s="47">
        <v>1267.9395631</v>
      </c>
      <c r="D105" s="44" t="str">
        <f t="shared" si="11"/>
        <v>N/A</v>
      </c>
      <c r="E105" s="47">
        <v>1171.4762033</v>
      </c>
      <c r="F105" s="44" t="str">
        <f t="shared" si="12"/>
        <v>N/A</v>
      </c>
      <c r="G105" s="47">
        <v>1340.2081198999999</v>
      </c>
      <c r="H105" s="44" t="str">
        <f t="shared" si="13"/>
        <v>N/A</v>
      </c>
      <c r="I105" s="12">
        <v>-7.61</v>
      </c>
      <c r="J105" s="12">
        <v>14.4</v>
      </c>
      <c r="K105" s="45" t="s">
        <v>736</v>
      </c>
      <c r="L105" s="9" t="str">
        <f t="shared" si="14"/>
        <v>Yes</v>
      </c>
    </row>
    <row r="106" spans="1:12" ht="25.5" x14ac:dyDescent="0.2">
      <c r="A106" s="46" t="s">
        <v>615</v>
      </c>
      <c r="B106" s="35" t="s">
        <v>213</v>
      </c>
      <c r="C106" s="47">
        <v>4801491</v>
      </c>
      <c r="D106" s="44" t="str">
        <f t="shared" si="11"/>
        <v>N/A</v>
      </c>
      <c r="E106" s="47">
        <v>1551024</v>
      </c>
      <c r="F106" s="44" t="str">
        <f t="shared" si="12"/>
        <v>N/A</v>
      </c>
      <c r="G106" s="47">
        <v>539045</v>
      </c>
      <c r="H106" s="44" t="str">
        <f t="shared" si="13"/>
        <v>N/A</v>
      </c>
      <c r="I106" s="12">
        <v>-67.7</v>
      </c>
      <c r="J106" s="12">
        <v>-65.2</v>
      </c>
      <c r="K106" s="45" t="s">
        <v>736</v>
      </c>
      <c r="L106" s="9" t="str">
        <f t="shared" si="14"/>
        <v>No</v>
      </c>
    </row>
    <row r="107" spans="1:12" x14ac:dyDescent="0.2">
      <c r="A107" s="46" t="s">
        <v>616</v>
      </c>
      <c r="B107" s="35" t="s">
        <v>213</v>
      </c>
      <c r="C107" s="36">
        <v>2518</v>
      </c>
      <c r="D107" s="44" t="str">
        <f t="shared" si="11"/>
        <v>N/A</v>
      </c>
      <c r="E107" s="36">
        <v>1269</v>
      </c>
      <c r="F107" s="44" t="str">
        <f t="shared" si="12"/>
        <v>N/A</v>
      </c>
      <c r="G107" s="36">
        <v>599</v>
      </c>
      <c r="H107" s="44" t="str">
        <f t="shared" si="13"/>
        <v>N/A</v>
      </c>
      <c r="I107" s="12">
        <v>-49.6</v>
      </c>
      <c r="J107" s="12">
        <v>-52.8</v>
      </c>
      <c r="K107" s="45" t="s">
        <v>736</v>
      </c>
      <c r="L107" s="9" t="str">
        <f t="shared" si="14"/>
        <v>No</v>
      </c>
    </row>
    <row r="108" spans="1:12" ht="25.5" x14ac:dyDescent="0.2">
      <c r="A108" s="46" t="s">
        <v>1435</v>
      </c>
      <c r="B108" s="35" t="s">
        <v>213</v>
      </c>
      <c r="C108" s="47">
        <v>1906.8669579</v>
      </c>
      <c r="D108" s="44" t="str">
        <f t="shared" si="11"/>
        <v>N/A</v>
      </c>
      <c r="E108" s="47">
        <v>1222.2411348000001</v>
      </c>
      <c r="F108" s="44" t="str">
        <f t="shared" si="12"/>
        <v>N/A</v>
      </c>
      <c r="G108" s="47">
        <v>899.90818030000003</v>
      </c>
      <c r="H108" s="44" t="str">
        <f t="shared" si="13"/>
        <v>N/A</v>
      </c>
      <c r="I108" s="12">
        <v>-35.9</v>
      </c>
      <c r="J108" s="12">
        <v>-26.4</v>
      </c>
      <c r="K108" s="45" t="s">
        <v>736</v>
      </c>
      <c r="L108" s="9" t="str">
        <f t="shared" si="14"/>
        <v>Yes</v>
      </c>
    </row>
    <row r="109" spans="1:12" ht="25.5" x14ac:dyDescent="0.2">
      <c r="A109" s="46" t="s">
        <v>617</v>
      </c>
      <c r="B109" s="35" t="s">
        <v>213</v>
      </c>
      <c r="C109" s="47">
        <v>76429257</v>
      </c>
      <c r="D109" s="44" t="str">
        <f t="shared" si="11"/>
        <v>N/A</v>
      </c>
      <c r="E109" s="47">
        <v>33642815</v>
      </c>
      <c r="F109" s="44" t="str">
        <f t="shared" si="12"/>
        <v>N/A</v>
      </c>
      <c r="G109" s="47">
        <v>24140494</v>
      </c>
      <c r="H109" s="44" t="str">
        <f t="shared" si="13"/>
        <v>N/A</v>
      </c>
      <c r="I109" s="12">
        <v>-56</v>
      </c>
      <c r="J109" s="12">
        <v>-28.2</v>
      </c>
      <c r="K109" s="45" t="s">
        <v>736</v>
      </c>
      <c r="L109" s="9" t="str">
        <f t="shared" si="14"/>
        <v>Yes</v>
      </c>
    </row>
    <row r="110" spans="1:12" x14ac:dyDescent="0.2">
      <c r="A110" s="46" t="s">
        <v>618</v>
      </c>
      <c r="B110" s="35" t="s">
        <v>213</v>
      </c>
      <c r="C110" s="36">
        <v>149199</v>
      </c>
      <c r="D110" s="44" t="str">
        <f t="shared" si="11"/>
        <v>N/A</v>
      </c>
      <c r="E110" s="36">
        <v>84040</v>
      </c>
      <c r="F110" s="44" t="str">
        <f t="shared" si="12"/>
        <v>N/A</v>
      </c>
      <c r="G110" s="36">
        <v>77726</v>
      </c>
      <c r="H110" s="44" t="str">
        <f t="shared" si="13"/>
        <v>N/A</v>
      </c>
      <c r="I110" s="12">
        <v>-43.7</v>
      </c>
      <c r="J110" s="12">
        <v>-7.51</v>
      </c>
      <c r="K110" s="45" t="s">
        <v>736</v>
      </c>
      <c r="L110" s="9" t="str">
        <f t="shared" si="14"/>
        <v>Yes</v>
      </c>
    </row>
    <row r="111" spans="1:12" x14ac:dyDescent="0.2">
      <c r="A111" s="46" t="s">
        <v>1436</v>
      </c>
      <c r="B111" s="35" t="s">
        <v>213</v>
      </c>
      <c r="C111" s="47">
        <v>512.26386906000005</v>
      </c>
      <c r="D111" s="44" t="str">
        <f t="shared" si="11"/>
        <v>N/A</v>
      </c>
      <c r="E111" s="47">
        <v>400.31907425000003</v>
      </c>
      <c r="F111" s="44" t="str">
        <f t="shared" si="12"/>
        <v>N/A</v>
      </c>
      <c r="G111" s="47">
        <v>310.58454057</v>
      </c>
      <c r="H111" s="44" t="str">
        <f t="shared" si="13"/>
        <v>N/A</v>
      </c>
      <c r="I111" s="12">
        <v>-21.9</v>
      </c>
      <c r="J111" s="12">
        <v>-22.4</v>
      </c>
      <c r="K111" s="45" t="s">
        <v>736</v>
      </c>
      <c r="L111" s="9" t="str">
        <f t="shared" si="14"/>
        <v>Yes</v>
      </c>
    </row>
    <row r="112" spans="1:12" x14ac:dyDescent="0.2">
      <c r="A112" s="46" t="s">
        <v>619</v>
      </c>
      <c r="B112" s="35" t="s">
        <v>213</v>
      </c>
      <c r="C112" s="47">
        <v>347384735</v>
      </c>
      <c r="D112" s="44" t="str">
        <f t="shared" si="11"/>
        <v>N/A</v>
      </c>
      <c r="E112" s="47">
        <v>114750166</v>
      </c>
      <c r="F112" s="44" t="str">
        <f t="shared" si="12"/>
        <v>N/A</v>
      </c>
      <c r="G112" s="47">
        <v>67555625</v>
      </c>
      <c r="H112" s="44" t="str">
        <f t="shared" si="13"/>
        <v>N/A</v>
      </c>
      <c r="I112" s="12">
        <v>-67</v>
      </c>
      <c r="J112" s="12">
        <v>-41.1</v>
      </c>
      <c r="K112" s="45" t="s">
        <v>736</v>
      </c>
      <c r="L112" s="9" t="str">
        <f t="shared" si="14"/>
        <v>No</v>
      </c>
    </row>
    <row r="113" spans="1:12" x14ac:dyDescent="0.2">
      <c r="A113" s="46" t="s">
        <v>620</v>
      </c>
      <c r="B113" s="35" t="s">
        <v>213</v>
      </c>
      <c r="C113" s="36">
        <v>228182</v>
      </c>
      <c r="D113" s="44" t="str">
        <f t="shared" si="11"/>
        <v>N/A</v>
      </c>
      <c r="E113" s="36">
        <v>157530</v>
      </c>
      <c r="F113" s="44" t="str">
        <f t="shared" si="12"/>
        <v>N/A</v>
      </c>
      <c r="G113" s="36">
        <v>131777</v>
      </c>
      <c r="H113" s="44" t="str">
        <f t="shared" si="13"/>
        <v>N/A</v>
      </c>
      <c r="I113" s="12">
        <v>-31</v>
      </c>
      <c r="J113" s="12">
        <v>-16.3</v>
      </c>
      <c r="K113" s="45" t="s">
        <v>736</v>
      </c>
      <c r="L113" s="9" t="str">
        <f t="shared" si="14"/>
        <v>Yes</v>
      </c>
    </row>
    <row r="114" spans="1:12" x14ac:dyDescent="0.2">
      <c r="A114" s="46" t="s">
        <v>1437</v>
      </c>
      <c r="B114" s="35" t="s">
        <v>213</v>
      </c>
      <c r="C114" s="47">
        <v>1522.402008</v>
      </c>
      <c r="D114" s="44" t="str">
        <f t="shared" si="11"/>
        <v>N/A</v>
      </c>
      <c r="E114" s="47">
        <v>728.43373326000005</v>
      </c>
      <c r="F114" s="44" t="str">
        <f t="shared" si="12"/>
        <v>N/A</v>
      </c>
      <c r="G114" s="47">
        <v>512.65110755000001</v>
      </c>
      <c r="H114" s="44" t="str">
        <f t="shared" si="13"/>
        <v>N/A</v>
      </c>
      <c r="I114" s="12">
        <v>-52.2</v>
      </c>
      <c r="J114" s="12">
        <v>-29.6</v>
      </c>
      <c r="K114" s="45" t="s">
        <v>736</v>
      </c>
      <c r="L114" s="9" t="str">
        <f t="shared" si="14"/>
        <v>Yes</v>
      </c>
    </row>
    <row r="115" spans="1:12" ht="25.5" x14ac:dyDescent="0.2">
      <c r="A115" s="46" t="s">
        <v>621</v>
      </c>
      <c r="B115" s="35" t="s">
        <v>213</v>
      </c>
      <c r="C115" s="47">
        <v>222113971</v>
      </c>
      <c r="D115" s="44" t="str">
        <f t="shared" si="11"/>
        <v>N/A</v>
      </c>
      <c r="E115" s="47">
        <v>257921581</v>
      </c>
      <c r="F115" s="44" t="str">
        <f t="shared" si="12"/>
        <v>N/A</v>
      </c>
      <c r="G115" s="47">
        <v>208223351</v>
      </c>
      <c r="H115" s="44" t="str">
        <f t="shared" si="13"/>
        <v>N/A</v>
      </c>
      <c r="I115" s="12">
        <v>16.12</v>
      </c>
      <c r="J115" s="12">
        <v>-19.3</v>
      </c>
      <c r="K115" s="45" t="s">
        <v>736</v>
      </c>
      <c r="L115" s="9" t="str">
        <f t="shared" si="14"/>
        <v>Yes</v>
      </c>
    </row>
    <row r="116" spans="1:12" x14ac:dyDescent="0.2">
      <c r="A116" s="49" t="s">
        <v>622</v>
      </c>
      <c r="B116" s="36" t="s">
        <v>213</v>
      </c>
      <c r="C116" s="36">
        <v>51969</v>
      </c>
      <c r="D116" s="44" t="str">
        <f t="shared" si="11"/>
        <v>N/A</v>
      </c>
      <c r="E116" s="36">
        <v>36494</v>
      </c>
      <c r="F116" s="44" t="str">
        <f t="shared" si="12"/>
        <v>N/A</v>
      </c>
      <c r="G116" s="36">
        <v>29394</v>
      </c>
      <c r="H116" s="44" t="str">
        <f t="shared" si="13"/>
        <v>N/A</v>
      </c>
      <c r="I116" s="12">
        <v>-29.8</v>
      </c>
      <c r="J116" s="12">
        <v>-19.5</v>
      </c>
      <c r="K116" s="50" t="s">
        <v>736</v>
      </c>
      <c r="L116" s="9" t="str">
        <f t="shared" si="14"/>
        <v>Yes</v>
      </c>
    </row>
    <row r="117" spans="1:12" ht="25.5" x14ac:dyDescent="0.2">
      <c r="A117" s="46" t="s">
        <v>1438</v>
      </c>
      <c r="B117" s="35" t="s">
        <v>213</v>
      </c>
      <c r="C117" s="47">
        <v>4273.9704632000003</v>
      </c>
      <c r="D117" s="44" t="str">
        <f t="shared" si="11"/>
        <v>N/A</v>
      </c>
      <c r="E117" s="47">
        <v>7067.5064668000005</v>
      </c>
      <c r="F117" s="44" t="str">
        <f t="shared" si="12"/>
        <v>N/A</v>
      </c>
      <c r="G117" s="47">
        <v>7083.8725930000001</v>
      </c>
      <c r="H117" s="44" t="str">
        <f t="shared" si="13"/>
        <v>N/A</v>
      </c>
      <c r="I117" s="12">
        <v>65.36</v>
      </c>
      <c r="J117" s="12">
        <v>0.2316</v>
      </c>
      <c r="K117" s="45" t="s">
        <v>736</v>
      </c>
      <c r="L117" s="9" t="str">
        <f t="shared" si="14"/>
        <v>Yes</v>
      </c>
    </row>
    <row r="118" spans="1:12" ht="25.5" x14ac:dyDescent="0.2">
      <c r="A118" s="46" t="s">
        <v>623</v>
      </c>
      <c r="B118" s="35" t="s">
        <v>213</v>
      </c>
      <c r="C118" s="47">
        <v>125765</v>
      </c>
      <c r="D118" s="44" t="str">
        <f t="shared" si="11"/>
        <v>N/A</v>
      </c>
      <c r="E118" s="47">
        <v>29351</v>
      </c>
      <c r="F118" s="44" t="str">
        <f t="shared" si="12"/>
        <v>N/A</v>
      </c>
      <c r="G118" s="47">
        <v>1511240</v>
      </c>
      <c r="H118" s="44" t="str">
        <f t="shared" si="13"/>
        <v>N/A</v>
      </c>
      <c r="I118" s="12">
        <v>-76.7</v>
      </c>
      <c r="J118" s="12">
        <v>5049</v>
      </c>
      <c r="K118" s="45" t="s">
        <v>736</v>
      </c>
      <c r="L118" s="9" t="str">
        <f t="shared" si="14"/>
        <v>No</v>
      </c>
    </row>
    <row r="119" spans="1:12" x14ac:dyDescent="0.2">
      <c r="A119" s="46" t="s">
        <v>624</v>
      </c>
      <c r="B119" s="35" t="s">
        <v>213</v>
      </c>
      <c r="C119" s="36">
        <v>1608</v>
      </c>
      <c r="D119" s="44" t="str">
        <f t="shared" si="11"/>
        <v>N/A</v>
      </c>
      <c r="E119" s="36">
        <v>938</v>
      </c>
      <c r="F119" s="44" t="str">
        <f t="shared" si="12"/>
        <v>N/A</v>
      </c>
      <c r="G119" s="36">
        <v>11654</v>
      </c>
      <c r="H119" s="44" t="str">
        <f t="shared" si="13"/>
        <v>N/A</v>
      </c>
      <c r="I119" s="12">
        <v>-41.7</v>
      </c>
      <c r="J119" s="12">
        <v>1142</v>
      </c>
      <c r="K119" s="45" t="s">
        <v>736</v>
      </c>
      <c r="L119" s="9" t="str">
        <f t="shared" si="14"/>
        <v>No</v>
      </c>
    </row>
    <row r="120" spans="1:12" ht="25.5" x14ac:dyDescent="0.2">
      <c r="A120" s="46" t="s">
        <v>1439</v>
      </c>
      <c r="B120" s="35" t="s">
        <v>213</v>
      </c>
      <c r="C120" s="47">
        <v>78.212064677000001</v>
      </c>
      <c r="D120" s="44" t="str">
        <f t="shared" si="11"/>
        <v>N/A</v>
      </c>
      <c r="E120" s="47">
        <v>31.291044776</v>
      </c>
      <c r="F120" s="44" t="str">
        <f t="shared" si="12"/>
        <v>N/A</v>
      </c>
      <c r="G120" s="47">
        <v>129.67564784999999</v>
      </c>
      <c r="H120" s="44" t="str">
        <f t="shared" si="13"/>
        <v>N/A</v>
      </c>
      <c r="I120" s="12">
        <v>-60</v>
      </c>
      <c r="J120" s="12">
        <v>314.39999999999998</v>
      </c>
      <c r="K120" s="45" t="s">
        <v>736</v>
      </c>
      <c r="L120" s="9" t="str">
        <f t="shared" si="14"/>
        <v>No</v>
      </c>
    </row>
    <row r="121" spans="1:12" ht="25.5" x14ac:dyDescent="0.2">
      <c r="A121" s="46" t="s">
        <v>625</v>
      </c>
      <c r="B121" s="35" t="s">
        <v>213</v>
      </c>
      <c r="C121" s="47">
        <v>309414054</v>
      </c>
      <c r="D121" s="44" t="str">
        <f t="shared" si="11"/>
        <v>N/A</v>
      </c>
      <c r="E121" s="47">
        <v>199965761</v>
      </c>
      <c r="F121" s="44" t="str">
        <f t="shared" si="12"/>
        <v>N/A</v>
      </c>
      <c r="G121" s="47">
        <v>170967039</v>
      </c>
      <c r="H121" s="44" t="str">
        <f t="shared" si="13"/>
        <v>N/A</v>
      </c>
      <c r="I121" s="12">
        <v>-35.4</v>
      </c>
      <c r="J121" s="12">
        <v>-14.5</v>
      </c>
      <c r="K121" s="45" t="s">
        <v>736</v>
      </c>
      <c r="L121" s="9" t="str">
        <f t="shared" si="14"/>
        <v>Yes</v>
      </c>
    </row>
    <row r="122" spans="1:12" x14ac:dyDescent="0.2">
      <c r="A122" s="46" t="s">
        <v>626</v>
      </c>
      <c r="B122" s="35" t="s">
        <v>213</v>
      </c>
      <c r="C122" s="36">
        <v>25146</v>
      </c>
      <c r="D122" s="44" t="str">
        <f t="shared" si="11"/>
        <v>N/A</v>
      </c>
      <c r="E122" s="36">
        <v>16998</v>
      </c>
      <c r="F122" s="44" t="str">
        <f t="shared" si="12"/>
        <v>N/A</v>
      </c>
      <c r="G122" s="36">
        <v>14448</v>
      </c>
      <c r="H122" s="44" t="str">
        <f t="shared" si="13"/>
        <v>N/A</v>
      </c>
      <c r="I122" s="12">
        <v>-32.4</v>
      </c>
      <c r="J122" s="12">
        <v>-15</v>
      </c>
      <c r="K122" s="45" t="s">
        <v>736</v>
      </c>
      <c r="L122" s="9" t="str">
        <f t="shared" si="14"/>
        <v>Yes</v>
      </c>
    </row>
    <row r="123" spans="1:12" ht="25.5" x14ac:dyDescent="0.2">
      <c r="A123" s="46" t="s">
        <v>1440</v>
      </c>
      <c r="B123" s="35" t="s">
        <v>213</v>
      </c>
      <c r="C123" s="47">
        <v>12304.702696</v>
      </c>
      <c r="D123" s="44" t="str">
        <f t="shared" si="11"/>
        <v>N/A</v>
      </c>
      <c r="E123" s="47">
        <v>11764.075832</v>
      </c>
      <c r="F123" s="44" t="str">
        <f t="shared" si="12"/>
        <v>N/A</v>
      </c>
      <c r="G123" s="47">
        <v>11833.266819</v>
      </c>
      <c r="H123" s="44" t="str">
        <f t="shared" si="13"/>
        <v>N/A</v>
      </c>
      <c r="I123" s="12">
        <v>-4.3899999999999997</v>
      </c>
      <c r="J123" s="12">
        <v>0.58819999999999995</v>
      </c>
      <c r="K123" s="45" t="s">
        <v>736</v>
      </c>
      <c r="L123" s="9" t="str">
        <f t="shared" si="14"/>
        <v>Yes</v>
      </c>
    </row>
    <row r="124" spans="1:12" ht="25.5" x14ac:dyDescent="0.2">
      <c r="A124" s="46" t="s">
        <v>627</v>
      </c>
      <c r="B124" s="35" t="s">
        <v>213</v>
      </c>
      <c r="C124" s="47">
        <v>767874</v>
      </c>
      <c r="D124" s="44" t="str">
        <f t="shared" si="11"/>
        <v>N/A</v>
      </c>
      <c r="E124" s="47">
        <v>382714</v>
      </c>
      <c r="F124" s="44" t="str">
        <f t="shared" si="12"/>
        <v>N/A</v>
      </c>
      <c r="G124" s="47">
        <v>351662</v>
      </c>
      <c r="H124" s="44" t="str">
        <f t="shared" si="13"/>
        <v>N/A</v>
      </c>
      <c r="I124" s="12">
        <v>-50.2</v>
      </c>
      <c r="J124" s="12">
        <v>-8.11</v>
      </c>
      <c r="K124" s="45" t="s">
        <v>736</v>
      </c>
      <c r="L124" s="9" t="str">
        <f t="shared" si="14"/>
        <v>Yes</v>
      </c>
    </row>
    <row r="125" spans="1:12" ht="25.5" x14ac:dyDescent="0.2">
      <c r="A125" s="46" t="s">
        <v>628</v>
      </c>
      <c r="B125" s="35" t="s">
        <v>213</v>
      </c>
      <c r="C125" s="36">
        <v>1566</v>
      </c>
      <c r="D125" s="44" t="str">
        <f t="shared" si="11"/>
        <v>N/A</v>
      </c>
      <c r="E125" s="36">
        <v>981</v>
      </c>
      <c r="F125" s="44" t="str">
        <f t="shared" si="12"/>
        <v>N/A</v>
      </c>
      <c r="G125" s="36">
        <v>793</v>
      </c>
      <c r="H125" s="44" t="str">
        <f t="shared" si="13"/>
        <v>N/A</v>
      </c>
      <c r="I125" s="12">
        <v>-37.4</v>
      </c>
      <c r="J125" s="12">
        <v>-19.2</v>
      </c>
      <c r="K125" s="45" t="s">
        <v>736</v>
      </c>
      <c r="L125" s="9" t="str">
        <f t="shared" si="14"/>
        <v>Yes</v>
      </c>
    </row>
    <row r="126" spans="1:12" ht="25.5" x14ac:dyDescent="0.2">
      <c r="A126" s="46" t="s">
        <v>1441</v>
      </c>
      <c r="B126" s="35" t="s">
        <v>213</v>
      </c>
      <c r="C126" s="47">
        <v>490.34099616999998</v>
      </c>
      <c r="D126" s="44" t="str">
        <f t="shared" si="11"/>
        <v>N/A</v>
      </c>
      <c r="E126" s="47">
        <v>390.12640162999998</v>
      </c>
      <c r="F126" s="44" t="str">
        <f t="shared" si="12"/>
        <v>N/A</v>
      </c>
      <c r="G126" s="47">
        <v>443.45775536000002</v>
      </c>
      <c r="H126" s="44" t="str">
        <f t="shared" si="13"/>
        <v>N/A</v>
      </c>
      <c r="I126" s="12">
        <v>-20.399999999999999</v>
      </c>
      <c r="J126" s="12">
        <v>13.67</v>
      </c>
      <c r="K126" s="45" t="s">
        <v>736</v>
      </c>
      <c r="L126" s="9" t="str">
        <f t="shared" si="14"/>
        <v>Yes</v>
      </c>
    </row>
    <row r="127" spans="1:12" ht="25.5" x14ac:dyDescent="0.2">
      <c r="A127" s="46" t="s">
        <v>629</v>
      </c>
      <c r="B127" s="35" t="s">
        <v>213</v>
      </c>
      <c r="C127" s="47">
        <v>24604557</v>
      </c>
      <c r="D127" s="44" t="str">
        <f t="shared" si="11"/>
        <v>N/A</v>
      </c>
      <c r="E127" s="47">
        <v>19152835</v>
      </c>
      <c r="F127" s="44" t="str">
        <f t="shared" si="12"/>
        <v>N/A</v>
      </c>
      <c r="G127" s="47">
        <v>18913671</v>
      </c>
      <c r="H127" s="44" t="str">
        <f t="shared" si="13"/>
        <v>N/A</v>
      </c>
      <c r="I127" s="12">
        <v>-22.2</v>
      </c>
      <c r="J127" s="12">
        <v>-1.25</v>
      </c>
      <c r="K127" s="45" t="s">
        <v>736</v>
      </c>
      <c r="L127" s="9" t="str">
        <f t="shared" si="14"/>
        <v>Yes</v>
      </c>
    </row>
    <row r="128" spans="1:12" x14ac:dyDescent="0.2">
      <c r="A128" s="46" t="s">
        <v>630</v>
      </c>
      <c r="B128" s="35" t="s">
        <v>213</v>
      </c>
      <c r="C128" s="36">
        <v>13129</v>
      </c>
      <c r="D128" s="44" t="str">
        <f t="shared" si="11"/>
        <v>N/A</v>
      </c>
      <c r="E128" s="36">
        <v>1401</v>
      </c>
      <c r="F128" s="44" t="str">
        <f t="shared" si="12"/>
        <v>N/A</v>
      </c>
      <c r="G128" s="36">
        <v>1309</v>
      </c>
      <c r="H128" s="44" t="str">
        <f t="shared" si="13"/>
        <v>N/A</v>
      </c>
      <c r="I128" s="12">
        <v>-89.3</v>
      </c>
      <c r="J128" s="12">
        <v>-6.57</v>
      </c>
      <c r="K128" s="45" t="s">
        <v>736</v>
      </c>
      <c r="L128" s="9" t="str">
        <f t="shared" si="14"/>
        <v>Yes</v>
      </c>
    </row>
    <row r="129" spans="1:12" ht="25.5" x14ac:dyDescent="0.2">
      <c r="A129" s="46" t="s">
        <v>1442</v>
      </c>
      <c r="B129" s="35" t="s">
        <v>213</v>
      </c>
      <c r="C129" s="47">
        <v>1874.0617717</v>
      </c>
      <c r="D129" s="44" t="str">
        <f t="shared" si="11"/>
        <v>N/A</v>
      </c>
      <c r="E129" s="47">
        <v>13670.831549</v>
      </c>
      <c r="F129" s="44" t="str">
        <f t="shared" si="12"/>
        <v>N/A</v>
      </c>
      <c r="G129" s="47">
        <v>14448.946524000001</v>
      </c>
      <c r="H129" s="44" t="str">
        <f t="shared" si="13"/>
        <v>N/A</v>
      </c>
      <c r="I129" s="12">
        <v>629.5</v>
      </c>
      <c r="J129" s="12">
        <v>5.6920000000000002</v>
      </c>
      <c r="K129" s="45" t="s">
        <v>736</v>
      </c>
      <c r="L129" s="9" t="str">
        <f t="shared" si="14"/>
        <v>Yes</v>
      </c>
    </row>
    <row r="130" spans="1:12" ht="25.5" x14ac:dyDescent="0.2">
      <c r="A130" s="46" t="s">
        <v>631</v>
      </c>
      <c r="B130" s="35" t="s">
        <v>213</v>
      </c>
      <c r="C130" s="47">
        <v>4784340</v>
      </c>
      <c r="D130" s="44" t="str">
        <f t="shared" si="11"/>
        <v>N/A</v>
      </c>
      <c r="E130" s="47">
        <v>2550745</v>
      </c>
      <c r="F130" s="44" t="str">
        <f t="shared" si="12"/>
        <v>N/A</v>
      </c>
      <c r="G130" s="47">
        <v>2614253</v>
      </c>
      <c r="H130" s="44" t="str">
        <f t="shared" si="13"/>
        <v>N/A</v>
      </c>
      <c r="I130" s="12">
        <v>-46.7</v>
      </c>
      <c r="J130" s="12">
        <v>2.4900000000000002</v>
      </c>
      <c r="K130" s="45" t="s">
        <v>736</v>
      </c>
      <c r="L130" s="9" t="str">
        <f t="shared" si="14"/>
        <v>Yes</v>
      </c>
    </row>
    <row r="131" spans="1:12" x14ac:dyDescent="0.2">
      <c r="A131" s="46" t="s">
        <v>632</v>
      </c>
      <c r="B131" s="35" t="s">
        <v>213</v>
      </c>
      <c r="C131" s="36">
        <v>7491</v>
      </c>
      <c r="D131" s="44" t="str">
        <f t="shared" si="11"/>
        <v>N/A</v>
      </c>
      <c r="E131" s="36">
        <v>2967</v>
      </c>
      <c r="F131" s="44" t="str">
        <f t="shared" si="12"/>
        <v>N/A</v>
      </c>
      <c r="G131" s="36">
        <v>3605</v>
      </c>
      <c r="H131" s="44" t="str">
        <f t="shared" si="13"/>
        <v>N/A</v>
      </c>
      <c r="I131" s="12">
        <v>-60.4</v>
      </c>
      <c r="J131" s="12">
        <v>21.5</v>
      </c>
      <c r="K131" s="45" t="s">
        <v>736</v>
      </c>
      <c r="L131" s="9" t="str">
        <f t="shared" si="14"/>
        <v>Yes</v>
      </c>
    </row>
    <row r="132" spans="1:12" ht="25.5" x14ac:dyDescent="0.2">
      <c r="A132" s="46" t="s">
        <v>1443</v>
      </c>
      <c r="B132" s="35" t="s">
        <v>213</v>
      </c>
      <c r="C132" s="47">
        <v>638.67841410000005</v>
      </c>
      <c r="D132" s="44" t="str">
        <f t="shared" si="11"/>
        <v>N/A</v>
      </c>
      <c r="E132" s="47">
        <v>859.70508931999996</v>
      </c>
      <c r="F132" s="44" t="str">
        <f t="shared" si="12"/>
        <v>N/A</v>
      </c>
      <c r="G132" s="47">
        <v>725.17420249999998</v>
      </c>
      <c r="H132" s="44" t="str">
        <f t="shared" si="13"/>
        <v>N/A</v>
      </c>
      <c r="I132" s="12">
        <v>34.61</v>
      </c>
      <c r="J132" s="12">
        <v>-15.6</v>
      </c>
      <c r="K132" s="45" t="s">
        <v>736</v>
      </c>
      <c r="L132" s="9" t="str">
        <f t="shared" si="14"/>
        <v>Yes</v>
      </c>
    </row>
    <row r="133" spans="1:12" ht="25.5" x14ac:dyDescent="0.2">
      <c r="A133" s="46" t="s">
        <v>633</v>
      </c>
      <c r="B133" s="35" t="s">
        <v>213</v>
      </c>
      <c r="C133" s="47">
        <v>6843</v>
      </c>
      <c r="D133" s="44" t="str">
        <f t="shared" si="11"/>
        <v>N/A</v>
      </c>
      <c r="E133" s="47">
        <v>2978</v>
      </c>
      <c r="F133" s="44" t="str">
        <f t="shared" si="12"/>
        <v>N/A</v>
      </c>
      <c r="G133" s="47">
        <v>4185</v>
      </c>
      <c r="H133" s="44" t="str">
        <f t="shared" si="13"/>
        <v>N/A</v>
      </c>
      <c r="I133" s="12">
        <v>-56.5</v>
      </c>
      <c r="J133" s="12">
        <v>40.53</v>
      </c>
      <c r="K133" s="45" t="s">
        <v>736</v>
      </c>
      <c r="L133" s="9" t="str">
        <f t="shared" si="14"/>
        <v>No</v>
      </c>
    </row>
    <row r="134" spans="1:12" x14ac:dyDescent="0.2">
      <c r="A134" s="46" t="s">
        <v>634</v>
      </c>
      <c r="B134" s="35" t="s">
        <v>213</v>
      </c>
      <c r="C134" s="36">
        <v>23</v>
      </c>
      <c r="D134" s="44" t="str">
        <f t="shared" si="11"/>
        <v>N/A</v>
      </c>
      <c r="E134" s="36">
        <v>11</v>
      </c>
      <c r="F134" s="44" t="str">
        <f t="shared" si="12"/>
        <v>N/A</v>
      </c>
      <c r="G134" s="36">
        <v>11</v>
      </c>
      <c r="H134" s="44" t="str">
        <f t="shared" si="13"/>
        <v>N/A</v>
      </c>
      <c r="I134" s="12">
        <v>-60.9</v>
      </c>
      <c r="J134" s="12">
        <v>22.22</v>
      </c>
      <c r="K134" s="45" t="s">
        <v>736</v>
      </c>
      <c r="L134" s="9" t="str">
        <f t="shared" si="14"/>
        <v>Yes</v>
      </c>
    </row>
    <row r="135" spans="1:12" x14ac:dyDescent="0.2">
      <c r="A135" s="46" t="s">
        <v>1444</v>
      </c>
      <c r="B135" s="35" t="s">
        <v>213</v>
      </c>
      <c r="C135" s="47">
        <v>297.52173913000001</v>
      </c>
      <c r="D135" s="44" t="str">
        <f t="shared" si="11"/>
        <v>N/A</v>
      </c>
      <c r="E135" s="47">
        <v>330.88888888999998</v>
      </c>
      <c r="F135" s="44" t="str">
        <f t="shared" si="12"/>
        <v>N/A</v>
      </c>
      <c r="G135" s="47">
        <v>380.45454545000001</v>
      </c>
      <c r="H135" s="44" t="str">
        <f t="shared" si="13"/>
        <v>N/A</v>
      </c>
      <c r="I135" s="12">
        <v>11.22</v>
      </c>
      <c r="J135" s="12">
        <v>14.98</v>
      </c>
      <c r="K135" s="45" t="s">
        <v>736</v>
      </c>
      <c r="L135" s="9" t="str">
        <f t="shared" si="14"/>
        <v>Yes</v>
      </c>
    </row>
    <row r="136" spans="1:12" ht="25.5" x14ac:dyDescent="0.2">
      <c r="A136" s="46" t="s">
        <v>635</v>
      </c>
      <c r="B136" s="35" t="s">
        <v>213</v>
      </c>
      <c r="C136" s="47">
        <v>4204701</v>
      </c>
      <c r="D136" s="44" t="str">
        <f t="shared" si="11"/>
        <v>N/A</v>
      </c>
      <c r="E136" s="47">
        <v>877701</v>
      </c>
      <c r="F136" s="44" t="str">
        <f t="shared" si="12"/>
        <v>N/A</v>
      </c>
      <c r="G136" s="47">
        <v>929120</v>
      </c>
      <c r="H136" s="44" t="str">
        <f t="shared" si="13"/>
        <v>N/A</v>
      </c>
      <c r="I136" s="12">
        <v>-79.099999999999994</v>
      </c>
      <c r="J136" s="12">
        <v>5.8579999999999997</v>
      </c>
      <c r="K136" s="45" t="s">
        <v>736</v>
      </c>
      <c r="L136" s="9" t="str">
        <f>IF(J136="Div by 0", "N/A", IF(OR(J136="N/A",K136="N/A"),"N/A", IF(J136&gt;VALUE(MID(K136,1,2)), "No", IF(J136&lt;-1*VALUE(MID(K136,1,2)), "No", "Yes"))))</f>
        <v>Yes</v>
      </c>
    </row>
    <row r="137" spans="1:12" x14ac:dyDescent="0.2">
      <c r="A137" s="46" t="s">
        <v>636</v>
      </c>
      <c r="B137" s="35" t="s">
        <v>213</v>
      </c>
      <c r="C137" s="36">
        <v>19613</v>
      </c>
      <c r="D137" s="44" t="str">
        <f t="shared" si="11"/>
        <v>N/A</v>
      </c>
      <c r="E137" s="36">
        <v>3810</v>
      </c>
      <c r="F137" s="44" t="str">
        <f t="shared" si="12"/>
        <v>N/A</v>
      </c>
      <c r="G137" s="36">
        <v>5669</v>
      </c>
      <c r="H137" s="44" t="str">
        <f t="shared" si="13"/>
        <v>N/A</v>
      </c>
      <c r="I137" s="12">
        <v>-80.599999999999994</v>
      </c>
      <c r="J137" s="12">
        <v>48.79</v>
      </c>
      <c r="K137" s="45" t="s">
        <v>736</v>
      </c>
      <c r="L137" s="9" t="str">
        <f t="shared" ref="L137:L141" si="15">IF(J137="Div by 0", "N/A", IF(OR(J137="N/A",K137="N/A"),"N/A", IF(J137&gt;VALUE(MID(K137,1,2)), "No", IF(J137&lt;-1*VALUE(MID(K137,1,2)), "No", "Yes"))))</f>
        <v>No</v>
      </c>
    </row>
    <row r="138" spans="1:12" ht="25.5" x14ac:dyDescent="0.2">
      <c r="A138" s="46" t="s">
        <v>1445</v>
      </c>
      <c r="B138" s="35" t="s">
        <v>213</v>
      </c>
      <c r="C138" s="47">
        <v>214.38336817000001</v>
      </c>
      <c r="D138" s="44" t="str">
        <f t="shared" si="11"/>
        <v>N/A</v>
      </c>
      <c r="E138" s="47">
        <v>230.36771654</v>
      </c>
      <c r="F138" s="44" t="str">
        <f t="shared" si="12"/>
        <v>N/A</v>
      </c>
      <c r="G138" s="47">
        <v>163.89486682</v>
      </c>
      <c r="H138" s="44" t="str">
        <f t="shared" si="13"/>
        <v>N/A</v>
      </c>
      <c r="I138" s="12">
        <v>7.4560000000000004</v>
      </c>
      <c r="J138" s="12">
        <v>-28.9</v>
      </c>
      <c r="K138" s="45" t="s">
        <v>736</v>
      </c>
      <c r="L138" s="9" t="str">
        <f t="shared" si="15"/>
        <v>Yes</v>
      </c>
    </row>
    <row r="139" spans="1:12" ht="25.5" x14ac:dyDescent="0.2">
      <c r="A139" s="46" t="s">
        <v>637</v>
      </c>
      <c r="B139" s="35" t="s">
        <v>213</v>
      </c>
      <c r="C139" s="47">
        <v>12339058</v>
      </c>
      <c r="D139" s="44" t="str">
        <f t="shared" si="11"/>
        <v>N/A</v>
      </c>
      <c r="E139" s="47">
        <v>11926794</v>
      </c>
      <c r="F139" s="44" t="str">
        <f t="shared" si="12"/>
        <v>N/A</v>
      </c>
      <c r="G139" s="47">
        <v>9116076</v>
      </c>
      <c r="H139" s="44" t="str">
        <f t="shared" si="13"/>
        <v>N/A</v>
      </c>
      <c r="I139" s="12">
        <v>-3.34</v>
      </c>
      <c r="J139" s="12">
        <v>-23.6</v>
      </c>
      <c r="K139" s="45" t="s">
        <v>736</v>
      </c>
      <c r="L139" s="9" t="str">
        <f t="shared" si="15"/>
        <v>Yes</v>
      </c>
    </row>
    <row r="140" spans="1:12" x14ac:dyDescent="0.2">
      <c r="A140" s="46" t="s">
        <v>638</v>
      </c>
      <c r="B140" s="35" t="s">
        <v>213</v>
      </c>
      <c r="C140" s="36">
        <v>101</v>
      </c>
      <c r="D140" s="44" t="str">
        <f t="shared" si="11"/>
        <v>N/A</v>
      </c>
      <c r="E140" s="36">
        <v>98</v>
      </c>
      <c r="F140" s="44" t="str">
        <f t="shared" si="12"/>
        <v>N/A</v>
      </c>
      <c r="G140" s="36">
        <v>82</v>
      </c>
      <c r="H140" s="44" t="str">
        <f t="shared" si="13"/>
        <v>N/A</v>
      </c>
      <c r="I140" s="12">
        <v>-2.97</v>
      </c>
      <c r="J140" s="12">
        <v>-16.3</v>
      </c>
      <c r="K140" s="45" t="s">
        <v>736</v>
      </c>
      <c r="L140" s="9" t="str">
        <f t="shared" si="15"/>
        <v>Yes</v>
      </c>
    </row>
    <row r="141" spans="1:12" ht="25.5" x14ac:dyDescent="0.2">
      <c r="A141" s="46" t="s">
        <v>1446</v>
      </c>
      <c r="B141" s="35" t="s">
        <v>213</v>
      </c>
      <c r="C141" s="47">
        <v>122168.89109</v>
      </c>
      <c r="D141" s="44" t="str">
        <f t="shared" si="11"/>
        <v>N/A</v>
      </c>
      <c r="E141" s="47">
        <v>121701.97959</v>
      </c>
      <c r="F141" s="44" t="str">
        <f t="shared" si="12"/>
        <v>N/A</v>
      </c>
      <c r="G141" s="47">
        <v>111171.65854</v>
      </c>
      <c r="H141" s="44" t="str">
        <f t="shared" si="13"/>
        <v>N/A</v>
      </c>
      <c r="I141" s="12">
        <v>-0.38200000000000001</v>
      </c>
      <c r="J141" s="12">
        <v>-8.65</v>
      </c>
      <c r="K141" s="45" t="s">
        <v>736</v>
      </c>
      <c r="L141" s="9" t="str">
        <f t="shared" si="15"/>
        <v>Yes</v>
      </c>
    </row>
    <row r="142" spans="1:12" ht="25.5" x14ac:dyDescent="0.2">
      <c r="A142" s="46" t="s">
        <v>639</v>
      </c>
      <c r="B142" s="35" t="s">
        <v>213</v>
      </c>
      <c r="C142" s="47">
        <v>101739656</v>
      </c>
      <c r="D142" s="44" t="str">
        <f t="shared" si="11"/>
        <v>N/A</v>
      </c>
      <c r="E142" s="47">
        <v>83235733</v>
      </c>
      <c r="F142" s="44" t="str">
        <f t="shared" si="12"/>
        <v>N/A</v>
      </c>
      <c r="G142" s="47">
        <v>69027291</v>
      </c>
      <c r="H142" s="44" t="str">
        <f t="shared" si="13"/>
        <v>N/A</v>
      </c>
      <c r="I142" s="12">
        <v>-18.2</v>
      </c>
      <c r="J142" s="12">
        <v>-17.100000000000001</v>
      </c>
      <c r="K142" s="45" t="s">
        <v>736</v>
      </c>
      <c r="L142" s="9" t="str">
        <f t="shared" ref="L142:L153" si="16">IF(J142="Div by 0", "N/A", IF(K142="N/A","N/A", IF(J142&gt;VALUE(MID(K142,1,2)), "No", IF(J142&lt;-1*VALUE(MID(K142,1,2)), "No", "Yes"))))</f>
        <v>Yes</v>
      </c>
    </row>
    <row r="143" spans="1:12" ht="25.5" x14ac:dyDescent="0.2">
      <c r="A143" s="46" t="s">
        <v>640</v>
      </c>
      <c r="B143" s="35" t="s">
        <v>213</v>
      </c>
      <c r="C143" s="36">
        <v>118707</v>
      </c>
      <c r="D143" s="44" t="str">
        <f t="shared" si="11"/>
        <v>N/A</v>
      </c>
      <c r="E143" s="36">
        <v>92154</v>
      </c>
      <c r="F143" s="44" t="str">
        <f t="shared" si="12"/>
        <v>N/A</v>
      </c>
      <c r="G143" s="36">
        <v>82657</v>
      </c>
      <c r="H143" s="44" t="str">
        <f t="shared" si="13"/>
        <v>N/A</v>
      </c>
      <c r="I143" s="12">
        <v>-22.4</v>
      </c>
      <c r="J143" s="12">
        <v>-10.3</v>
      </c>
      <c r="K143" s="45" t="s">
        <v>736</v>
      </c>
      <c r="L143" s="9" t="str">
        <f t="shared" si="16"/>
        <v>Yes</v>
      </c>
    </row>
    <row r="144" spans="1:12" ht="25.5" x14ac:dyDescent="0.2">
      <c r="A144" s="46" t="s">
        <v>1447</v>
      </c>
      <c r="B144" s="35" t="s">
        <v>213</v>
      </c>
      <c r="C144" s="47">
        <v>857.06534577000002</v>
      </c>
      <c r="D144" s="44" t="str">
        <f t="shared" si="11"/>
        <v>N/A</v>
      </c>
      <c r="E144" s="47">
        <v>903.22430930999997</v>
      </c>
      <c r="F144" s="44" t="str">
        <f t="shared" si="12"/>
        <v>N/A</v>
      </c>
      <c r="G144" s="47">
        <v>835.10520584999995</v>
      </c>
      <c r="H144" s="44" t="str">
        <f t="shared" si="13"/>
        <v>N/A</v>
      </c>
      <c r="I144" s="12">
        <v>5.3860000000000001</v>
      </c>
      <c r="J144" s="12">
        <v>-7.54</v>
      </c>
      <c r="K144" s="45" t="s">
        <v>736</v>
      </c>
      <c r="L144" s="9" t="str">
        <f t="shared" si="16"/>
        <v>Yes</v>
      </c>
    </row>
    <row r="145" spans="1:12" ht="25.5" x14ac:dyDescent="0.2">
      <c r="A145" s="46" t="s">
        <v>641</v>
      </c>
      <c r="B145" s="35" t="s">
        <v>213</v>
      </c>
      <c r="C145" s="47">
        <v>802601913</v>
      </c>
      <c r="D145" s="44" t="str">
        <f t="shared" ref="D145:D153" si="17">IF($B145="N/A","N/A",IF(C145&gt;10,"No",IF(C145&lt;-10,"No","Yes")))</f>
        <v>N/A</v>
      </c>
      <c r="E145" s="47">
        <v>782721638</v>
      </c>
      <c r="F145" s="44" t="str">
        <f t="shared" ref="F145:F153" si="18">IF($B145="N/A","N/A",IF(E145&gt;10,"No",IF(E145&lt;-10,"No","Yes")))</f>
        <v>N/A</v>
      </c>
      <c r="G145" s="47">
        <v>644911760</v>
      </c>
      <c r="H145" s="44" t="str">
        <f t="shared" ref="H145:H153" si="19">IF($B145="N/A","N/A",IF(G145&gt;10,"No",IF(G145&lt;-10,"No","Yes")))</f>
        <v>N/A</v>
      </c>
      <c r="I145" s="12">
        <v>-2.48</v>
      </c>
      <c r="J145" s="12">
        <v>-17.600000000000001</v>
      </c>
      <c r="K145" s="45" t="s">
        <v>736</v>
      </c>
      <c r="L145" s="9" t="str">
        <f t="shared" si="16"/>
        <v>Yes</v>
      </c>
    </row>
    <row r="146" spans="1:12" x14ac:dyDescent="0.2">
      <c r="A146" s="46" t="s">
        <v>642</v>
      </c>
      <c r="B146" s="35" t="s">
        <v>213</v>
      </c>
      <c r="C146" s="36">
        <v>41107</v>
      </c>
      <c r="D146" s="44" t="str">
        <f t="shared" si="17"/>
        <v>N/A</v>
      </c>
      <c r="E146" s="36">
        <v>40386</v>
      </c>
      <c r="F146" s="44" t="str">
        <f t="shared" si="18"/>
        <v>N/A</v>
      </c>
      <c r="G146" s="36">
        <v>36247</v>
      </c>
      <c r="H146" s="44" t="str">
        <f t="shared" si="19"/>
        <v>N/A</v>
      </c>
      <c r="I146" s="12">
        <v>-1.75</v>
      </c>
      <c r="J146" s="12">
        <v>-10.199999999999999</v>
      </c>
      <c r="K146" s="45" t="s">
        <v>736</v>
      </c>
      <c r="L146" s="9" t="str">
        <f t="shared" si="16"/>
        <v>Yes</v>
      </c>
    </row>
    <row r="147" spans="1:12" ht="25.5" x14ac:dyDescent="0.2">
      <c r="A147" s="46" t="s">
        <v>1448</v>
      </c>
      <c r="B147" s="35" t="s">
        <v>213</v>
      </c>
      <c r="C147" s="47">
        <v>19524.701704999999</v>
      </c>
      <c r="D147" s="44" t="str">
        <f t="shared" si="17"/>
        <v>N/A</v>
      </c>
      <c r="E147" s="47">
        <v>19381.014163</v>
      </c>
      <c r="F147" s="44" t="str">
        <f t="shared" si="18"/>
        <v>N/A</v>
      </c>
      <c r="G147" s="47">
        <v>17792.141694000002</v>
      </c>
      <c r="H147" s="44" t="str">
        <f t="shared" si="19"/>
        <v>N/A</v>
      </c>
      <c r="I147" s="12">
        <v>-0.73599999999999999</v>
      </c>
      <c r="J147" s="12">
        <v>-8.1999999999999993</v>
      </c>
      <c r="K147" s="45" t="s">
        <v>736</v>
      </c>
      <c r="L147" s="9" t="str">
        <f t="shared" si="16"/>
        <v>Yes</v>
      </c>
    </row>
    <row r="148" spans="1:12" ht="25.5" x14ac:dyDescent="0.2">
      <c r="A148" s="46" t="s">
        <v>643</v>
      </c>
      <c r="B148" s="35" t="s">
        <v>213</v>
      </c>
      <c r="C148" s="47">
        <v>29662005</v>
      </c>
      <c r="D148" s="44" t="str">
        <f t="shared" si="17"/>
        <v>N/A</v>
      </c>
      <c r="E148" s="47">
        <v>24171910</v>
      </c>
      <c r="F148" s="44" t="str">
        <f t="shared" si="18"/>
        <v>N/A</v>
      </c>
      <c r="G148" s="47">
        <v>21551334</v>
      </c>
      <c r="H148" s="44" t="str">
        <f t="shared" si="19"/>
        <v>N/A</v>
      </c>
      <c r="I148" s="12">
        <v>-18.5</v>
      </c>
      <c r="J148" s="12">
        <v>-10.8</v>
      </c>
      <c r="K148" s="45" t="s">
        <v>736</v>
      </c>
      <c r="L148" s="9" t="str">
        <f t="shared" si="16"/>
        <v>Yes</v>
      </c>
    </row>
    <row r="149" spans="1:12" x14ac:dyDescent="0.2">
      <c r="A149" s="46" t="s">
        <v>644</v>
      </c>
      <c r="B149" s="35" t="s">
        <v>213</v>
      </c>
      <c r="C149" s="36">
        <v>25599</v>
      </c>
      <c r="D149" s="44" t="str">
        <f t="shared" si="17"/>
        <v>N/A</v>
      </c>
      <c r="E149" s="36">
        <v>16715</v>
      </c>
      <c r="F149" s="44" t="str">
        <f t="shared" si="18"/>
        <v>N/A</v>
      </c>
      <c r="G149" s="36">
        <v>11236</v>
      </c>
      <c r="H149" s="44" t="str">
        <f t="shared" si="19"/>
        <v>N/A</v>
      </c>
      <c r="I149" s="12">
        <v>-34.700000000000003</v>
      </c>
      <c r="J149" s="12">
        <v>-32.799999999999997</v>
      </c>
      <c r="K149" s="45" t="s">
        <v>736</v>
      </c>
      <c r="L149" s="9" t="str">
        <f t="shared" si="16"/>
        <v>No</v>
      </c>
    </row>
    <row r="150" spans="1:12" ht="25.5" x14ac:dyDescent="0.2">
      <c r="A150" s="46" t="s">
        <v>1449</v>
      </c>
      <c r="B150" s="35" t="s">
        <v>213</v>
      </c>
      <c r="C150" s="47">
        <v>1158.7173327</v>
      </c>
      <c r="D150" s="44" t="str">
        <f t="shared" si="17"/>
        <v>N/A</v>
      </c>
      <c r="E150" s="47">
        <v>1446.1208495000001</v>
      </c>
      <c r="F150" s="44" t="str">
        <f t="shared" si="18"/>
        <v>N/A</v>
      </c>
      <c r="G150" s="47">
        <v>1918.0610538000001</v>
      </c>
      <c r="H150" s="44" t="str">
        <f t="shared" si="19"/>
        <v>N/A</v>
      </c>
      <c r="I150" s="12">
        <v>24.8</v>
      </c>
      <c r="J150" s="12">
        <v>32.630000000000003</v>
      </c>
      <c r="K150" s="45" t="s">
        <v>736</v>
      </c>
      <c r="L150" s="9" t="str">
        <f t="shared" si="16"/>
        <v>No</v>
      </c>
    </row>
    <row r="151" spans="1:12" ht="25.5" x14ac:dyDescent="0.2">
      <c r="A151" s="46" t="s">
        <v>645</v>
      </c>
      <c r="B151" s="35" t="s">
        <v>213</v>
      </c>
      <c r="C151" s="47">
        <v>23272394</v>
      </c>
      <c r="D151" s="44" t="str">
        <f t="shared" si="17"/>
        <v>N/A</v>
      </c>
      <c r="E151" s="47">
        <v>8068451</v>
      </c>
      <c r="F151" s="44" t="str">
        <f t="shared" si="18"/>
        <v>N/A</v>
      </c>
      <c r="G151" s="47">
        <v>6707460</v>
      </c>
      <c r="H151" s="44" t="str">
        <f t="shared" si="19"/>
        <v>N/A</v>
      </c>
      <c r="I151" s="12">
        <v>-65.3</v>
      </c>
      <c r="J151" s="12">
        <v>-16.899999999999999</v>
      </c>
      <c r="K151" s="45" t="s">
        <v>736</v>
      </c>
      <c r="L151" s="9" t="str">
        <f t="shared" si="16"/>
        <v>Yes</v>
      </c>
    </row>
    <row r="152" spans="1:12" x14ac:dyDescent="0.2">
      <c r="A152" s="46" t="s">
        <v>646</v>
      </c>
      <c r="B152" s="35" t="s">
        <v>213</v>
      </c>
      <c r="C152" s="36">
        <v>2529</v>
      </c>
      <c r="D152" s="44" t="str">
        <f t="shared" si="17"/>
        <v>N/A</v>
      </c>
      <c r="E152" s="36">
        <v>563</v>
      </c>
      <c r="F152" s="44" t="str">
        <f t="shared" si="18"/>
        <v>N/A</v>
      </c>
      <c r="G152" s="36">
        <v>480</v>
      </c>
      <c r="H152" s="44" t="str">
        <f t="shared" si="19"/>
        <v>N/A</v>
      </c>
      <c r="I152" s="12">
        <v>-77.7</v>
      </c>
      <c r="J152" s="12">
        <v>-14.7</v>
      </c>
      <c r="K152" s="45" t="s">
        <v>736</v>
      </c>
      <c r="L152" s="9" t="str">
        <f t="shared" si="16"/>
        <v>Yes</v>
      </c>
    </row>
    <row r="153" spans="1:12" ht="25.5" x14ac:dyDescent="0.2">
      <c r="A153" s="46" t="s">
        <v>1450</v>
      </c>
      <c r="B153" s="35" t="s">
        <v>213</v>
      </c>
      <c r="C153" s="47">
        <v>9202.2119414999997</v>
      </c>
      <c r="D153" s="44" t="str">
        <f t="shared" si="17"/>
        <v>N/A</v>
      </c>
      <c r="E153" s="47">
        <v>14331.174067</v>
      </c>
      <c r="F153" s="44" t="str">
        <f t="shared" si="18"/>
        <v>N/A</v>
      </c>
      <c r="G153" s="47">
        <v>13973.875</v>
      </c>
      <c r="H153" s="44" t="str">
        <f t="shared" si="19"/>
        <v>N/A</v>
      </c>
      <c r="I153" s="12">
        <v>55.74</v>
      </c>
      <c r="J153" s="12">
        <v>-2.4900000000000002</v>
      </c>
      <c r="K153" s="45" t="s">
        <v>736</v>
      </c>
      <c r="L153" s="9" t="str">
        <f t="shared" si="16"/>
        <v>Yes</v>
      </c>
    </row>
    <row r="154" spans="1:12" x14ac:dyDescent="0.2">
      <c r="A154" s="46" t="s">
        <v>1516</v>
      </c>
      <c r="B154" s="35" t="s">
        <v>213</v>
      </c>
      <c r="C154" s="47">
        <v>1293.3803493</v>
      </c>
      <c r="D154" s="44" t="str">
        <f t="shared" ref="D154:D173" si="20">IF($B154="N/A","N/A",IF(C154&gt;10,"No",IF(C154&lt;-10,"No","Yes")))</f>
        <v>N/A</v>
      </c>
      <c r="E154" s="47">
        <v>899.37876546999996</v>
      </c>
      <c r="F154" s="44" t="str">
        <f t="shared" ref="F154:F173" si="21">IF($B154="N/A","N/A",IF(E154&gt;10,"No",IF(E154&lt;-10,"No","Yes")))</f>
        <v>N/A</v>
      </c>
      <c r="G154" s="47">
        <v>630.22206444000005</v>
      </c>
      <c r="H154" s="44" t="str">
        <f t="shared" ref="H154:H173" si="22">IF($B154="N/A","N/A",IF(G154&gt;10,"No",IF(G154&lt;-10,"No","Yes")))</f>
        <v>N/A</v>
      </c>
      <c r="I154" s="12">
        <v>-30.5</v>
      </c>
      <c r="J154" s="12">
        <v>-29.9</v>
      </c>
      <c r="K154" s="45" t="s">
        <v>736</v>
      </c>
      <c r="L154" s="9" t="str">
        <f t="shared" ref="L154:L173" si="23">IF(J154="Div by 0", "N/A", IF(K154="N/A","N/A", IF(J154&gt;VALUE(MID(K154,1,2)), "No", IF(J154&lt;-1*VALUE(MID(K154,1,2)), "No", "Yes"))))</f>
        <v>Yes</v>
      </c>
    </row>
    <row r="155" spans="1:12" x14ac:dyDescent="0.2">
      <c r="A155" s="51" t="s">
        <v>1517</v>
      </c>
      <c r="B155" s="35" t="s">
        <v>213</v>
      </c>
      <c r="C155" s="47">
        <v>304.23577448999998</v>
      </c>
      <c r="D155" s="44" t="str">
        <f t="shared" si="20"/>
        <v>N/A</v>
      </c>
      <c r="E155" s="47">
        <v>282.49346545999998</v>
      </c>
      <c r="F155" s="44" t="str">
        <f t="shared" si="21"/>
        <v>N/A</v>
      </c>
      <c r="G155" s="47">
        <v>258.03473164000002</v>
      </c>
      <c r="H155" s="44" t="str">
        <f t="shared" si="22"/>
        <v>N/A</v>
      </c>
      <c r="I155" s="12">
        <v>-7.15</v>
      </c>
      <c r="J155" s="12">
        <v>-8.66</v>
      </c>
      <c r="K155" s="45" t="s">
        <v>736</v>
      </c>
      <c r="L155" s="9" t="str">
        <f t="shared" si="23"/>
        <v>Yes</v>
      </c>
    </row>
    <row r="156" spans="1:12" ht="25.5" x14ac:dyDescent="0.2">
      <c r="A156" s="51" t="s">
        <v>1518</v>
      </c>
      <c r="B156" s="35" t="s">
        <v>213</v>
      </c>
      <c r="C156" s="47">
        <v>2425.3154875999999</v>
      </c>
      <c r="D156" s="44" t="str">
        <f t="shared" si="20"/>
        <v>N/A</v>
      </c>
      <c r="E156" s="47">
        <v>2089.3402206000001</v>
      </c>
      <c r="F156" s="44" t="str">
        <f t="shared" si="21"/>
        <v>N/A</v>
      </c>
      <c r="G156" s="47">
        <v>1491.9334145</v>
      </c>
      <c r="H156" s="44" t="str">
        <f t="shared" si="22"/>
        <v>N/A</v>
      </c>
      <c r="I156" s="12">
        <v>-13.9</v>
      </c>
      <c r="J156" s="12">
        <v>-28.6</v>
      </c>
      <c r="K156" s="45" t="s">
        <v>736</v>
      </c>
      <c r="L156" s="9" t="str">
        <f t="shared" si="23"/>
        <v>Yes</v>
      </c>
    </row>
    <row r="157" spans="1:12" x14ac:dyDescent="0.2">
      <c r="A157" s="51" t="s">
        <v>1519</v>
      </c>
      <c r="B157" s="35" t="s">
        <v>213</v>
      </c>
      <c r="C157" s="47">
        <v>260.66978162999999</v>
      </c>
      <c r="D157" s="44" t="str">
        <f t="shared" si="20"/>
        <v>N/A</v>
      </c>
      <c r="E157" s="47">
        <v>234.957626</v>
      </c>
      <c r="F157" s="44" t="str">
        <f t="shared" si="21"/>
        <v>N/A</v>
      </c>
      <c r="G157" s="47">
        <v>223.67200202000001</v>
      </c>
      <c r="H157" s="44" t="str">
        <f t="shared" si="22"/>
        <v>N/A</v>
      </c>
      <c r="I157" s="12">
        <v>-9.86</v>
      </c>
      <c r="J157" s="12">
        <v>-4.8</v>
      </c>
      <c r="K157" s="45" t="s">
        <v>736</v>
      </c>
      <c r="L157" s="9" t="str">
        <f t="shared" si="23"/>
        <v>Yes</v>
      </c>
    </row>
    <row r="158" spans="1:12" x14ac:dyDescent="0.2">
      <c r="A158" s="51" t="s">
        <v>1520</v>
      </c>
      <c r="B158" s="35" t="s">
        <v>213</v>
      </c>
      <c r="C158" s="47">
        <v>812.01880403999996</v>
      </c>
      <c r="D158" s="44" t="str">
        <f t="shared" si="20"/>
        <v>N/A</v>
      </c>
      <c r="E158" s="47">
        <v>739.18127142000003</v>
      </c>
      <c r="F158" s="44" t="str">
        <f t="shared" si="21"/>
        <v>N/A</v>
      </c>
      <c r="G158" s="47">
        <v>659.79465060999996</v>
      </c>
      <c r="H158" s="44" t="str">
        <f t="shared" si="22"/>
        <v>N/A</v>
      </c>
      <c r="I158" s="12">
        <v>-8.9700000000000006</v>
      </c>
      <c r="J158" s="12">
        <v>-10.7</v>
      </c>
      <c r="K158" s="45" t="s">
        <v>736</v>
      </c>
      <c r="L158" s="9" t="str">
        <f t="shared" si="23"/>
        <v>Yes</v>
      </c>
    </row>
    <row r="159" spans="1:12" x14ac:dyDescent="0.2">
      <c r="A159" s="46" t="s">
        <v>1521</v>
      </c>
      <c r="B159" s="35" t="s">
        <v>213</v>
      </c>
      <c r="C159" s="47">
        <v>1407.9273909999999</v>
      </c>
      <c r="D159" s="44" t="str">
        <f t="shared" si="20"/>
        <v>N/A</v>
      </c>
      <c r="E159" s="47">
        <v>1815.1009022999999</v>
      </c>
      <c r="F159" s="44" t="str">
        <f t="shared" si="21"/>
        <v>N/A</v>
      </c>
      <c r="G159" s="47">
        <v>1795.8270199999999</v>
      </c>
      <c r="H159" s="44" t="str">
        <f t="shared" si="22"/>
        <v>N/A</v>
      </c>
      <c r="I159" s="12">
        <v>28.92</v>
      </c>
      <c r="J159" s="12">
        <v>-1.06</v>
      </c>
      <c r="K159" s="45" t="s">
        <v>736</v>
      </c>
      <c r="L159" s="9" t="str">
        <f t="shared" si="23"/>
        <v>Yes</v>
      </c>
    </row>
    <row r="160" spans="1:12" x14ac:dyDescent="0.2">
      <c r="A160" s="51" t="s">
        <v>1522</v>
      </c>
      <c r="B160" s="35" t="s">
        <v>213</v>
      </c>
      <c r="C160" s="47">
        <v>5237.6679672999999</v>
      </c>
      <c r="D160" s="44" t="str">
        <f t="shared" si="20"/>
        <v>N/A</v>
      </c>
      <c r="E160" s="47">
        <v>5478.9186977999998</v>
      </c>
      <c r="F160" s="44" t="str">
        <f t="shared" si="21"/>
        <v>N/A</v>
      </c>
      <c r="G160" s="47">
        <v>5369.966856</v>
      </c>
      <c r="H160" s="44" t="str">
        <f t="shared" si="22"/>
        <v>N/A</v>
      </c>
      <c r="I160" s="12">
        <v>4.6059999999999999</v>
      </c>
      <c r="J160" s="12">
        <v>-1.99</v>
      </c>
      <c r="K160" s="45" t="s">
        <v>736</v>
      </c>
      <c r="L160" s="9" t="str">
        <f t="shared" si="23"/>
        <v>Yes</v>
      </c>
    </row>
    <row r="161" spans="1:12" ht="25.5" x14ac:dyDescent="0.2">
      <c r="A161" s="51" t="s">
        <v>1523</v>
      </c>
      <c r="B161" s="35" t="s">
        <v>213</v>
      </c>
      <c r="C161" s="47">
        <v>721.49039889000005</v>
      </c>
      <c r="D161" s="44" t="str">
        <f t="shared" si="20"/>
        <v>N/A</v>
      </c>
      <c r="E161" s="47">
        <v>1130.5171636</v>
      </c>
      <c r="F161" s="44" t="str">
        <f t="shared" si="21"/>
        <v>N/A</v>
      </c>
      <c r="G161" s="47">
        <v>1204.3943388</v>
      </c>
      <c r="H161" s="44" t="str">
        <f t="shared" si="22"/>
        <v>N/A</v>
      </c>
      <c r="I161" s="12">
        <v>56.69</v>
      </c>
      <c r="J161" s="12">
        <v>6.5350000000000001</v>
      </c>
      <c r="K161" s="45" t="s">
        <v>736</v>
      </c>
      <c r="L161" s="9" t="str">
        <f t="shared" si="23"/>
        <v>Yes</v>
      </c>
    </row>
    <row r="162" spans="1:12" x14ac:dyDescent="0.2">
      <c r="A162" s="51" t="s">
        <v>1524</v>
      </c>
      <c r="B162" s="35" t="s">
        <v>213</v>
      </c>
      <c r="C162" s="47">
        <v>19.697475225000002</v>
      </c>
      <c r="D162" s="44" t="str">
        <f t="shared" si="20"/>
        <v>N/A</v>
      </c>
      <c r="E162" s="47">
        <v>16.986419111</v>
      </c>
      <c r="F162" s="44" t="str">
        <f t="shared" si="21"/>
        <v>N/A</v>
      </c>
      <c r="G162" s="47">
        <v>14.525147513</v>
      </c>
      <c r="H162" s="44" t="str">
        <f t="shared" si="22"/>
        <v>N/A</v>
      </c>
      <c r="I162" s="12">
        <v>-13.8</v>
      </c>
      <c r="J162" s="12">
        <v>-14.5</v>
      </c>
      <c r="K162" s="45" t="s">
        <v>736</v>
      </c>
      <c r="L162" s="9" t="str">
        <f t="shared" si="23"/>
        <v>Yes</v>
      </c>
    </row>
    <row r="163" spans="1:12" x14ac:dyDescent="0.2">
      <c r="A163" s="51" t="s">
        <v>1525</v>
      </c>
      <c r="B163" s="35" t="s">
        <v>213</v>
      </c>
      <c r="C163" s="47">
        <v>5.6515993293999998</v>
      </c>
      <c r="D163" s="44" t="str">
        <f t="shared" si="20"/>
        <v>N/A</v>
      </c>
      <c r="E163" s="47">
        <v>9.2846352892000006</v>
      </c>
      <c r="F163" s="44" t="str">
        <f t="shared" si="21"/>
        <v>N/A</v>
      </c>
      <c r="G163" s="47">
        <v>5.3318956479999997</v>
      </c>
      <c r="H163" s="44" t="str">
        <f t="shared" si="22"/>
        <v>N/A</v>
      </c>
      <c r="I163" s="12">
        <v>64.28</v>
      </c>
      <c r="J163" s="12">
        <v>-42.6</v>
      </c>
      <c r="K163" s="45" t="s">
        <v>736</v>
      </c>
      <c r="L163" s="9" t="str">
        <f t="shared" si="23"/>
        <v>No</v>
      </c>
    </row>
    <row r="164" spans="1:12" x14ac:dyDescent="0.2">
      <c r="A164" s="46" t="s">
        <v>1526</v>
      </c>
      <c r="B164" s="35" t="s">
        <v>213</v>
      </c>
      <c r="C164" s="47">
        <v>892.00634497999999</v>
      </c>
      <c r="D164" s="44" t="str">
        <f t="shared" si="20"/>
        <v>N/A</v>
      </c>
      <c r="E164" s="47">
        <v>372.16913806000002</v>
      </c>
      <c r="F164" s="44" t="str">
        <f t="shared" si="21"/>
        <v>N/A</v>
      </c>
      <c r="G164" s="47">
        <v>224.14017630999999</v>
      </c>
      <c r="H164" s="44" t="str">
        <f t="shared" si="22"/>
        <v>N/A</v>
      </c>
      <c r="I164" s="12">
        <v>-58.3</v>
      </c>
      <c r="J164" s="12">
        <v>-39.799999999999997</v>
      </c>
      <c r="K164" s="45" t="s">
        <v>736</v>
      </c>
      <c r="L164" s="9" t="str">
        <f t="shared" si="23"/>
        <v>No</v>
      </c>
    </row>
    <row r="165" spans="1:12" x14ac:dyDescent="0.2">
      <c r="A165" s="51" t="s">
        <v>1527</v>
      </c>
      <c r="B165" s="35" t="s">
        <v>213</v>
      </c>
      <c r="C165" s="47">
        <v>129.85142943</v>
      </c>
      <c r="D165" s="44" t="str">
        <f t="shared" si="20"/>
        <v>N/A</v>
      </c>
      <c r="E165" s="47">
        <v>107.71791043</v>
      </c>
      <c r="F165" s="44" t="str">
        <f t="shared" si="21"/>
        <v>N/A</v>
      </c>
      <c r="G165" s="47">
        <v>81.661598583</v>
      </c>
      <c r="H165" s="44" t="str">
        <f t="shared" si="22"/>
        <v>N/A</v>
      </c>
      <c r="I165" s="12">
        <v>-17</v>
      </c>
      <c r="J165" s="12">
        <v>-24.2</v>
      </c>
      <c r="K165" s="45" t="s">
        <v>736</v>
      </c>
      <c r="L165" s="9" t="str">
        <f t="shared" si="23"/>
        <v>Yes</v>
      </c>
    </row>
    <row r="166" spans="1:12" x14ac:dyDescent="0.2">
      <c r="A166" s="51" t="s">
        <v>1528</v>
      </c>
      <c r="B166" s="35" t="s">
        <v>213</v>
      </c>
      <c r="C166" s="47">
        <v>1784.6880490999999</v>
      </c>
      <c r="D166" s="44" t="str">
        <f t="shared" si="20"/>
        <v>N/A</v>
      </c>
      <c r="E166" s="47">
        <v>850.36049492999996</v>
      </c>
      <c r="F166" s="44" t="str">
        <f t="shared" si="21"/>
        <v>N/A</v>
      </c>
      <c r="G166" s="47">
        <v>472.8582662</v>
      </c>
      <c r="H166" s="44" t="str">
        <f t="shared" si="22"/>
        <v>N/A</v>
      </c>
      <c r="I166" s="12">
        <v>-52.4</v>
      </c>
      <c r="J166" s="12">
        <v>-44.4</v>
      </c>
      <c r="K166" s="45" t="s">
        <v>736</v>
      </c>
      <c r="L166" s="9" t="str">
        <f t="shared" si="23"/>
        <v>No</v>
      </c>
    </row>
    <row r="167" spans="1:12" x14ac:dyDescent="0.2">
      <c r="A167" s="51" t="s">
        <v>1529</v>
      </c>
      <c r="B167" s="35" t="s">
        <v>213</v>
      </c>
      <c r="C167" s="47">
        <v>178.56890755000001</v>
      </c>
      <c r="D167" s="44" t="str">
        <f t="shared" si="20"/>
        <v>N/A</v>
      </c>
      <c r="E167" s="47">
        <v>175.30708917999999</v>
      </c>
      <c r="F167" s="44" t="str">
        <f t="shared" si="21"/>
        <v>N/A</v>
      </c>
      <c r="G167" s="47">
        <v>173.96459680000001</v>
      </c>
      <c r="H167" s="44" t="str">
        <f t="shared" si="22"/>
        <v>N/A</v>
      </c>
      <c r="I167" s="12">
        <v>-1.83</v>
      </c>
      <c r="J167" s="12">
        <v>-0.76600000000000001</v>
      </c>
      <c r="K167" s="45" t="s">
        <v>736</v>
      </c>
      <c r="L167" s="9" t="str">
        <f t="shared" si="23"/>
        <v>Yes</v>
      </c>
    </row>
    <row r="168" spans="1:12" x14ac:dyDescent="0.2">
      <c r="A168" s="51" t="s">
        <v>1530</v>
      </c>
      <c r="B168" s="35" t="s">
        <v>213</v>
      </c>
      <c r="C168" s="47">
        <v>124.57635031</v>
      </c>
      <c r="D168" s="44" t="str">
        <f t="shared" si="20"/>
        <v>N/A</v>
      </c>
      <c r="E168" s="47">
        <v>114.14990559</v>
      </c>
      <c r="F168" s="44" t="str">
        <f t="shared" si="21"/>
        <v>N/A</v>
      </c>
      <c r="G168" s="47">
        <v>111.00694881</v>
      </c>
      <c r="H168" s="44" t="str">
        <f t="shared" si="22"/>
        <v>N/A</v>
      </c>
      <c r="I168" s="12">
        <v>-8.3699999999999992</v>
      </c>
      <c r="J168" s="12">
        <v>-2.75</v>
      </c>
      <c r="K168" s="45" t="s">
        <v>736</v>
      </c>
      <c r="L168" s="9" t="str">
        <f t="shared" si="23"/>
        <v>Yes</v>
      </c>
    </row>
    <row r="169" spans="1:12" x14ac:dyDescent="0.2">
      <c r="A169" s="46" t="s">
        <v>1531</v>
      </c>
      <c r="B169" s="35" t="s">
        <v>213</v>
      </c>
      <c r="C169" s="47">
        <v>5225.6332855999999</v>
      </c>
      <c r="D169" s="44" t="str">
        <f t="shared" si="20"/>
        <v>N/A</v>
      </c>
      <c r="E169" s="47">
        <v>5354.4784029000002</v>
      </c>
      <c r="F169" s="44" t="str">
        <f t="shared" si="21"/>
        <v>N/A</v>
      </c>
      <c r="G169" s="47">
        <v>4546.9029692000004</v>
      </c>
      <c r="H169" s="44" t="str">
        <f t="shared" si="22"/>
        <v>N/A</v>
      </c>
      <c r="I169" s="12">
        <v>2.4660000000000002</v>
      </c>
      <c r="J169" s="12">
        <v>-15.1</v>
      </c>
      <c r="K169" s="45" t="s">
        <v>736</v>
      </c>
      <c r="L169" s="9" t="str">
        <f t="shared" si="23"/>
        <v>Yes</v>
      </c>
    </row>
    <row r="170" spans="1:12" x14ac:dyDescent="0.2">
      <c r="A170" s="51" t="s">
        <v>1532</v>
      </c>
      <c r="B170" s="35" t="s">
        <v>213</v>
      </c>
      <c r="C170" s="47">
        <v>6801.6719817000003</v>
      </c>
      <c r="D170" s="44" t="str">
        <f t="shared" si="20"/>
        <v>N/A</v>
      </c>
      <c r="E170" s="47">
        <v>6745.6738901999997</v>
      </c>
      <c r="F170" s="44" t="str">
        <f t="shared" si="21"/>
        <v>N/A</v>
      </c>
      <c r="G170" s="47">
        <v>6546.6583257000002</v>
      </c>
      <c r="H170" s="44" t="str">
        <f t="shared" si="22"/>
        <v>N/A</v>
      </c>
      <c r="I170" s="12">
        <v>-0.82299999999999995</v>
      </c>
      <c r="J170" s="12">
        <v>-2.95</v>
      </c>
      <c r="K170" s="45" t="s">
        <v>736</v>
      </c>
      <c r="L170" s="9" t="str">
        <f t="shared" si="23"/>
        <v>Yes</v>
      </c>
    </row>
    <row r="171" spans="1:12" x14ac:dyDescent="0.2">
      <c r="A171" s="51" t="s">
        <v>1533</v>
      </c>
      <c r="B171" s="35" t="s">
        <v>213</v>
      </c>
      <c r="C171" s="47">
        <v>7697.5497681999996</v>
      </c>
      <c r="D171" s="44" t="str">
        <f t="shared" si="20"/>
        <v>N/A</v>
      </c>
      <c r="E171" s="47">
        <v>9734.1836115999995</v>
      </c>
      <c r="F171" s="44" t="str">
        <f t="shared" si="21"/>
        <v>N/A</v>
      </c>
      <c r="G171" s="47">
        <v>8482.7320782000006</v>
      </c>
      <c r="H171" s="44" t="str">
        <f t="shared" si="22"/>
        <v>N/A</v>
      </c>
      <c r="I171" s="12">
        <v>26.46</v>
      </c>
      <c r="J171" s="12">
        <v>-12.9</v>
      </c>
      <c r="K171" s="45" t="s">
        <v>736</v>
      </c>
      <c r="L171" s="9" t="str">
        <f t="shared" si="23"/>
        <v>Yes</v>
      </c>
    </row>
    <row r="172" spans="1:12" x14ac:dyDescent="0.2">
      <c r="A172" s="51" t="s">
        <v>1534</v>
      </c>
      <c r="B172" s="35" t="s">
        <v>213</v>
      </c>
      <c r="C172" s="47">
        <v>902.73309101999996</v>
      </c>
      <c r="D172" s="44" t="str">
        <f t="shared" si="20"/>
        <v>N/A</v>
      </c>
      <c r="E172" s="47">
        <v>906.57689210000001</v>
      </c>
      <c r="F172" s="44" t="str">
        <f t="shared" si="21"/>
        <v>N/A</v>
      </c>
      <c r="G172" s="47">
        <v>909.89219172000003</v>
      </c>
      <c r="H172" s="44" t="str">
        <f t="shared" si="22"/>
        <v>N/A</v>
      </c>
      <c r="I172" s="12">
        <v>0.42580000000000001</v>
      </c>
      <c r="J172" s="12">
        <v>0.36570000000000003</v>
      </c>
      <c r="K172" s="45" t="s">
        <v>736</v>
      </c>
      <c r="L172" s="9" t="str">
        <f t="shared" si="23"/>
        <v>Yes</v>
      </c>
    </row>
    <row r="173" spans="1:12" x14ac:dyDescent="0.2">
      <c r="A173" s="51" t="s">
        <v>1535</v>
      </c>
      <c r="B173" s="35" t="s">
        <v>213</v>
      </c>
      <c r="C173" s="47">
        <v>1328.9167625</v>
      </c>
      <c r="D173" s="44" t="str">
        <f t="shared" si="20"/>
        <v>N/A</v>
      </c>
      <c r="E173" s="47">
        <v>1257.3328904</v>
      </c>
      <c r="F173" s="44" t="str">
        <f t="shared" si="21"/>
        <v>N/A</v>
      </c>
      <c r="G173" s="47">
        <v>1111.0250996</v>
      </c>
      <c r="H173" s="44" t="str">
        <f t="shared" si="22"/>
        <v>N/A</v>
      </c>
      <c r="I173" s="12">
        <v>-5.39</v>
      </c>
      <c r="J173" s="12">
        <v>-11.6</v>
      </c>
      <c r="K173" s="45" t="s">
        <v>736</v>
      </c>
      <c r="L173" s="9" t="str">
        <f t="shared" si="23"/>
        <v>Yes</v>
      </c>
    </row>
    <row r="174" spans="1:12" x14ac:dyDescent="0.2">
      <c r="A174" s="46" t="s">
        <v>371</v>
      </c>
      <c r="B174" s="35" t="s">
        <v>213</v>
      </c>
      <c r="C174" s="8">
        <v>10.575900903999999</v>
      </c>
      <c r="D174" s="44" t="str">
        <f t="shared" ref="D174:D203" si="24">IF($B174="N/A","N/A",IF(C174&gt;10,"No",IF(C174&lt;-10,"No","Yes")))</f>
        <v>N/A</v>
      </c>
      <c r="E174" s="8">
        <v>9.7551957654999999</v>
      </c>
      <c r="F174" s="44" t="str">
        <f t="shared" ref="F174:F203" si="25">IF($B174="N/A","N/A",IF(E174&gt;10,"No",IF(E174&lt;-10,"No","Yes")))</f>
        <v>N/A</v>
      </c>
      <c r="G174" s="8">
        <v>8.3626687546999996</v>
      </c>
      <c r="H174" s="44" t="str">
        <f t="shared" ref="H174:H203" si="26">IF($B174="N/A","N/A",IF(G174&gt;10,"No",IF(G174&lt;-10,"No","Yes")))</f>
        <v>N/A</v>
      </c>
      <c r="I174" s="12">
        <v>-7.76</v>
      </c>
      <c r="J174" s="12">
        <v>-14.3</v>
      </c>
      <c r="K174" s="45" t="s">
        <v>736</v>
      </c>
      <c r="L174" s="9" t="str">
        <f t="shared" ref="L174:L203" si="27">IF(J174="Div by 0", "N/A", IF(K174="N/A","N/A", IF(J174&gt;VALUE(MID(K174,1,2)), "No", IF(J174&lt;-1*VALUE(MID(K174,1,2)), "No", "Yes"))))</f>
        <v>Yes</v>
      </c>
    </row>
    <row r="175" spans="1:12" x14ac:dyDescent="0.2">
      <c r="A175" s="51" t="s">
        <v>481</v>
      </c>
      <c r="B175" s="35" t="s">
        <v>213</v>
      </c>
      <c r="C175" s="8">
        <v>13.899102073</v>
      </c>
      <c r="D175" s="44" t="str">
        <f t="shared" si="24"/>
        <v>N/A</v>
      </c>
      <c r="E175" s="8">
        <v>12.930853623999999</v>
      </c>
      <c r="F175" s="44" t="str">
        <f t="shared" si="25"/>
        <v>N/A</v>
      </c>
      <c r="G175" s="8">
        <v>11.837332845000001</v>
      </c>
      <c r="H175" s="44" t="str">
        <f t="shared" si="26"/>
        <v>N/A</v>
      </c>
      <c r="I175" s="12">
        <v>-6.97</v>
      </c>
      <c r="J175" s="12">
        <v>-8.4600000000000009</v>
      </c>
      <c r="K175" s="45" t="s">
        <v>736</v>
      </c>
      <c r="L175" s="9" t="str">
        <f t="shared" si="27"/>
        <v>Yes</v>
      </c>
    </row>
    <row r="176" spans="1:12" x14ac:dyDescent="0.2">
      <c r="A176" s="51" t="s">
        <v>482</v>
      </c>
      <c r="B176" s="35" t="s">
        <v>213</v>
      </c>
      <c r="C176" s="8">
        <v>13.762908217</v>
      </c>
      <c r="D176" s="44" t="str">
        <f t="shared" si="24"/>
        <v>N/A</v>
      </c>
      <c r="E176" s="8">
        <v>13.897833433000001</v>
      </c>
      <c r="F176" s="44" t="str">
        <f t="shared" si="25"/>
        <v>N/A</v>
      </c>
      <c r="G176" s="8">
        <v>12.319697043</v>
      </c>
      <c r="H176" s="44" t="str">
        <f t="shared" si="26"/>
        <v>N/A</v>
      </c>
      <c r="I176" s="12">
        <v>0.98040000000000005</v>
      </c>
      <c r="J176" s="12">
        <v>-11.4</v>
      </c>
      <c r="K176" s="45" t="s">
        <v>736</v>
      </c>
      <c r="L176" s="9" t="str">
        <f t="shared" si="27"/>
        <v>Yes</v>
      </c>
    </row>
    <row r="177" spans="1:12" x14ac:dyDescent="0.2">
      <c r="A177" s="51" t="s">
        <v>483</v>
      </c>
      <c r="B177" s="35" t="s">
        <v>213</v>
      </c>
      <c r="C177" s="8">
        <v>1.9995517573999999</v>
      </c>
      <c r="D177" s="44" t="str">
        <f t="shared" si="24"/>
        <v>N/A</v>
      </c>
      <c r="E177" s="8">
        <v>2.1278765076999999</v>
      </c>
      <c r="F177" s="44" t="str">
        <f t="shared" si="25"/>
        <v>N/A</v>
      </c>
      <c r="G177" s="8">
        <v>1.8234490510000001</v>
      </c>
      <c r="H177" s="44" t="str">
        <f t="shared" si="26"/>
        <v>N/A</v>
      </c>
      <c r="I177" s="12">
        <v>6.4180000000000001</v>
      </c>
      <c r="J177" s="12">
        <v>-14.3</v>
      </c>
      <c r="K177" s="45" t="s">
        <v>736</v>
      </c>
      <c r="L177" s="9" t="str">
        <f t="shared" si="27"/>
        <v>Yes</v>
      </c>
    </row>
    <row r="178" spans="1:12" x14ac:dyDescent="0.2">
      <c r="A178" s="51" t="s">
        <v>484</v>
      </c>
      <c r="B178" s="35" t="s">
        <v>213</v>
      </c>
      <c r="C178" s="8">
        <v>12.288372399</v>
      </c>
      <c r="D178" s="44" t="str">
        <f t="shared" si="24"/>
        <v>N/A</v>
      </c>
      <c r="E178" s="8">
        <v>12.340023778000001</v>
      </c>
      <c r="F178" s="44" t="str">
        <f t="shared" si="25"/>
        <v>N/A</v>
      </c>
      <c r="G178" s="8">
        <v>10.228532062999999</v>
      </c>
      <c r="H178" s="44" t="str">
        <f t="shared" si="26"/>
        <v>N/A</v>
      </c>
      <c r="I178" s="12">
        <v>0.42030000000000001</v>
      </c>
      <c r="J178" s="12">
        <v>-17.100000000000001</v>
      </c>
      <c r="K178" s="45" t="s">
        <v>736</v>
      </c>
      <c r="L178" s="9" t="str">
        <f t="shared" si="27"/>
        <v>Yes</v>
      </c>
    </row>
    <row r="179" spans="1:12" x14ac:dyDescent="0.2">
      <c r="A179" s="46" t="s">
        <v>1536</v>
      </c>
      <c r="B179" s="35" t="s">
        <v>213</v>
      </c>
      <c r="C179" s="8">
        <v>5.2701044057999997</v>
      </c>
      <c r="D179" s="44" t="str">
        <f t="shared" si="24"/>
        <v>N/A</v>
      </c>
      <c r="E179" s="8">
        <v>6.0743753404999996</v>
      </c>
      <c r="F179" s="44" t="str">
        <f t="shared" si="25"/>
        <v>N/A</v>
      </c>
      <c r="G179" s="8">
        <v>5.9223819588</v>
      </c>
      <c r="H179" s="44" t="str">
        <f t="shared" si="26"/>
        <v>N/A</v>
      </c>
      <c r="I179" s="12">
        <v>15.26</v>
      </c>
      <c r="J179" s="12">
        <v>-2.5</v>
      </c>
      <c r="K179" s="45" t="s">
        <v>736</v>
      </c>
      <c r="L179" s="9" t="str">
        <f t="shared" si="27"/>
        <v>Yes</v>
      </c>
    </row>
    <row r="180" spans="1:12" x14ac:dyDescent="0.2">
      <c r="A180" s="51" t="s">
        <v>1537</v>
      </c>
      <c r="B180" s="35" t="s">
        <v>213</v>
      </c>
      <c r="C180" s="8">
        <v>17.608363972999999</v>
      </c>
      <c r="D180" s="44" t="str">
        <f t="shared" si="24"/>
        <v>N/A</v>
      </c>
      <c r="E180" s="8">
        <v>17.281040589</v>
      </c>
      <c r="F180" s="44" t="str">
        <f t="shared" si="25"/>
        <v>N/A</v>
      </c>
      <c r="G180" s="8">
        <v>17.078830066999998</v>
      </c>
      <c r="H180" s="44" t="str">
        <f t="shared" si="26"/>
        <v>N/A</v>
      </c>
      <c r="I180" s="12">
        <v>-1.86</v>
      </c>
      <c r="J180" s="12">
        <v>-1.17</v>
      </c>
      <c r="K180" s="45" t="s">
        <v>736</v>
      </c>
      <c r="L180" s="9" t="str">
        <f t="shared" si="27"/>
        <v>Yes</v>
      </c>
    </row>
    <row r="181" spans="1:12" x14ac:dyDescent="0.2">
      <c r="A181" s="51" t="s">
        <v>1538</v>
      </c>
      <c r="B181" s="35" t="s">
        <v>213</v>
      </c>
      <c r="C181" s="8">
        <v>3.5644248970999999</v>
      </c>
      <c r="D181" s="44" t="str">
        <f t="shared" si="24"/>
        <v>N/A</v>
      </c>
      <c r="E181" s="8">
        <v>4.5358775591000002</v>
      </c>
      <c r="F181" s="44" t="str">
        <f t="shared" si="25"/>
        <v>N/A</v>
      </c>
      <c r="G181" s="8">
        <v>4.4719957547</v>
      </c>
      <c r="H181" s="44" t="str">
        <f t="shared" si="26"/>
        <v>N/A</v>
      </c>
      <c r="I181" s="12">
        <v>27.25</v>
      </c>
      <c r="J181" s="12">
        <v>-1.41</v>
      </c>
      <c r="K181" s="45" t="s">
        <v>736</v>
      </c>
      <c r="L181" s="9" t="str">
        <f t="shared" si="27"/>
        <v>Yes</v>
      </c>
    </row>
    <row r="182" spans="1:12" x14ac:dyDescent="0.2">
      <c r="A182" s="51" t="s">
        <v>1539</v>
      </c>
      <c r="B182" s="35" t="s">
        <v>213</v>
      </c>
      <c r="C182" s="8">
        <v>0.11888173220000001</v>
      </c>
      <c r="D182" s="44" t="str">
        <f t="shared" si="24"/>
        <v>N/A</v>
      </c>
      <c r="E182" s="8">
        <v>0.12846786769999999</v>
      </c>
      <c r="F182" s="44" t="str">
        <f t="shared" si="25"/>
        <v>N/A</v>
      </c>
      <c r="G182" s="8">
        <v>0.12014223290000001</v>
      </c>
      <c r="H182" s="44" t="str">
        <f t="shared" si="26"/>
        <v>N/A</v>
      </c>
      <c r="I182" s="12">
        <v>8.0640000000000001</v>
      </c>
      <c r="J182" s="12">
        <v>-6.48</v>
      </c>
      <c r="K182" s="45" t="s">
        <v>736</v>
      </c>
      <c r="L182" s="9" t="str">
        <f t="shared" si="27"/>
        <v>Yes</v>
      </c>
    </row>
    <row r="183" spans="1:12" x14ac:dyDescent="0.2">
      <c r="A183" s="51" t="s">
        <v>1540</v>
      </c>
      <c r="B183" s="35" t="s">
        <v>213</v>
      </c>
      <c r="C183" s="8">
        <v>0.1084848286</v>
      </c>
      <c r="D183" s="44" t="str">
        <f t="shared" si="24"/>
        <v>N/A</v>
      </c>
      <c r="E183" s="8">
        <v>0.1258829289</v>
      </c>
      <c r="F183" s="44" t="str">
        <f t="shared" si="25"/>
        <v>N/A</v>
      </c>
      <c r="G183" s="8">
        <v>9.8840866200000002E-2</v>
      </c>
      <c r="H183" s="44" t="str">
        <f t="shared" si="26"/>
        <v>N/A</v>
      </c>
      <c r="I183" s="12">
        <v>16.04</v>
      </c>
      <c r="J183" s="12">
        <v>-21.5</v>
      </c>
      <c r="K183" s="45" t="s">
        <v>736</v>
      </c>
      <c r="L183" s="9" t="str">
        <f t="shared" si="27"/>
        <v>Yes</v>
      </c>
    </row>
    <row r="184" spans="1:12" x14ac:dyDescent="0.2">
      <c r="A184" s="46" t="s">
        <v>97</v>
      </c>
      <c r="B184" s="35" t="s">
        <v>213</v>
      </c>
      <c r="C184" s="8">
        <v>58.592036812000003</v>
      </c>
      <c r="D184" s="44" t="str">
        <f t="shared" si="24"/>
        <v>N/A</v>
      </c>
      <c r="E184" s="8">
        <v>51.091694558999997</v>
      </c>
      <c r="F184" s="44" t="str">
        <f t="shared" si="25"/>
        <v>N/A</v>
      </c>
      <c r="G184" s="8">
        <v>43.721777445000001</v>
      </c>
      <c r="H184" s="44" t="str">
        <f t="shared" si="26"/>
        <v>N/A</v>
      </c>
      <c r="I184" s="12">
        <v>-12.8</v>
      </c>
      <c r="J184" s="12">
        <v>-14.4</v>
      </c>
      <c r="K184" s="45" t="s">
        <v>736</v>
      </c>
      <c r="L184" s="9" t="str">
        <f t="shared" si="27"/>
        <v>Yes</v>
      </c>
    </row>
    <row r="185" spans="1:12" x14ac:dyDescent="0.2">
      <c r="A185" s="51" t="s">
        <v>485</v>
      </c>
      <c r="B185" s="35" t="s">
        <v>213</v>
      </c>
      <c r="C185" s="8">
        <v>56.769465496000002</v>
      </c>
      <c r="D185" s="44" t="str">
        <f t="shared" si="24"/>
        <v>N/A</v>
      </c>
      <c r="E185" s="8">
        <v>54.950574471000003</v>
      </c>
      <c r="F185" s="44" t="str">
        <f t="shared" si="25"/>
        <v>N/A</v>
      </c>
      <c r="G185" s="8">
        <v>48.104048360999997</v>
      </c>
      <c r="H185" s="44" t="str">
        <f t="shared" si="26"/>
        <v>N/A</v>
      </c>
      <c r="I185" s="12">
        <v>-3.2</v>
      </c>
      <c r="J185" s="12">
        <v>-12.5</v>
      </c>
      <c r="K185" s="45" t="s">
        <v>736</v>
      </c>
      <c r="L185" s="9" t="str">
        <f t="shared" si="27"/>
        <v>Yes</v>
      </c>
    </row>
    <row r="186" spans="1:12" x14ac:dyDescent="0.2">
      <c r="A186" s="51" t="s">
        <v>486</v>
      </c>
      <c r="B186" s="35" t="s">
        <v>213</v>
      </c>
      <c r="C186" s="8">
        <v>70.429272605999998</v>
      </c>
      <c r="D186" s="44" t="str">
        <f t="shared" si="24"/>
        <v>N/A</v>
      </c>
      <c r="E186" s="8">
        <v>57.743987279000002</v>
      </c>
      <c r="F186" s="44" t="str">
        <f t="shared" si="25"/>
        <v>N/A</v>
      </c>
      <c r="G186" s="8">
        <v>45.976651068999999</v>
      </c>
      <c r="H186" s="44" t="str">
        <f t="shared" si="26"/>
        <v>N/A</v>
      </c>
      <c r="I186" s="12">
        <v>-18</v>
      </c>
      <c r="J186" s="12">
        <v>-20.399999999999999</v>
      </c>
      <c r="K186" s="45" t="s">
        <v>736</v>
      </c>
      <c r="L186" s="9" t="str">
        <f t="shared" si="27"/>
        <v>Yes</v>
      </c>
    </row>
    <row r="187" spans="1:12" x14ac:dyDescent="0.2">
      <c r="A187" s="51" t="s">
        <v>487</v>
      </c>
      <c r="B187" s="35" t="s">
        <v>213</v>
      </c>
      <c r="C187" s="8">
        <v>43.501944008999999</v>
      </c>
      <c r="D187" s="44" t="str">
        <f t="shared" si="24"/>
        <v>N/A</v>
      </c>
      <c r="E187" s="8">
        <v>43.132576800000002</v>
      </c>
      <c r="F187" s="44" t="str">
        <f t="shared" si="25"/>
        <v>N/A</v>
      </c>
      <c r="G187" s="8">
        <v>40.731123621000002</v>
      </c>
      <c r="H187" s="44" t="str">
        <f t="shared" si="26"/>
        <v>N/A</v>
      </c>
      <c r="I187" s="12">
        <v>-0.84899999999999998</v>
      </c>
      <c r="J187" s="12">
        <v>-5.57</v>
      </c>
      <c r="K187" s="45" t="s">
        <v>736</v>
      </c>
      <c r="L187" s="9" t="str">
        <f t="shared" si="27"/>
        <v>Yes</v>
      </c>
    </row>
    <row r="188" spans="1:12" x14ac:dyDescent="0.2">
      <c r="A188" s="51" t="s">
        <v>488</v>
      </c>
      <c r="B188" s="35" t="s">
        <v>213</v>
      </c>
      <c r="C188" s="8">
        <v>45.632663796000003</v>
      </c>
      <c r="D188" s="44" t="str">
        <f t="shared" si="24"/>
        <v>N/A</v>
      </c>
      <c r="E188" s="8">
        <v>44.048534863</v>
      </c>
      <c r="F188" s="44" t="str">
        <f t="shared" si="25"/>
        <v>N/A</v>
      </c>
      <c r="G188" s="8">
        <v>36.619043339999997</v>
      </c>
      <c r="H188" s="44" t="str">
        <f t="shared" si="26"/>
        <v>N/A</v>
      </c>
      <c r="I188" s="12">
        <v>-3.47</v>
      </c>
      <c r="J188" s="12">
        <v>-16.899999999999999</v>
      </c>
      <c r="K188" s="45" t="s">
        <v>736</v>
      </c>
      <c r="L188" s="9" t="str">
        <f t="shared" si="27"/>
        <v>Yes</v>
      </c>
    </row>
    <row r="189" spans="1:12" x14ac:dyDescent="0.2">
      <c r="A189" s="46" t="s">
        <v>118</v>
      </c>
      <c r="B189" s="35" t="s">
        <v>213</v>
      </c>
      <c r="C189" s="8">
        <v>77.403823932999998</v>
      </c>
      <c r="D189" s="44" t="str">
        <f t="shared" si="24"/>
        <v>N/A</v>
      </c>
      <c r="E189" s="8">
        <v>74.075984016999996</v>
      </c>
      <c r="F189" s="44" t="str">
        <f t="shared" si="25"/>
        <v>N/A</v>
      </c>
      <c r="G189" s="8">
        <v>72.165800152000003</v>
      </c>
      <c r="H189" s="44" t="str">
        <f t="shared" si="26"/>
        <v>N/A</v>
      </c>
      <c r="I189" s="12">
        <v>-4.3</v>
      </c>
      <c r="J189" s="12">
        <v>-2.58</v>
      </c>
      <c r="K189" s="45" t="s">
        <v>736</v>
      </c>
      <c r="L189" s="9" t="str">
        <f t="shared" si="27"/>
        <v>Yes</v>
      </c>
    </row>
    <row r="190" spans="1:12" x14ac:dyDescent="0.2">
      <c r="A190" s="51" t="s">
        <v>489</v>
      </c>
      <c r="B190" s="35" t="s">
        <v>213</v>
      </c>
      <c r="C190" s="8">
        <v>81.398664366000006</v>
      </c>
      <c r="D190" s="44" t="str">
        <f t="shared" si="24"/>
        <v>N/A</v>
      </c>
      <c r="E190" s="8">
        <v>81.476225147999997</v>
      </c>
      <c r="F190" s="44" t="str">
        <f t="shared" si="25"/>
        <v>N/A</v>
      </c>
      <c r="G190" s="8">
        <v>82.504732246000003</v>
      </c>
      <c r="H190" s="44" t="str">
        <f t="shared" si="26"/>
        <v>N/A</v>
      </c>
      <c r="I190" s="12">
        <v>9.5299999999999996E-2</v>
      </c>
      <c r="J190" s="12">
        <v>1.262</v>
      </c>
      <c r="K190" s="45" t="s">
        <v>736</v>
      </c>
      <c r="L190" s="9" t="str">
        <f t="shared" si="27"/>
        <v>Yes</v>
      </c>
    </row>
    <row r="191" spans="1:12" x14ac:dyDescent="0.2">
      <c r="A191" s="51" t="s">
        <v>490</v>
      </c>
      <c r="B191" s="35" t="s">
        <v>213</v>
      </c>
      <c r="C191" s="8">
        <v>86.243893039</v>
      </c>
      <c r="D191" s="44" t="str">
        <f t="shared" si="24"/>
        <v>N/A</v>
      </c>
      <c r="E191" s="8">
        <v>81.697475651000005</v>
      </c>
      <c r="F191" s="44" t="str">
        <f t="shared" si="25"/>
        <v>N/A</v>
      </c>
      <c r="G191" s="8">
        <v>82.187997491000004</v>
      </c>
      <c r="H191" s="44" t="str">
        <f t="shared" si="26"/>
        <v>N/A</v>
      </c>
      <c r="I191" s="12">
        <v>-5.27</v>
      </c>
      <c r="J191" s="12">
        <v>0.60040000000000004</v>
      </c>
      <c r="K191" s="45" t="s">
        <v>736</v>
      </c>
      <c r="L191" s="9" t="str">
        <f t="shared" si="27"/>
        <v>Yes</v>
      </c>
    </row>
    <row r="192" spans="1:12" x14ac:dyDescent="0.2">
      <c r="A192" s="51" t="s">
        <v>491</v>
      </c>
      <c r="B192" s="35" t="s">
        <v>213</v>
      </c>
      <c r="C192" s="8">
        <v>62.469426931999998</v>
      </c>
      <c r="D192" s="44" t="str">
        <f t="shared" si="24"/>
        <v>N/A</v>
      </c>
      <c r="E192" s="8">
        <v>62.731063734000003</v>
      </c>
      <c r="F192" s="44" t="str">
        <f t="shared" si="25"/>
        <v>N/A</v>
      </c>
      <c r="G192" s="8">
        <v>61.194058773000002</v>
      </c>
      <c r="H192" s="44" t="str">
        <f t="shared" si="26"/>
        <v>N/A</v>
      </c>
      <c r="I192" s="12">
        <v>0.41880000000000001</v>
      </c>
      <c r="J192" s="12">
        <v>-2.4500000000000002</v>
      </c>
      <c r="K192" s="45" t="s">
        <v>736</v>
      </c>
      <c r="L192" s="9" t="str">
        <f t="shared" si="27"/>
        <v>Yes</v>
      </c>
    </row>
    <row r="193" spans="1:12" x14ac:dyDescent="0.2">
      <c r="A193" s="51" t="s">
        <v>492</v>
      </c>
      <c r="B193" s="35" t="s">
        <v>213</v>
      </c>
      <c r="C193" s="8">
        <v>66.011374470000007</v>
      </c>
      <c r="D193" s="44" t="str">
        <f t="shared" si="24"/>
        <v>N/A</v>
      </c>
      <c r="E193" s="8">
        <v>65.200363662000001</v>
      </c>
      <c r="F193" s="44" t="str">
        <f t="shared" si="25"/>
        <v>N/A</v>
      </c>
      <c r="G193" s="8">
        <v>55.836103872999999</v>
      </c>
      <c r="H193" s="44" t="str">
        <f t="shared" si="26"/>
        <v>N/A</v>
      </c>
      <c r="I193" s="12">
        <v>-1.23</v>
      </c>
      <c r="J193" s="12">
        <v>-14.4</v>
      </c>
      <c r="K193" s="45" t="s">
        <v>736</v>
      </c>
      <c r="L193" s="9" t="str">
        <f t="shared" si="27"/>
        <v>Yes</v>
      </c>
    </row>
    <row r="194" spans="1:12" x14ac:dyDescent="0.2">
      <c r="A194" s="46" t="s">
        <v>1541</v>
      </c>
      <c r="B194" s="35" t="s">
        <v>213</v>
      </c>
      <c r="C194" s="36">
        <v>5.2579211887000001</v>
      </c>
      <c r="D194" s="44" t="str">
        <f t="shared" si="24"/>
        <v>N/A</v>
      </c>
      <c r="E194" s="36">
        <v>4.1059245961000004</v>
      </c>
      <c r="F194" s="44" t="str">
        <f t="shared" si="25"/>
        <v>N/A</v>
      </c>
      <c r="G194" s="36">
        <v>3.4222574886000001</v>
      </c>
      <c r="H194" s="44" t="str">
        <f t="shared" si="26"/>
        <v>N/A</v>
      </c>
      <c r="I194" s="12">
        <v>-21.9</v>
      </c>
      <c r="J194" s="12">
        <v>-16.7</v>
      </c>
      <c r="K194" s="45" t="s">
        <v>736</v>
      </c>
      <c r="L194" s="9" t="str">
        <f t="shared" si="27"/>
        <v>Yes</v>
      </c>
    </row>
    <row r="195" spans="1:12" x14ac:dyDescent="0.2">
      <c r="A195" s="51" t="s">
        <v>1542</v>
      </c>
      <c r="B195" s="35" t="s">
        <v>213</v>
      </c>
      <c r="C195" s="36">
        <v>0.46319956810000001</v>
      </c>
      <c r="D195" s="44" t="str">
        <f t="shared" si="24"/>
        <v>N/A</v>
      </c>
      <c r="E195" s="36">
        <v>0.50190876120000005</v>
      </c>
      <c r="F195" s="44" t="str">
        <f t="shared" si="25"/>
        <v>N/A</v>
      </c>
      <c r="G195" s="36">
        <v>0.43650056739999998</v>
      </c>
      <c r="H195" s="44" t="str">
        <f t="shared" si="26"/>
        <v>N/A</v>
      </c>
      <c r="I195" s="12">
        <v>8.3569999999999993</v>
      </c>
      <c r="J195" s="12">
        <v>-13</v>
      </c>
      <c r="K195" s="45" t="s">
        <v>736</v>
      </c>
      <c r="L195" s="9" t="str">
        <f t="shared" si="27"/>
        <v>Yes</v>
      </c>
    </row>
    <row r="196" spans="1:12" x14ac:dyDescent="0.2">
      <c r="A196" s="51" t="s">
        <v>1543</v>
      </c>
      <c r="B196" s="35" t="s">
        <v>213</v>
      </c>
      <c r="C196" s="36">
        <v>7.4740765144000001</v>
      </c>
      <c r="D196" s="44" t="str">
        <f t="shared" si="24"/>
        <v>N/A</v>
      </c>
      <c r="E196" s="36">
        <v>6.5548483981999999</v>
      </c>
      <c r="F196" s="44" t="str">
        <f t="shared" si="25"/>
        <v>N/A</v>
      </c>
      <c r="G196" s="36">
        <v>5.3230543318999999</v>
      </c>
      <c r="H196" s="44" t="str">
        <f t="shared" si="26"/>
        <v>N/A</v>
      </c>
      <c r="I196" s="12">
        <v>-12.3</v>
      </c>
      <c r="J196" s="12">
        <v>-18.8</v>
      </c>
      <c r="K196" s="45" t="s">
        <v>736</v>
      </c>
      <c r="L196" s="9" t="str">
        <f t="shared" si="27"/>
        <v>Yes</v>
      </c>
    </row>
    <row r="197" spans="1:12" x14ac:dyDescent="0.2">
      <c r="A197" s="51" t="s">
        <v>1544</v>
      </c>
      <c r="B197" s="35" t="s">
        <v>213</v>
      </c>
      <c r="C197" s="36">
        <v>5.9873294347000003</v>
      </c>
      <c r="D197" s="44" t="str">
        <f t="shared" si="24"/>
        <v>N/A</v>
      </c>
      <c r="E197" s="36">
        <v>5.5136559654999999</v>
      </c>
      <c r="F197" s="44" t="str">
        <f t="shared" si="25"/>
        <v>N/A</v>
      </c>
      <c r="G197" s="36">
        <v>6.3124335812999997</v>
      </c>
      <c r="H197" s="44" t="str">
        <f t="shared" si="26"/>
        <v>N/A</v>
      </c>
      <c r="I197" s="12">
        <v>-7.91</v>
      </c>
      <c r="J197" s="12">
        <v>14.49</v>
      </c>
      <c r="K197" s="45" t="s">
        <v>736</v>
      </c>
      <c r="L197" s="9" t="str">
        <f t="shared" si="27"/>
        <v>Yes</v>
      </c>
    </row>
    <row r="198" spans="1:12" x14ac:dyDescent="0.2">
      <c r="A198" s="51" t="s">
        <v>1545</v>
      </c>
      <c r="B198" s="35" t="s">
        <v>213</v>
      </c>
      <c r="C198" s="36">
        <v>4.7166934189000003</v>
      </c>
      <c r="D198" s="44" t="str">
        <f t="shared" si="24"/>
        <v>N/A</v>
      </c>
      <c r="E198" s="36">
        <v>4.2700481723000001</v>
      </c>
      <c r="F198" s="44" t="str">
        <f t="shared" si="25"/>
        <v>N/A</v>
      </c>
      <c r="G198" s="36">
        <v>4.6184480234</v>
      </c>
      <c r="H198" s="44" t="str">
        <f t="shared" si="26"/>
        <v>N/A</v>
      </c>
      <c r="I198" s="12">
        <v>-9.4700000000000006</v>
      </c>
      <c r="J198" s="12">
        <v>8.1590000000000007</v>
      </c>
      <c r="K198" s="45" t="s">
        <v>736</v>
      </c>
      <c r="L198" s="9" t="str">
        <f t="shared" si="27"/>
        <v>Yes</v>
      </c>
    </row>
    <row r="199" spans="1:12" x14ac:dyDescent="0.2">
      <c r="A199" s="46" t="s">
        <v>1546</v>
      </c>
      <c r="B199" s="35" t="s">
        <v>213</v>
      </c>
      <c r="C199" s="36">
        <v>178.00531086000001</v>
      </c>
      <c r="D199" s="44" t="str">
        <f t="shared" si="24"/>
        <v>N/A</v>
      </c>
      <c r="E199" s="36">
        <v>191.43317848999999</v>
      </c>
      <c r="F199" s="44" t="str">
        <f t="shared" si="25"/>
        <v>N/A</v>
      </c>
      <c r="G199" s="36">
        <v>195.37204482000001</v>
      </c>
      <c r="H199" s="44" t="str">
        <f t="shared" si="26"/>
        <v>N/A</v>
      </c>
      <c r="I199" s="12">
        <v>7.5439999999999996</v>
      </c>
      <c r="J199" s="12">
        <v>2.0579999999999998</v>
      </c>
      <c r="K199" s="45" t="s">
        <v>736</v>
      </c>
      <c r="L199" s="9" t="str">
        <f t="shared" si="27"/>
        <v>Yes</v>
      </c>
    </row>
    <row r="200" spans="1:12" x14ac:dyDescent="0.2">
      <c r="A200" s="51" t="s">
        <v>1547</v>
      </c>
      <c r="B200" s="35" t="s">
        <v>213</v>
      </c>
      <c r="C200" s="36">
        <v>213.37755682</v>
      </c>
      <c r="D200" s="44" t="str">
        <f t="shared" si="24"/>
        <v>N/A</v>
      </c>
      <c r="E200" s="36">
        <v>212.87866886</v>
      </c>
      <c r="F200" s="44" t="str">
        <f t="shared" si="25"/>
        <v>N/A</v>
      </c>
      <c r="G200" s="36">
        <v>210.10654271999999</v>
      </c>
      <c r="H200" s="44" t="str">
        <f t="shared" si="26"/>
        <v>N/A</v>
      </c>
      <c r="I200" s="12">
        <v>-0.23400000000000001</v>
      </c>
      <c r="J200" s="12">
        <v>-1.3</v>
      </c>
      <c r="K200" s="45" t="s">
        <v>736</v>
      </c>
      <c r="L200" s="9" t="str">
        <f t="shared" si="27"/>
        <v>Yes</v>
      </c>
    </row>
    <row r="201" spans="1:12" x14ac:dyDescent="0.2">
      <c r="A201" s="51" t="s">
        <v>1548</v>
      </c>
      <c r="B201" s="35" t="s">
        <v>213</v>
      </c>
      <c r="C201" s="36">
        <v>103.10017491000001</v>
      </c>
      <c r="D201" s="44" t="str">
        <f t="shared" si="24"/>
        <v>N/A</v>
      </c>
      <c r="E201" s="36">
        <v>132.29382121</v>
      </c>
      <c r="F201" s="44" t="str">
        <f t="shared" si="25"/>
        <v>N/A</v>
      </c>
      <c r="G201" s="36">
        <v>148.03155340000001</v>
      </c>
      <c r="H201" s="44" t="str">
        <f t="shared" si="26"/>
        <v>N/A</v>
      </c>
      <c r="I201" s="12">
        <v>28.32</v>
      </c>
      <c r="J201" s="12">
        <v>11.9</v>
      </c>
      <c r="K201" s="45" t="s">
        <v>736</v>
      </c>
      <c r="L201" s="9" t="str">
        <f t="shared" si="27"/>
        <v>Yes</v>
      </c>
    </row>
    <row r="202" spans="1:12" x14ac:dyDescent="0.2">
      <c r="A202" s="51" t="s">
        <v>1549</v>
      </c>
      <c r="B202" s="35" t="s">
        <v>213</v>
      </c>
      <c r="C202" s="36">
        <v>4.8524590164000001</v>
      </c>
      <c r="D202" s="44" t="str">
        <f t="shared" si="24"/>
        <v>N/A</v>
      </c>
      <c r="E202" s="36">
        <v>2.7380952381000001</v>
      </c>
      <c r="F202" s="44" t="str">
        <f t="shared" si="25"/>
        <v>N/A</v>
      </c>
      <c r="G202" s="36">
        <v>0.62096774190000004</v>
      </c>
      <c r="H202" s="44" t="str">
        <f t="shared" si="26"/>
        <v>N/A</v>
      </c>
      <c r="I202" s="12">
        <v>-43.6</v>
      </c>
      <c r="J202" s="12">
        <v>-77.3</v>
      </c>
      <c r="K202" s="45" t="s">
        <v>736</v>
      </c>
      <c r="L202" s="9" t="str">
        <f t="shared" si="27"/>
        <v>No</v>
      </c>
    </row>
    <row r="203" spans="1:12" x14ac:dyDescent="0.2">
      <c r="A203" s="51" t="s">
        <v>1550</v>
      </c>
      <c r="B203" s="35" t="s">
        <v>213</v>
      </c>
      <c r="C203" s="36">
        <v>1.0909090909000001</v>
      </c>
      <c r="D203" s="44" t="str">
        <f t="shared" si="24"/>
        <v>N/A</v>
      </c>
      <c r="E203" s="36">
        <v>7.7222222222000001</v>
      </c>
      <c r="F203" s="44" t="str">
        <f t="shared" si="25"/>
        <v>N/A</v>
      </c>
      <c r="G203" s="36">
        <v>2.2121212121</v>
      </c>
      <c r="H203" s="44" t="str">
        <f t="shared" si="26"/>
        <v>N/A</v>
      </c>
      <c r="I203" s="12">
        <v>607.9</v>
      </c>
      <c r="J203" s="12">
        <v>-71.400000000000006</v>
      </c>
      <c r="K203" s="45" t="s">
        <v>736</v>
      </c>
      <c r="L203" s="9" t="str">
        <f t="shared" si="27"/>
        <v>No</v>
      </c>
    </row>
    <row r="204" spans="1:12" x14ac:dyDescent="0.2">
      <c r="A204" s="46" t="s">
        <v>127</v>
      </c>
      <c r="B204" s="35" t="s">
        <v>213</v>
      </c>
      <c r="C204" s="36">
        <v>15</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-73.3</v>
      </c>
      <c r="J204" s="12">
        <v>-50</v>
      </c>
      <c r="K204" s="14" t="s">
        <v>213</v>
      </c>
      <c r="L204" s="9" t="str">
        <f t="shared" ref="L204:L214" si="31">IF(J204="Div by 0", "N/A", IF(K204="N/A","N/A", IF(J204&gt;VALUE(MID(K204,1,2)), "No", IF(J204&lt;-1*VALUE(MID(K204,1,2)), "No", "Yes"))))</f>
        <v>N/A</v>
      </c>
    </row>
    <row r="205" spans="1:12" x14ac:dyDescent="0.2">
      <c r="A205" s="46" t="s">
        <v>128</v>
      </c>
      <c r="B205" s="35" t="s">
        <v>213</v>
      </c>
      <c r="C205" s="36">
        <v>44</v>
      </c>
      <c r="D205" s="44" t="str">
        <f t="shared" si="28"/>
        <v>N/A</v>
      </c>
      <c r="E205" s="36">
        <v>18</v>
      </c>
      <c r="F205" s="44" t="str">
        <f t="shared" si="29"/>
        <v>N/A</v>
      </c>
      <c r="G205" s="36">
        <v>12</v>
      </c>
      <c r="H205" s="44" t="str">
        <f t="shared" si="30"/>
        <v>N/A</v>
      </c>
      <c r="I205" s="12">
        <v>-59.1</v>
      </c>
      <c r="J205" s="12">
        <v>-33.299999999999997</v>
      </c>
      <c r="K205" s="14" t="s">
        <v>213</v>
      </c>
      <c r="L205" s="9" t="str">
        <f t="shared" si="31"/>
        <v>N/A</v>
      </c>
    </row>
    <row r="206" spans="1:12" ht="25.5" x14ac:dyDescent="0.2">
      <c r="A206" s="46" t="s">
        <v>1598</v>
      </c>
      <c r="B206" s="35" t="s">
        <v>213</v>
      </c>
      <c r="C206" s="36">
        <v>28</v>
      </c>
      <c r="D206" s="44" t="str">
        <f t="shared" si="28"/>
        <v>N/A</v>
      </c>
      <c r="E206" s="36">
        <v>12</v>
      </c>
      <c r="F206" s="44" t="str">
        <f t="shared" si="29"/>
        <v>N/A</v>
      </c>
      <c r="G206" s="36">
        <v>11</v>
      </c>
      <c r="H206" s="44" t="str">
        <f t="shared" si="30"/>
        <v>N/A</v>
      </c>
      <c r="I206" s="12">
        <v>-57.1</v>
      </c>
      <c r="J206" s="12">
        <v>-41.7</v>
      </c>
      <c r="K206" s="14" t="s">
        <v>213</v>
      </c>
      <c r="L206" s="9" t="str">
        <f t="shared" si="31"/>
        <v>N/A</v>
      </c>
    </row>
    <row r="207" spans="1:12" ht="25.5" x14ac:dyDescent="0.2">
      <c r="A207" s="46" t="s">
        <v>1551</v>
      </c>
      <c r="B207" s="35" t="s">
        <v>213</v>
      </c>
      <c r="C207" s="36">
        <v>11</v>
      </c>
      <c r="D207" s="44" t="str">
        <f t="shared" si="28"/>
        <v>N/A</v>
      </c>
      <c r="E207" s="36">
        <v>18</v>
      </c>
      <c r="F207" s="44" t="str">
        <f t="shared" si="29"/>
        <v>N/A</v>
      </c>
      <c r="G207" s="36">
        <v>17</v>
      </c>
      <c r="H207" s="44" t="str">
        <f t="shared" si="30"/>
        <v>N/A</v>
      </c>
      <c r="I207" s="12">
        <v>63.64</v>
      </c>
      <c r="J207" s="12">
        <v>-5.56</v>
      </c>
      <c r="K207" s="14" t="s">
        <v>213</v>
      </c>
      <c r="L207" s="9" t="str">
        <f t="shared" si="31"/>
        <v>N/A</v>
      </c>
    </row>
    <row r="208" spans="1:12" x14ac:dyDescent="0.2">
      <c r="A208" s="46" t="s">
        <v>1599</v>
      </c>
      <c r="B208" s="35" t="s">
        <v>213</v>
      </c>
      <c r="C208" s="36">
        <v>25</v>
      </c>
      <c r="D208" s="44" t="str">
        <f t="shared" si="28"/>
        <v>N/A</v>
      </c>
      <c r="E208" s="36">
        <v>11</v>
      </c>
      <c r="F208" s="44" t="str">
        <f t="shared" si="29"/>
        <v>N/A</v>
      </c>
      <c r="G208" s="36">
        <v>11</v>
      </c>
      <c r="H208" s="44" t="str">
        <f t="shared" si="30"/>
        <v>N/A</v>
      </c>
      <c r="I208" s="12">
        <v>-92</v>
      </c>
      <c r="J208" s="12">
        <v>100</v>
      </c>
      <c r="K208" s="14" t="s">
        <v>213</v>
      </c>
      <c r="L208" s="9" t="str">
        <f t="shared" si="31"/>
        <v>N/A</v>
      </c>
    </row>
    <row r="209" spans="1:12" x14ac:dyDescent="0.2">
      <c r="A209" s="46" t="s">
        <v>1600</v>
      </c>
      <c r="B209" s="35" t="s">
        <v>213</v>
      </c>
      <c r="C209" s="36">
        <v>128</v>
      </c>
      <c r="D209" s="44" t="str">
        <f t="shared" si="28"/>
        <v>N/A</v>
      </c>
      <c r="E209" s="36">
        <v>122</v>
      </c>
      <c r="F209" s="44" t="str">
        <f t="shared" si="29"/>
        <v>N/A</v>
      </c>
      <c r="G209" s="36">
        <v>75</v>
      </c>
      <c r="H209" s="44" t="str">
        <f t="shared" si="30"/>
        <v>N/A</v>
      </c>
      <c r="I209" s="12">
        <v>-4.6900000000000004</v>
      </c>
      <c r="J209" s="12">
        <v>-38.5</v>
      </c>
      <c r="K209" s="14" t="s">
        <v>213</v>
      </c>
      <c r="L209" s="9" t="str">
        <f t="shared" si="31"/>
        <v>N/A</v>
      </c>
    </row>
    <row r="210" spans="1:12" x14ac:dyDescent="0.2">
      <c r="A210" s="46" t="s">
        <v>125</v>
      </c>
      <c r="B210" s="35" t="s">
        <v>213</v>
      </c>
      <c r="C210" s="47">
        <v>11026487</v>
      </c>
      <c r="D210" s="44" t="str">
        <f t="shared" si="28"/>
        <v>N/A</v>
      </c>
      <c r="E210" s="47">
        <v>1382841</v>
      </c>
      <c r="F210" s="44" t="str">
        <f t="shared" si="29"/>
        <v>N/A</v>
      </c>
      <c r="G210" s="47">
        <v>1672975</v>
      </c>
      <c r="H210" s="44" t="str">
        <f t="shared" si="30"/>
        <v>N/A</v>
      </c>
      <c r="I210" s="12">
        <v>-87.5</v>
      </c>
      <c r="J210" s="12">
        <v>20.98</v>
      </c>
      <c r="K210" s="14" t="s">
        <v>213</v>
      </c>
      <c r="L210" s="9" t="str">
        <f t="shared" si="31"/>
        <v>N/A</v>
      </c>
    </row>
    <row r="211" spans="1:12" x14ac:dyDescent="0.2">
      <c r="A211" s="46" t="s">
        <v>1601</v>
      </c>
      <c r="B211" s="35" t="s">
        <v>213</v>
      </c>
      <c r="C211" s="47">
        <v>5615596</v>
      </c>
      <c r="D211" s="44" t="str">
        <f t="shared" si="28"/>
        <v>N/A</v>
      </c>
      <c r="E211" s="47">
        <v>1252750</v>
      </c>
      <c r="F211" s="44" t="str">
        <f t="shared" si="29"/>
        <v>N/A</v>
      </c>
      <c r="G211" s="47">
        <v>1592131</v>
      </c>
      <c r="H211" s="44" t="str">
        <f t="shared" si="30"/>
        <v>N/A</v>
      </c>
      <c r="I211" s="12">
        <v>-77.7</v>
      </c>
      <c r="J211" s="12">
        <v>27.09</v>
      </c>
      <c r="K211" s="14" t="s">
        <v>213</v>
      </c>
      <c r="L211" s="9" t="str">
        <f t="shared" si="31"/>
        <v>N/A</v>
      </c>
    </row>
    <row r="212" spans="1:12" x14ac:dyDescent="0.2">
      <c r="A212" s="46" t="s">
        <v>1552</v>
      </c>
      <c r="B212" s="35" t="s">
        <v>213</v>
      </c>
      <c r="C212" s="47">
        <v>224251</v>
      </c>
      <c r="D212" s="44" t="str">
        <f t="shared" si="28"/>
        <v>N/A</v>
      </c>
      <c r="E212" s="47">
        <v>238060</v>
      </c>
      <c r="F212" s="44" t="str">
        <f t="shared" si="29"/>
        <v>N/A</v>
      </c>
      <c r="G212" s="47">
        <v>235412</v>
      </c>
      <c r="H212" s="44" t="str">
        <f t="shared" si="30"/>
        <v>N/A</v>
      </c>
      <c r="I212" s="12">
        <v>6.1580000000000004</v>
      </c>
      <c r="J212" s="12">
        <v>-1.1100000000000001</v>
      </c>
      <c r="K212" s="14" t="s">
        <v>213</v>
      </c>
      <c r="L212" s="9" t="str">
        <f t="shared" si="31"/>
        <v>N/A</v>
      </c>
    </row>
    <row r="213" spans="1:12" x14ac:dyDescent="0.2">
      <c r="A213" s="46" t="s">
        <v>1602</v>
      </c>
      <c r="B213" s="35" t="s">
        <v>213</v>
      </c>
      <c r="C213" s="47">
        <v>9112027</v>
      </c>
      <c r="D213" s="44" t="str">
        <f t="shared" si="28"/>
        <v>N/A</v>
      </c>
      <c r="E213" s="47">
        <v>362294</v>
      </c>
      <c r="F213" s="44" t="str">
        <f t="shared" si="29"/>
        <v>N/A</v>
      </c>
      <c r="G213" s="47">
        <v>332878</v>
      </c>
      <c r="H213" s="44" t="str">
        <f t="shared" si="30"/>
        <v>N/A</v>
      </c>
      <c r="I213" s="12">
        <v>-96</v>
      </c>
      <c r="J213" s="12">
        <v>-8.1199999999999992</v>
      </c>
      <c r="K213" s="14" t="s">
        <v>213</v>
      </c>
      <c r="L213" s="9" t="str">
        <f t="shared" si="31"/>
        <v>N/A</v>
      </c>
    </row>
    <row r="214" spans="1:12" x14ac:dyDescent="0.2">
      <c r="A214" s="51" t="s">
        <v>1603</v>
      </c>
      <c r="B214" s="35" t="s">
        <v>213</v>
      </c>
      <c r="C214" s="47">
        <v>2226192</v>
      </c>
      <c r="D214" s="44" t="str">
        <f t="shared" si="28"/>
        <v>N/A</v>
      </c>
      <c r="E214" s="47">
        <v>363934</v>
      </c>
      <c r="F214" s="44" t="str">
        <f t="shared" si="29"/>
        <v>N/A</v>
      </c>
      <c r="G214" s="47">
        <v>480572</v>
      </c>
      <c r="H214" s="44" t="str">
        <f t="shared" si="30"/>
        <v>N/A</v>
      </c>
      <c r="I214" s="12">
        <v>-83.7</v>
      </c>
      <c r="J214" s="12">
        <v>32.049999999999997</v>
      </c>
      <c r="K214" s="14" t="s">
        <v>213</v>
      </c>
      <c r="L214" s="9" t="str">
        <f t="shared" si="31"/>
        <v>N/A</v>
      </c>
    </row>
    <row r="215" spans="1:12" ht="25.5" x14ac:dyDescent="0.2">
      <c r="A215" s="46" t="s">
        <v>1366</v>
      </c>
      <c r="B215" s="35" t="s">
        <v>213</v>
      </c>
      <c r="C215" s="47">
        <v>10964894</v>
      </c>
      <c r="D215" s="44" t="str">
        <f t="shared" ref="D215:D229" si="32">IF($B215="N/A","N/A",IF(C215&gt;10,"No",IF(C215&lt;-10,"No","Yes")))</f>
        <v>N/A</v>
      </c>
      <c r="E215" s="47">
        <v>489054</v>
      </c>
      <c r="F215" s="44" t="str">
        <f t="shared" ref="F215:F229" si="33">IF($B215="N/A","N/A",IF(E215&gt;10,"No",IF(E215&lt;-10,"No","Yes")))</f>
        <v>N/A</v>
      </c>
      <c r="G215" s="47">
        <v>195651</v>
      </c>
      <c r="H215" s="44" t="str">
        <f t="shared" ref="H215:H229" si="34">IF($B215="N/A","N/A",IF(G215&gt;10,"No",IF(G215&lt;-10,"No","Yes")))</f>
        <v>N/A</v>
      </c>
      <c r="I215" s="12">
        <v>-95.5</v>
      </c>
      <c r="J215" s="12">
        <v>-60</v>
      </c>
      <c r="K215" s="45" t="s">
        <v>736</v>
      </c>
      <c r="L215" s="9" t="str">
        <f t="shared" ref="L215:L229" si="35">IF(J215="Div by 0", "N/A", IF(K215="N/A","N/A", IF(J215&gt;VALUE(MID(K215,1,2)), "No", IF(J215&lt;-1*VALUE(MID(K215,1,2)), "No", "Yes"))))</f>
        <v>No</v>
      </c>
    </row>
    <row r="216" spans="1:12" x14ac:dyDescent="0.2">
      <c r="A216" s="46" t="s">
        <v>647</v>
      </c>
      <c r="B216" s="35" t="s">
        <v>213</v>
      </c>
      <c r="C216" s="36">
        <v>3617</v>
      </c>
      <c r="D216" s="44" t="str">
        <f t="shared" si="32"/>
        <v>N/A</v>
      </c>
      <c r="E216" s="36">
        <v>1946</v>
      </c>
      <c r="F216" s="44" t="str">
        <f t="shared" si="33"/>
        <v>N/A</v>
      </c>
      <c r="G216" s="36">
        <v>1032</v>
      </c>
      <c r="H216" s="44" t="str">
        <f t="shared" si="34"/>
        <v>N/A</v>
      </c>
      <c r="I216" s="12">
        <v>-46.2</v>
      </c>
      <c r="J216" s="12">
        <v>-47</v>
      </c>
      <c r="K216" s="45" t="s">
        <v>736</v>
      </c>
      <c r="L216" s="9" t="str">
        <f t="shared" si="35"/>
        <v>No</v>
      </c>
    </row>
    <row r="217" spans="1:12" ht="25.5" x14ac:dyDescent="0.2">
      <c r="A217" s="46" t="s">
        <v>1367</v>
      </c>
      <c r="B217" s="35" t="s">
        <v>213</v>
      </c>
      <c r="C217" s="47">
        <v>3031.4885264</v>
      </c>
      <c r="D217" s="44" t="str">
        <f t="shared" si="32"/>
        <v>N/A</v>
      </c>
      <c r="E217" s="47">
        <v>251.31243577000001</v>
      </c>
      <c r="F217" s="44" t="str">
        <f t="shared" si="33"/>
        <v>N/A</v>
      </c>
      <c r="G217" s="47">
        <v>189.58430233000001</v>
      </c>
      <c r="H217" s="44" t="str">
        <f t="shared" si="34"/>
        <v>N/A</v>
      </c>
      <c r="I217" s="12">
        <v>-91.7</v>
      </c>
      <c r="J217" s="12">
        <v>-24.6</v>
      </c>
      <c r="K217" s="45" t="s">
        <v>736</v>
      </c>
      <c r="L217" s="9" t="str">
        <f t="shared" si="35"/>
        <v>Yes</v>
      </c>
    </row>
    <row r="218" spans="1:12" ht="25.5" x14ac:dyDescent="0.2">
      <c r="A218" s="46" t="s">
        <v>1368</v>
      </c>
      <c r="B218" s="35" t="s">
        <v>213</v>
      </c>
      <c r="C218" s="47">
        <v>0</v>
      </c>
      <c r="D218" s="44" t="str">
        <f t="shared" si="32"/>
        <v>N/A</v>
      </c>
      <c r="E218" s="47">
        <v>0</v>
      </c>
      <c r="F218" s="44" t="str">
        <f t="shared" si="33"/>
        <v>N/A</v>
      </c>
      <c r="G218" s="47">
        <v>0</v>
      </c>
      <c r="H218" s="44" t="str">
        <f t="shared" si="34"/>
        <v>N/A</v>
      </c>
      <c r="I218" s="12" t="s">
        <v>1747</v>
      </c>
      <c r="J218" s="12" t="s">
        <v>1747</v>
      </c>
      <c r="K218" s="45" t="s">
        <v>736</v>
      </c>
      <c r="L218" s="9" t="str">
        <f t="shared" si="35"/>
        <v>N/A</v>
      </c>
    </row>
    <row r="219" spans="1:12" x14ac:dyDescent="0.2">
      <c r="A219" s="46" t="s">
        <v>514</v>
      </c>
      <c r="B219" s="35" t="s">
        <v>213</v>
      </c>
      <c r="C219" s="36">
        <v>0</v>
      </c>
      <c r="D219" s="44" t="str">
        <f t="shared" si="32"/>
        <v>N/A</v>
      </c>
      <c r="E219" s="36">
        <v>0</v>
      </c>
      <c r="F219" s="44" t="str">
        <f t="shared" si="33"/>
        <v>N/A</v>
      </c>
      <c r="G219" s="36">
        <v>0</v>
      </c>
      <c r="H219" s="44" t="str">
        <f t="shared" si="34"/>
        <v>N/A</v>
      </c>
      <c r="I219" s="12" t="s">
        <v>1747</v>
      </c>
      <c r="J219" s="12" t="s">
        <v>1747</v>
      </c>
      <c r="K219" s="45" t="s">
        <v>736</v>
      </c>
      <c r="L219" s="9" t="str">
        <f t="shared" si="35"/>
        <v>N/A</v>
      </c>
    </row>
    <row r="220" spans="1:12" ht="25.5" x14ac:dyDescent="0.2">
      <c r="A220" s="46" t="s">
        <v>1369</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736</v>
      </c>
      <c r="L220" s="9" t="str">
        <f t="shared" si="35"/>
        <v>N/A</v>
      </c>
    </row>
    <row r="221" spans="1:12" ht="25.5" x14ac:dyDescent="0.2">
      <c r="A221" s="46" t="s">
        <v>1370</v>
      </c>
      <c r="B221" s="35" t="s">
        <v>213</v>
      </c>
      <c r="C221" s="47">
        <v>56917991</v>
      </c>
      <c r="D221" s="44" t="str">
        <f t="shared" si="32"/>
        <v>N/A</v>
      </c>
      <c r="E221" s="47">
        <v>24767704</v>
      </c>
      <c r="F221" s="44" t="str">
        <f t="shared" si="33"/>
        <v>N/A</v>
      </c>
      <c r="G221" s="47">
        <v>21613807</v>
      </c>
      <c r="H221" s="44" t="str">
        <f t="shared" si="34"/>
        <v>N/A</v>
      </c>
      <c r="I221" s="12">
        <v>-56.5</v>
      </c>
      <c r="J221" s="12">
        <v>-12.7</v>
      </c>
      <c r="K221" s="45" t="s">
        <v>736</v>
      </c>
      <c r="L221" s="9" t="str">
        <f t="shared" si="35"/>
        <v>Yes</v>
      </c>
    </row>
    <row r="222" spans="1:12" x14ac:dyDescent="0.2">
      <c r="A222" s="46" t="s">
        <v>515</v>
      </c>
      <c r="B222" s="35" t="s">
        <v>213</v>
      </c>
      <c r="C222" s="36">
        <v>59472</v>
      </c>
      <c r="D222" s="44" t="str">
        <f t="shared" si="32"/>
        <v>N/A</v>
      </c>
      <c r="E222" s="36">
        <v>34035</v>
      </c>
      <c r="F222" s="44" t="str">
        <f t="shared" si="33"/>
        <v>N/A</v>
      </c>
      <c r="G222" s="36">
        <v>31342</v>
      </c>
      <c r="H222" s="44" t="str">
        <f t="shared" si="34"/>
        <v>N/A</v>
      </c>
      <c r="I222" s="12">
        <v>-42.8</v>
      </c>
      <c r="J222" s="12">
        <v>-7.91</v>
      </c>
      <c r="K222" s="45" t="s">
        <v>736</v>
      </c>
      <c r="L222" s="9" t="str">
        <f t="shared" si="35"/>
        <v>Yes</v>
      </c>
    </row>
    <row r="223" spans="1:12" ht="25.5" x14ac:dyDescent="0.2">
      <c r="A223" s="46" t="s">
        <v>1371</v>
      </c>
      <c r="B223" s="35" t="s">
        <v>213</v>
      </c>
      <c r="C223" s="47">
        <v>957.05526970999995</v>
      </c>
      <c r="D223" s="44" t="str">
        <f t="shared" si="32"/>
        <v>N/A</v>
      </c>
      <c r="E223" s="47">
        <v>727.71276626999997</v>
      </c>
      <c r="F223" s="44" t="str">
        <f t="shared" si="33"/>
        <v>N/A</v>
      </c>
      <c r="G223" s="47">
        <v>689.61160743000005</v>
      </c>
      <c r="H223" s="44" t="str">
        <f t="shared" si="34"/>
        <v>N/A</v>
      </c>
      <c r="I223" s="12">
        <v>-24</v>
      </c>
      <c r="J223" s="12">
        <v>-5.24</v>
      </c>
      <c r="K223" s="45" t="s">
        <v>736</v>
      </c>
      <c r="L223" s="9" t="str">
        <f t="shared" si="35"/>
        <v>Yes</v>
      </c>
    </row>
    <row r="224" spans="1:12" ht="25.5" x14ac:dyDescent="0.2">
      <c r="A224" s="46" t="s">
        <v>1372</v>
      </c>
      <c r="B224" s="35" t="s">
        <v>213</v>
      </c>
      <c r="C224" s="47">
        <v>36822979</v>
      </c>
      <c r="D224" s="44" t="str">
        <f t="shared" si="32"/>
        <v>N/A</v>
      </c>
      <c r="E224" s="47">
        <v>34167278</v>
      </c>
      <c r="F224" s="44" t="str">
        <f t="shared" si="33"/>
        <v>N/A</v>
      </c>
      <c r="G224" s="47">
        <v>37246413</v>
      </c>
      <c r="H224" s="44" t="str">
        <f t="shared" si="34"/>
        <v>N/A</v>
      </c>
      <c r="I224" s="12">
        <v>-7.21</v>
      </c>
      <c r="J224" s="12">
        <v>9.0120000000000005</v>
      </c>
      <c r="K224" s="45" t="s">
        <v>736</v>
      </c>
      <c r="L224" s="9" t="str">
        <f t="shared" si="35"/>
        <v>Yes</v>
      </c>
    </row>
    <row r="225" spans="1:12" x14ac:dyDescent="0.2">
      <c r="A225" s="46" t="s">
        <v>516</v>
      </c>
      <c r="B225" s="35" t="s">
        <v>213</v>
      </c>
      <c r="C225" s="36">
        <v>15463</v>
      </c>
      <c r="D225" s="44" t="str">
        <f t="shared" si="32"/>
        <v>N/A</v>
      </c>
      <c r="E225" s="36">
        <v>15371</v>
      </c>
      <c r="F225" s="44" t="str">
        <f t="shared" si="33"/>
        <v>N/A</v>
      </c>
      <c r="G225" s="36">
        <v>15828</v>
      </c>
      <c r="H225" s="44" t="str">
        <f t="shared" si="34"/>
        <v>N/A</v>
      </c>
      <c r="I225" s="12">
        <v>-0.59499999999999997</v>
      </c>
      <c r="J225" s="12">
        <v>2.9729999999999999</v>
      </c>
      <c r="K225" s="45" t="s">
        <v>736</v>
      </c>
      <c r="L225" s="9" t="str">
        <f t="shared" si="35"/>
        <v>Yes</v>
      </c>
    </row>
    <row r="226" spans="1:12" ht="25.5" x14ac:dyDescent="0.2">
      <c r="A226" s="46" t="s">
        <v>1373</v>
      </c>
      <c r="B226" s="35" t="s">
        <v>213</v>
      </c>
      <c r="C226" s="47">
        <v>2381.3606027000001</v>
      </c>
      <c r="D226" s="44" t="str">
        <f t="shared" si="32"/>
        <v>N/A</v>
      </c>
      <c r="E226" s="47">
        <v>2222.8402836999999</v>
      </c>
      <c r="F226" s="44" t="str">
        <f t="shared" si="33"/>
        <v>N/A</v>
      </c>
      <c r="G226" s="47">
        <v>2353.1976875999999</v>
      </c>
      <c r="H226" s="44" t="str">
        <f t="shared" si="34"/>
        <v>N/A</v>
      </c>
      <c r="I226" s="12">
        <v>-6.66</v>
      </c>
      <c r="J226" s="12">
        <v>5.8639999999999999</v>
      </c>
      <c r="K226" s="45" t="s">
        <v>736</v>
      </c>
      <c r="L226" s="9" t="str">
        <f t="shared" si="35"/>
        <v>Yes</v>
      </c>
    </row>
    <row r="227" spans="1:12" ht="25.5" x14ac:dyDescent="0.2">
      <c r="A227" s="46" t="s">
        <v>1374</v>
      </c>
      <c r="B227" s="35" t="s">
        <v>213</v>
      </c>
      <c r="C227" s="47">
        <v>996488520</v>
      </c>
      <c r="D227" s="44" t="str">
        <f t="shared" si="32"/>
        <v>N/A</v>
      </c>
      <c r="E227" s="47">
        <v>1026174618</v>
      </c>
      <c r="F227" s="44" t="str">
        <f t="shared" si="33"/>
        <v>N/A</v>
      </c>
      <c r="G227" s="47">
        <v>835752649</v>
      </c>
      <c r="H227" s="44" t="str">
        <f t="shared" si="34"/>
        <v>N/A</v>
      </c>
      <c r="I227" s="12">
        <v>2.9790000000000001</v>
      </c>
      <c r="J227" s="12">
        <v>-18.600000000000001</v>
      </c>
      <c r="K227" s="45" t="s">
        <v>736</v>
      </c>
      <c r="L227" s="9" t="str">
        <f t="shared" si="35"/>
        <v>Yes</v>
      </c>
    </row>
    <row r="228" spans="1:12" ht="25.5" x14ac:dyDescent="0.2">
      <c r="A228" s="46" t="s">
        <v>517</v>
      </c>
      <c r="B228" s="35" t="s">
        <v>213</v>
      </c>
      <c r="C228" s="36">
        <v>50277</v>
      </c>
      <c r="D228" s="44" t="str">
        <f t="shared" si="32"/>
        <v>N/A</v>
      </c>
      <c r="E228" s="36">
        <v>50391</v>
      </c>
      <c r="F228" s="44" t="str">
        <f t="shared" si="33"/>
        <v>N/A</v>
      </c>
      <c r="G228" s="36">
        <v>44979</v>
      </c>
      <c r="H228" s="44" t="str">
        <f t="shared" si="34"/>
        <v>N/A</v>
      </c>
      <c r="I228" s="12">
        <v>0.22670000000000001</v>
      </c>
      <c r="J228" s="12">
        <v>-10.7</v>
      </c>
      <c r="K228" s="45" t="s">
        <v>736</v>
      </c>
      <c r="L228" s="9" t="str">
        <f t="shared" si="35"/>
        <v>Yes</v>
      </c>
    </row>
    <row r="229" spans="1:12" ht="25.5" x14ac:dyDescent="0.2">
      <c r="A229" s="46" t="s">
        <v>1375</v>
      </c>
      <c r="B229" s="35" t="s">
        <v>213</v>
      </c>
      <c r="C229" s="47">
        <v>19819.967778999999</v>
      </c>
      <c r="D229" s="44" t="str">
        <f t="shared" si="32"/>
        <v>N/A</v>
      </c>
      <c r="E229" s="47">
        <v>20364.243972</v>
      </c>
      <c r="F229" s="44" t="str">
        <f t="shared" si="33"/>
        <v>N/A</v>
      </c>
      <c r="G229" s="47">
        <v>18580.9522</v>
      </c>
      <c r="H229" s="44" t="str">
        <f t="shared" si="34"/>
        <v>N/A</v>
      </c>
      <c r="I229" s="12">
        <v>2.746</v>
      </c>
      <c r="J229" s="12">
        <v>-8.76</v>
      </c>
      <c r="K229" s="45" t="s">
        <v>736</v>
      </c>
      <c r="L229" s="9" t="str">
        <f t="shared" si="35"/>
        <v>Yes</v>
      </c>
    </row>
    <row r="230" spans="1:12" x14ac:dyDescent="0.2">
      <c r="A230" s="4" t="s">
        <v>1376</v>
      </c>
      <c r="B230" s="35" t="s">
        <v>213</v>
      </c>
      <c r="C230" s="52">
        <v>1358870974</v>
      </c>
      <c r="D230" s="44" t="str">
        <f t="shared" ref="D230:D253" si="36">IF($B230="N/A","N/A",IF(C230&gt;10,"No",IF(C230&lt;-10,"No","Yes")))</f>
        <v>N/A</v>
      </c>
      <c r="E230" s="52">
        <v>1253274580</v>
      </c>
      <c r="F230" s="44" t="str">
        <f t="shared" ref="F230:F253" si="37">IF($B230="N/A","N/A",IF(E230&gt;10,"No",IF(E230&lt;-10,"No","Yes")))</f>
        <v>N/A</v>
      </c>
      <c r="G230" s="52">
        <v>1030452661</v>
      </c>
      <c r="H230" s="44" t="str">
        <f t="shared" ref="H230:H253" si="38">IF($B230="N/A","N/A",IF(G230&gt;10,"No",IF(G230&lt;-10,"No","Yes")))</f>
        <v>N/A</v>
      </c>
      <c r="I230" s="12">
        <v>-7.77</v>
      </c>
      <c r="J230" s="12">
        <v>-17.8</v>
      </c>
      <c r="K230" s="45" t="s">
        <v>736</v>
      </c>
      <c r="L230" s="9" t="str">
        <f t="shared" ref="L230:L253" si="39">IF(J230="Div by 0", "N/A", IF(K230="N/A","N/A", IF(J230&gt;VALUE(MID(K230,1,2)), "No", IF(J230&lt;-1*VALUE(MID(K230,1,2)), "No", "Yes"))))</f>
        <v>Yes</v>
      </c>
    </row>
    <row r="231" spans="1:12" x14ac:dyDescent="0.2">
      <c r="A231" s="4" t="s">
        <v>1553</v>
      </c>
      <c r="B231" s="35" t="s">
        <v>213</v>
      </c>
      <c r="C231" s="50">
        <v>70833</v>
      </c>
      <c r="D231" s="50" t="str">
        <f t="shared" si="36"/>
        <v>N/A</v>
      </c>
      <c r="E231" s="50">
        <v>63430</v>
      </c>
      <c r="F231" s="50" t="str">
        <f t="shared" si="37"/>
        <v>N/A</v>
      </c>
      <c r="G231" s="50">
        <v>56527</v>
      </c>
      <c r="H231" s="44" t="str">
        <f t="shared" si="38"/>
        <v>N/A</v>
      </c>
      <c r="I231" s="12">
        <v>-10.5</v>
      </c>
      <c r="J231" s="12">
        <v>-10.9</v>
      </c>
      <c r="K231" s="45" t="s">
        <v>736</v>
      </c>
      <c r="L231" s="9" t="str">
        <f t="shared" si="39"/>
        <v>Yes</v>
      </c>
    </row>
    <row r="232" spans="1:12" x14ac:dyDescent="0.2">
      <c r="A232" s="4" t="s">
        <v>1554</v>
      </c>
      <c r="B232" s="35" t="s">
        <v>213</v>
      </c>
      <c r="C232" s="52">
        <v>19184.151087999999</v>
      </c>
      <c r="D232" s="44" t="str">
        <f t="shared" si="36"/>
        <v>N/A</v>
      </c>
      <c r="E232" s="52">
        <v>19758.388459999998</v>
      </c>
      <c r="F232" s="44" t="str">
        <f t="shared" si="37"/>
        <v>N/A</v>
      </c>
      <c r="G232" s="52">
        <v>18229.388804999999</v>
      </c>
      <c r="H232" s="44" t="str">
        <f t="shared" si="38"/>
        <v>N/A</v>
      </c>
      <c r="I232" s="12">
        <v>2.9929999999999999</v>
      </c>
      <c r="J232" s="12">
        <v>-7.74</v>
      </c>
      <c r="K232" s="45" t="s">
        <v>736</v>
      </c>
      <c r="L232" s="9" t="str">
        <f t="shared" si="39"/>
        <v>Yes</v>
      </c>
    </row>
    <row r="233" spans="1:12" x14ac:dyDescent="0.2">
      <c r="A233" s="53" t="s">
        <v>1555</v>
      </c>
      <c r="B233" s="35" t="s">
        <v>213</v>
      </c>
      <c r="C233" s="52">
        <v>14749.039579</v>
      </c>
      <c r="D233" s="44" t="str">
        <f t="shared" si="36"/>
        <v>N/A</v>
      </c>
      <c r="E233" s="52">
        <v>14640.87976</v>
      </c>
      <c r="F233" s="44" t="str">
        <f t="shared" si="37"/>
        <v>N/A</v>
      </c>
      <c r="G233" s="52">
        <v>14315.041558000001</v>
      </c>
      <c r="H233" s="44" t="str">
        <f t="shared" si="38"/>
        <v>N/A</v>
      </c>
      <c r="I233" s="12">
        <v>-0.73299999999999998</v>
      </c>
      <c r="J233" s="12">
        <v>-2.23</v>
      </c>
      <c r="K233" s="45" t="s">
        <v>736</v>
      </c>
      <c r="L233" s="9" t="str">
        <f t="shared" si="39"/>
        <v>Yes</v>
      </c>
    </row>
    <row r="234" spans="1:12" x14ac:dyDescent="0.2">
      <c r="A234" s="53" t="s">
        <v>1556</v>
      </c>
      <c r="B234" s="35" t="s">
        <v>213</v>
      </c>
      <c r="C234" s="52">
        <v>23385.386691</v>
      </c>
      <c r="D234" s="44" t="str">
        <f t="shared" si="36"/>
        <v>N/A</v>
      </c>
      <c r="E234" s="52">
        <v>25983.682216000001</v>
      </c>
      <c r="F234" s="44" t="str">
        <f t="shared" si="37"/>
        <v>N/A</v>
      </c>
      <c r="G234" s="52">
        <v>24379.454886</v>
      </c>
      <c r="H234" s="44" t="str">
        <f t="shared" si="38"/>
        <v>N/A</v>
      </c>
      <c r="I234" s="12">
        <v>11.11</v>
      </c>
      <c r="J234" s="12">
        <v>-6.17</v>
      </c>
      <c r="K234" s="45" t="s">
        <v>736</v>
      </c>
      <c r="L234" s="9" t="str">
        <f t="shared" si="39"/>
        <v>Yes</v>
      </c>
    </row>
    <row r="235" spans="1:12" x14ac:dyDescent="0.2">
      <c r="A235" s="53" t="s">
        <v>1557</v>
      </c>
      <c r="B235" s="35" t="s">
        <v>213</v>
      </c>
      <c r="C235" s="52">
        <v>11647.813308999999</v>
      </c>
      <c r="D235" s="44" t="str">
        <f t="shared" si="36"/>
        <v>N/A</v>
      </c>
      <c r="E235" s="52">
        <v>11696.201580999999</v>
      </c>
      <c r="F235" s="44" t="str">
        <f t="shared" si="37"/>
        <v>N/A</v>
      </c>
      <c r="G235" s="52">
        <v>11557.512140999999</v>
      </c>
      <c r="H235" s="44" t="str">
        <f t="shared" si="38"/>
        <v>N/A</v>
      </c>
      <c r="I235" s="12">
        <v>0.41539999999999999</v>
      </c>
      <c r="J235" s="12">
        <v>-1.19</v>
      </c>
      <c r="K235" s="45" t="s">
        <v>736</v>
      </c>
      <c r="L235" s="9" t="str">
        <f t="shared" si="39"/>
        <v>Yes</v>
      </c>
    </row>
    <row r="236" spans="1:12" x14ac:dyDescent="0.2">
      <c r="A236" s="53" t="s">
        <v>1558</v>
      </c>
      <c r="B236" s="35" t="s">
        <v>213</v>
      </c>
      <c r="C236" s="52">
        <v>3307.4677419</v>
      </c>
      <c r="D236" s="44" t="str">
        <f t="shared" si="36"/>
        <v>N/A</v>
      </c>
      <c r="E236" s="52">
        <v>1636.5090909</v>
      </c>
      <c r="F236" s="44" t="str">
        <f t="shared" si="37"/>
        <v>N/A</v>
      </c>
      <c r="G236" s="52">
        <v>3308.9230769000001</v>
      </c>
      <c r="H236" s="44" t="str">
        <f t="shared" si="38"/>
        <v>N/A</v>
      </c>
      <c r="I236" s="12">
        <v>-50.5</v>
      </c>
      <c r="J236" s="12">
        <v>102.2</v>
      </c>
      <c r="K236" s="45" t="s">
        <v>736</v>
      </c>
      <c r="L236" s="9" t="str">
        <f t="shared" si="39"/>
        <v>No</v>
      </c>
    </row>
    <row r="237" spans="1:12" x14ac:dyDescent="0.2">
      <c r="A237" s="46" t="s">
        <v>1559</v>
      </c>
      <c r="B237" s="35" t="s">
        <v>213</v>
      </c>
      <c r="C237" s="44">
        <v>18.188330997000001</v>
      </c>
      <c r="D237" s="44" t="str">
        <f t="shared" si="36"/>
        <v>N/A</v>
      </c>
      <c r="E237" s="44">
        <v>20.572247736000001</v>
      </c>
      <c r="F237" s="44" t="str">
        <f t="shared" si="37"/>
        <v>N/A</v>
      </c>
      <c r="G237" s="44">
        <v>18.754873108000002</v>
      </c>
      <c r="H237" s="44" t="str">
        <f t="shared" si="38"/>
        <v>N/A</v>
      </c>
      <c r="I237" s="12">
        <v>13.11</v>
      </c>
      <c r="J237" s="12">
        <v>-8.83</v>
      </c>
      <c r="K237" s="45" t="s">
        <v>736</v>
      </c>
      <c r="L237" s="9" t="str">
        <f t="shared" si="39"/>
        <v>Yes</v>
      </c>
    </row>
    <row r="238" spans="1:12" x14ac:dyDescent="0.2">
      <c r="A238" s="51" t="s">
        <v>1560</v>
      </c>
      <c r="B238" s="35" t="s">
        <v>213</v>
      </c>
      <c r="C238" s="44">
        <v>41.992446412</v>
      </c>
      <c r="D238" s="44" t="str">
        <f t="shared" si="36"/>
        <v>N/A</v>
      </c>
      <c r="E238" s="44">
        <v>42.029593611999999</v>
      </c>
      <c r="F238" s="44" t="str">
        <f t="shared" si="37"/>
        <v>N/A</v>
      </c>
      <c r="G238" s="44">
        <v>41.345789826999997</v>
      </c>
      <c r="H238" s="44" t="str">
        <f t="shared" si="38"/>
        <v>N/A</v>
      </c>
      <c r="I238" s="12">
        <v>8.8499999999999995E-2</v>
      </c>
      <c r="J238" s="12">
        <v>-1.63</v>
      </c>
      <c r="K238" s="45" t="s">
        <v>736</v>
      </c>
      <c r="L238" s="9" t="str">
        <f t="shared" si="39"/>
        <v>Yes</v>
      </c>
    </row>
    <row r="239" spans="1:12" x14ac:dyDescent="0.2">
      <c r="A239" s="51" t="s">
        <v>1561</v>
      </c>
      <c r="B239" s="35" t="s">
        <v>213</v>
      </c>
      <c r="C239" s="44">
        <v>20.773302803</v>
      </c>
      <c r="D239" s="44" t="str">
        <f t="shared" si="36"/>
        <v>N/A</v>
      </c>
      <c r="E239" s="44">
        <v>28.634466309</v>
      </c>
      <c r="F239" s="44" t="str">
        <f t="shared" si="37"/>
        <v>N/A</v>
      </c>
      <c r="G239" s="44">
        <v>26.733079261</v>
      </c>
      <c r="H239" s="44" t="str">
        <f t="shared" si="38"/>
        <v>N/A</v>
      </c>
      <c r="I239" s="12">
        <v>37.840000000000003</v>
      </c>
      <c r="J239" s="12">
        <v>-6.64</v>
      </c>
      <c r="K239" s="45" t="s">
        <v>736</v>
      </c>
      <c r="L239" s="9" t="str">
        <f t="shared" si="39"/>
        <v>Yes</v>
      </c>
    </row>
    <row r="240" spans="1:12" x14ac:dyDescent="0.2">
      <c r="A240" s="51" t="s">
        <v>1562</v>
      </c>
      <c r="B240" s="35" t="s">
        <v>213</v>
      </c>
      <c r="C240" s="44">
        <v>0.52717227129999999</v>
      </c>
      <c r="D240" s="44" t="str">
        <f t="shared" si="36"/>
        <v>N/A</v>
      </c>
      <c r="E240" s="44">
        <v>0.51591064350000004</v>
      </c>
      <c r="F240" s="44" t="str">
        <f t="shared" si="37"/>
        <v>N/A</v>
      </c>
      <c r="G240" s="44">
        <v>0.43890670570000001</v>
      </c>
      <c r="H240" s="44" t="str">
        <f t="shared" si="38"/>
        <v>N/A</v>
      </c>
      <c r="I240" s="12">
        <v>-2.14</v>
      </c>
      <c r="J240" s="12">
        <v>-14.9</v>
      </c>
      <c r="K240" s="45" t="s">
        <v>736</v>
      </c>
      <c r="L240" s="9" t="str">
        <f t="shared" si="39"/>
        <v>Yes</v>
      </c>
    </row>
    <row r="241" spans="1:12" x14ac:dyDescent="0.2">
      <c r="A241" s="51" t="s">
        <v>1563</v>
      </c>
      <c r="B241" s="35" t="s">
        <v>213</v>
      </c>
      <c r="C241" s="44">
        <v>0.2038199809</v>
      </c>
      <c r="D241" s="44" t="str">
        <f t="shared" si="36"/>
        <v>N/A</v>
      </c>
      <c r="E241" s="44">
        <v>0.1923211413</v>
      </c>
      <c r="F241" s="44" t="str">
        <f t="shared" si="37"/>
        <v>N/A</v>
      </c>
      <c r="G241" s="44">
        <v>0.15574924370000001</v>
      </c>
      <c r="H241" s="44" t="str">
        <f t="shared" si="38"/>
        <v>N/A</v>
      </c>
      <c r="I241" s="12">
        <v>-5.64</v>
      </c>
      <c r="J241" s="12">
        <v>-19</v>
      </c>
      <c r="K241" s="45" t="s">
        <v>736</v>
      </c>
      <c r="L241" s="9" t="str">
        <f t="shared" si="39"/>
        <v>Yes</v>
      </c>
    </row>
    <row r="242" spans="1:12" ht="25.5" x14ac:dyDescent="0.2">
      <c r="A242" s="4" t="s">
        <v>1388</v>
      </c>
      <c r="B242" s="35" t="s">
        <v>213</v>
      </c>
      <c r="C242" s="52">
        <v>985480933</v>
      </c>
      <c r="D242" s="44" t="str">
        <f t="shared" si="36"/>
        <v>N/A</v>
      </c>
      <c r="E242" s="52">
        <v>1017393442</v>
      </c>
      <c r="F242" s="44" t="str">
        <f t="shared" si="37"/>
        <v>N/A</v>
      </c>
      <c r="G242" s="52">
        <v>832318957</v>
      </c>
      <c r="H242" s="44" t="str">
        <f t="shared" si="38"/>
        <v>N/A</v>
      </c>
      <c r="I242" s="12">
        <v>3.238</v>
      </c>
      <c r="J242" s="12">
        <v>-18.2</v>
      </c>
      <c r="K242" s="45" t="s">
        <v>736</v>
      </c>
      <c r="L242" s="9" t="str">
        <f t="shared" si="39"/>
        <v>Yes</v>
      </c>
    </row>
    <row r="243" spans="1:12" x14ac:dyDescent="0.2">
      <c r="A243" s="4" t="s">
        <v>1564</v>
      </c>
      <c r="B243" s="35" t="s">
        <v>213</v>
      </c>
      <c r="C243" s="50">
        <v>48771</v>
      </c>
      <c r="D243" s="50" t="str">
        <f t="shared" si="36"/>
        <v>N/A</v>
      </c>
      <c r="E243" s="50">
        <v>49407</v>
      </c>
      <c r="F243" s="50" t="str">
        <f t="shared" si="37"/>
        <v>N/A</v>
      </c>
      <c r="G243" s="50">
        <v>44083</v>
      </c>
      <c r="H243" s="44" t="str">
        <f t="shared" si="38"/>
        <v>N/A</v>
      </c>
      <c r="I243" s="12">
        <v>1.304</v>
      </c>
      <c r="J243" s="12">
        <v>-10.8</v>
      </c>
      <c r="K243" s="45" t="s">
        <v>736</v>
      </c>
      <c r="L243" s="9" t="str">
        <f t="shared" si="39"/>
        <v>Yes</v>
      </c>
    </row>
    <row r="244" spans="1:12" ht="25.5" x14ac:dyDescent="0.2">
      <c r="A244" s="4" t="s">
        <v>1565</v>
      </c>
      <c r="B244" s="35" t="s">
        <v>213</v>
      </c>
      <c r="C244" s="52">
        <v>20206.289250000002</v>
      </c>
      <c r="D244" s="44" t="str">
        <f t="shared" si="36"/>
        <v>N/A</v>
      </c>
      <c r="E244" s="52">
        <v>20592.091039999999</v>
      </c>
      <c r="F244" s="44" t="str">
        <f t="shared" si="37"/>
        <v>N/A</v>
      </c>
      <c r="G244" s="52">
        <v>18880.724021000002</v>
      </c>
      <c r="H244" s="44" t="str">
        <f t="shared" si="38"/>
        <v>N/A</v>
      </c>
      <c r="I244" s="12">
        <v>1.909</v>
      </c>
      <c r="J244" s="12">
        <v>-8.31</v>
      </c>
      <c r="K244" s="45" t="s">
        <v>736</v>
      </c>
      <c r="L244" s="9" t="str">
        <f t="shared" si="39"/>
        <v>Yes</v>
      </c>
    </row>
    <row r="245" spans="1:12" ht="25.5" x14ac:dyDescent="0.2">
      <c r="A245" s="53" t="s">
        <v>1566</v>
      </c>
      <c r="B245" s="35" t="s">
        <v>213</v>
      </c>
      <c r="C245" s="52">
        <v>13759.025414</v>
      </c>
      <c r="D245" s="44" t="str">
        <f t="shared" si="36"/>
        <v>N/A</v>
      </c>
      <c r="E245" s="52">
        <v>14028.331601</v>
      </c>
      <c r="F245" s="44" t="str">
        <f t="shared" si="37"/>
        <v>N/A</v>
      </c>
      <c r="G245" s="52">
        <v>13830.511462</v>
      </c>
      <c r="H245" s="44" t="str">
        <f t="shared" si="38"/>
        <v>N/A</v>
      </c>
      <c r="I245" s="12">
        <v>1.9570000000000001</v>
      </c>
      <c r="J245" s="12">
        <v>-1.41</v>
      </c>
      <c r="K245" s="45" t="s">
        <v>736</v>
      </c>
      <c r="L245" s="9" t="str">
        <f t="shared" si="39"/>
        <v>Yes</v>
      </c>
    </row>
    <row r="246" spans="1:12" ht="25.5" x14ac:dyDescent="0.2">
      <c r="A246" s="53" t="s">
        <v>1567</v>
      </c>
      <c r="B246" s="35" t="s">
        <v>213</v>
      </c>
      <c r="C246" s="52">
        <v>26729.84172</v>
      </c>
      <c r="D246" s="44" t="str">
        <f t="shared" si="36"/>
        <v>N/A</v>
      </c>
      <c r="E246" s="52">
        <v>27621.46947</v>
      </c>
      <c r="F246" s="44" t="str">
        <f t="shared" si="37"/>
        <v>N/A</v>
      </c>
      <c r="G246" s="52">
        <v>26107.027152999999</v>
      </c>
      <c r="H246" s="44" t="str">
        <f t="shared" si="38"/>
        <v>N/A</v>
      </c>
      <c r="I246" s="12">
        <v>3.3359999999999999</v>
      </c>
      <c r="J246" s="12">
        <v>-5.48</v>
      </c>
      <c r="K246" s="45" t="s">
        <v>736</v>
      </c>
      <c r="L246" s="9" t="str">
        <f t="shared" si="39"/>
        <v>Yes</v>
      </c>
    </row>
    <row r="247" spans="1:12" ht="25.5" x14ac:dyDescent="0.2">
      <c r="A247" s="53" t="s">
        <v>1568</v>
      </c>
      <c r="B247" s="35" t="s">
        <v>213</v>
      </c>
      <c r="C247" s="52">
        <v>57226.75</v>
      </c>
      <c r="D247" s="44" t="str">
        <f t="shared" si="36"/>
        <v>N/A</v>
      </c>
      <c r="E247" s="52">
        <v>47436.787879000003</v>
      </c>
      <c r="F247" s="44" t="str">
        <f t="shared" si="37"/>
        <v>N/A</v>
      </c>
      <c r="G247" s="52">
        <v>46814.575757999999</v>
      </c>
      <c r="H247" s="44" t="str">
        <f t="shared" si="38"/>
        <v>N/A</v>
      </c>
      <c r="I247" s="12">
        <v>-17.100000000000001</v>
      </c>
      <c r="J247" s="12">
        <v>-1.31</v>
      </c>
      <c r="K247" s="45" t="s">
        <v>736</v>
      </c>
      <c r="L247" s="9" t="str">
        <f t="shared" si="39"/>
        <v>Yes</v>
      </c>
    </row>
    <row r="248" spans="1:12" ht="25.5" x14ac:dyDescent="0.2">
      <c r="A248" s="53" t="s">
        <v>1569</v>
      </c>
      <c r="B248" s="35" t="s">
        <v>213</v>
      </c>
      <c r="C248" s="52">
        <v>3832.6923077000001</v>
      </c>
      <c r="D248" s="44" t="str">
        <f t="shared" si="36"/>
        <v>N/A</v>
      </c>
      <c r="E248" s="52">
        <v>5422.5</v>
      </c>
      <c r="F248" s="44" t="str">
        <f t="shared" si="37"/>
        <v>N/A</v>
      </c>
      <c r="G248" s="52">
        <v>13504.5</v>
      </c>
      <c r="H248" s="44" t="str">
        <f t="shared" si="38"/>
        <v>N/A</v>
      </c>
      <c r="I248" s="12">
        <v>41.48</v>
      </c>
      <c r="J248" s="12">
        <v>149</v>
      </c>
      <c r="K248" s="45" t="s">
        <v>736</v>
      </c>
      <c r="L248" s="9" t="str">
        <f t="shared" si="39"/>
        <v>No</v>
      </c>
    </row>
    <row r="249" spans="1:12" ht="25.5" x14ac:dyDescent="0.2">
      <c r="A249" s="46" t="s">
        <v>1570</v>
      </c>
      <c r="B249" s="35" t="s">
        <v>213</v>
      </c>
      <c r="C249" s="44">
        <v>12.523302571</v>
      </c>
      <c r="D249" s="44" t="str">
        <f t="shared" si="36"/>
        <v>N/A</v>
      </c>
      <c r="E249" s="44">
        <v>16.024169066999999</v>
      </c>
      <c r="F249" s="44" t="str">
        <f t="shared" si="37"/>
        <v>N/A</v>
      </c>
      <c r="G249" s="44">
        <v>14.626126829</v>
      </c>
      <c r="H249" s="44" t="str">
        <f t="shared" si="38"/>
        <v>N/A</v>
      </c>
      <c r="I249" s="12">
        <v>27.95</v>
      </c>
      <c r="J249" s="12">
        <v>-8.7200000000000006</v>
      </c>
      <c r="K249" s="45" t="s">
        <v>736</v>
      </c>
      <c r="L249" s="9" t="str">
        <f t="shared" si="39"/>
        <v>Yes</v>
      </c>
    </row>
    <row r="250" spans="1:12" ht="25.5" x14ac:dyDescent="0.2">
      <c r="A250" s="51" t="s">
        <v>1571</v>
      </c>
      <c r="B250" s="35" t="s">
        <v>213</v>
      </c>
      <c r="C250" s="44">
        <v>30.705835272000002</v>
      </c>
      <c r="D250" s="44" t="str">
        <f t="shared" si="36"/>
        <v>N/A</v>
      </c>
      <c r="E250" s="44">
        <v>31.578038034999999</v>
      </c>
      <c r="F250" s="44" t="str">
        <f t="shared" si="37"/>
        <v>N/A</v>
      </c>
      <c r="G250" s="44">
        <v>31.749404652999999</v>
      </c>
      <c r="H250" s="44" t="str">
        <f t="shared" si="38"/>
        <v>N/A</v>
      </c>
      <c r="I250" s="12">
        <v>2.8410000000000002</v>
      </c>
      <c r="J250" s="12">
        <v>0.54269999999999996</v>
      </c>
      <c r="K250" s="45" t="s">
        <v>736</v>
      </c>
      <c r="L250" s="9" t="str">
        <f t="shared" si="39"/>
        <v>Yes</v>
      </c>
    </row>
    <row r="251" spans="1:12" ht="25.5" x14ac:dyDescent="0.2">
      <c r="A251" s="51" t="s">
        <v>1572</v>
      </c>
      <c r="B251" s="35" t="s">
        <v>213</v>
      </c>
      <c r="C251" s="44">
        <v>13.707364627</v>
      </c>
      <c r="D251" s="44" t="str">
        <f t="shared" si="36"/>
        <v>N/A</v>
      </c>
      <c r="E251" s="44">
        <v>23.633472471000001</v>
      </c>
      <c r="F251" s="44" t="str">
        <f t="shared" si="37"/>
        <v>N/A</v>
      </c>
      <c r="G251" s="44">
        <v>21.764195089000001</v>
      </c>
      <c r="H251" s="44" t="str">
        <f t="shared" si="38"/>
        <v>N/A</v>
      </c>
      <c r="I251" s="12">
        <v>72.41</v>
      </c>
      <c r="J251" s="12">
        <v>-7.91</v>
      </c>
      <c r="K251" s="45" t="s">
        <v>736</v>
      </c>
      <c r="L251" s="9" t="str">
        <f t="shared" si="39"/>
        <v>Yes</v>
      </c>
    </row>
    <row r="252" spans="1:12" ht="25.5" x14ac:dyDescent="0.2">
      <c r="A252" s="51" t="s">
        <v>1573</v>
      </c>
      <c r="B252" s="35" t="s">
        <v>213</v>
      </c>
      <c r="C252" s="44">
        <v>1.9488808600000001E-2</v>
      </c>
      <c r="D252" s="44" t="str">
        <f t="shared" si="36"/>
        <v>N/A</v>
      </c>
      <c r="E252" s="44">
        <v>3.3646346299999998E-2</v>
      </c>
      <c r="F252" s="44" t="str">
        <f t="shared" si="37"/>
        <v>N/A</v>
      </c>
      <c r="G252" s="44">
        <v>3.1973336200000001E-2</v>
      </c>
      <c r="H252" s="44" t="str">
        <f t="shared" si="38"/>
        <v>N/A</v>
      </c>
      <c r="I252" s="12">
        <v>72.64</v>
      </c>
      <c r="J252" s="12">
        <v>-4.97</v>
      </c>
      <c r="K252" s="45" t="s">
        <v>736</v>
      </c>
      <c r="L252" s="9" t="str">
        <f t="shared" si="39"/>
        <v>Yes</v>
      </c>
    </row>
    <row r="253" spans="1:12" ht="25.5" x14ac:dyDescent="0.2">
      <c r="A253" s="51" t="s">
        <v>1574</v>
      </c>
      <c r="B253" s="35" t="s">
        <v>213</v>
      </c>
      <c r="C253" s="44">
        <v>4.2736447599999998E-2</v>
      </c>
      <c r="D253" s="44" t="str">
        <f t="shared" si="36"/>
        <v>N/A</v>
      </c>
      <c r="E253" s="44">
        <v>2.09804881E-2</v>
      </c>
      <c r="F253" s="44" t="str">
        <f t="shared" si="37"/>
        <v>N/A</v>
      </c>
      <c r="G253" s="44">
        <v>1.7971066599999998E-2</v>
      </c>
      <c r="H253" s="44" t="str">
        <f t="shared" si="38"/>
        <v>N/A</v>
      </c>
      <c r="I253" s="12">
        <v>-50.9</v>
      </c>
      <c r="J253" s="12">
        <v>-14.3</v>
      </c>
      <c r="K253" s="45" t="s">
        <v>736</v>
      </c>
      <c r="L253" s="9" t="str">
        <f t="shared" si="39"/>
        <v>Yes</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1734</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138677</v>
      </c>
      <c r="D7" s="32" t="str">
        <f>IF($B7="N/A","N/A",IF(C7&gt;15,"No",IF(C7&lt;-15,"No","Yes")))</f>
        <v>N/A</v>
      </c>
      <c r="E7" s="31">
        <v>137519</v>
      </c>
      <c r="F7" s="32" t="str">
        <f>IF($B7="N/A","N/A",IF(E7&gt;15,"No",IF(E7&lt;-15,"No","Yes")))</f>
        <v>N/A</v>
      </c>
      <c r="G7" s="31">
        <v>133180</v>
      </c>
      <c r="H7" s="32" t="str">
        <f>IF($B7="N/A","N/A",IF(G7&gt;15,"No",IF(G7&lt;-15,"No","Yes")))</f>
        <v>N/A</v>
      </c>
      <c r="I7" s="33">
        <v>-0.83499999999999996</v>
      </c>
      <c r="J7" s="33">
        <v>-3.16</v>
      </c>
      <c r="K7" s="32" t="str">
        <f t="shared" ref="K7:K24" si="0">IF(J7="Div by 0", "N/A", IF(J7="N/A","N/A", IF(J7&gt;30, "No", IF(J7&lt;-30, "No", "Yes"))))</f>
        <v>Yes</v>
      </c>
    </row>
    <row r="8" spans="1:11" x14ac:dyDescent="0.2">
      <c r="A8" s="26" t="s">
        <v>361</v>
      </c>
      <c r="B8" s="30" t="s">
        <v>213</v>
      </c>
      <c r="C8" s="34">
        <v>55.638642312999998</v>
      </c>
      <c r="D8" s="32" t="str">
        <f>IF($B8="N/A","N/A",IF(C8&gt;15,"No",IF(C8&lt;-15,"No","Yes")))</f>
        <v>N/A</v>
      </c>
      <c r="E8" s="34">
        <v>51.872832117999998</v>
      </c>
      <c r="F8" s="32" t="str">
        <f>IF($B8="N/A","N/A",IF(E8&gt;15,"No",IF(E8&lt;-15,"No","Yes")))</f>
        <v>N/A</v>
      </c>
      <c r="G8" s="34">
        <v>41.907193272000001</v>
      </c>
      <c r="H8" s="32" t="str">
        <f>IF($B8="N/A","N/A",IF(G8&gt;15,"No",IF(G8&lt;-15,"No","Yes")))</f>
        <v>N/A</v>
      </c>
      <c r="I8" s="33">
        <v>-6.77</v>
      </c>
      <c r="J8" s="33">
        <v>-19.2</v>
      </c>
      <c r="K8" s="32" t="str">
        <f t="shared" si="0"/>
        <v>Yes</v>
      </c>
    </row>
    <row r="9" spans="1:11" x14ac:dyDescent="0.2">
      <c r="A9" s="26" t="s">
        <v>302</v>
      </c>
      <c r="B9" s="35" t="s">
        <v>213</v>
      </c>
      <c r="C9" s="9">
        <v>44.361357687000002</v>
      </c>
      <c r="D9" s="9" t="str">
        <f>IF($B9="N/A","N/A",IF(C9&gt;15,"No",IF(C9&lt;-15,"No","Yes")))</f>
        <v>N/A</v>
      </c>
      <c r="E9" s="9">
        <v>48.127167882000002</v>
      </c>
      <c r="F9" s="9" t="str">
        <f>IF($B9="N/A","N/A",IF(E9&gt;15,"No",IF(E9&lt;-15,"No","Yes")))</f>
        <v>N/A</v>
      </c>
      <c r="G9" s="9">
        <v>58.092806727999999</v>
      </c>
      <c r="H9" s="9" t="str">
        <f>IF($B9="N/A","N/A",IF(G9&gt;15,"No",IF(G9&lt;-15,"No","Yes")))</f>
        <v>N/A</v>
      </c>
      <c r="I9" s="10">
        <v>8.4890000000000008</v>
      </c>
      <c r="J9" s="10">
        <v>20.71</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814</v>
      </c>
      <c r="B11" s="35" t="s">
        <v>214</v>
      </c>
      <c r="C11" s="9">
        <v>55.638642312999998</v>
      </c>
      <c r="D11" s="9" t="str">
        <f>IF(OR($B11="N/A",$C11="N/A"),"N/A",IF(C11&gt;100,"No",IF(C11&lt;95,"No","Yes")))</f>
        <v>No</v>
      </c>
      <c r="E11" s="9">
        <v>51.872832117999998</v>
      </c>
      <c r="F11" s="9" t="str">
        <f>IF(OR($B11="N/A",$E11="N/A"),"N/A",IF(E11&gt;100,"No",IF(E11&lt;95,"No","Yes")))</f>
        <v>No</v>
      </c>
      <c r="G11" s="9">
        <v>41.907193272000001</v>
      </c>
      <c r="H11" s="9" t="str">
        <f>IF($B11="N/A","N/A",IF(G11&gt;100,"No",IF(G11&lt;95,"No","Yes")))</f>
        <v>No</v>
      </c>
      <c r="I11" s="10">
        <v>-6.77</v>
      </c>
      <c r="J11" s="10">
        <v>-19.2</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815</v>
      </c>
      <c r="B13" s="35" t="s">
        <v>214</v>
      </c>
      <c r="C13" s="9">
        <v>63.143131160999999</v>
      </c>
      <c r="D13" s="9" t="str">
        <f t="shared" si="1"/>
        <v>No</v>
      </c>
      <c r="E13" s="9">
        <v>99.957096837999998</v>
      </c>
      <c r="F13" s="9" t="str">
        <f t="shared" si="2"/>
        <v>Yes</v>
      </c>
      <c r="G13" s="9">
        <v>99.991740501999999</v>
      </c>
      <c r="H13" s="9" t="str">
        <f t="shared" si="3"/>
        <v>Yes</v>
      </c>
      <c r="I13" s="10">
        <v>58.3</v>
      </c>
      <c r="J13" s="10">
        <v>3.4700000000000002E-2</v>
      </c>
      <c r="K13" s="9" t="str">
        <f t="shared" si="0"/>
        <v>Yes</v>
      </c>
    </row>
    <row r="14" spans="1:11" x14ac:dyDescent="0.2">
      <c r="A14" s="29" t="s">
        <v>305</v>
      </c>
      <c r="B14" s="35" t="s">
        <v>213</v>
      </c>
      <c r="C14" s="36">
        <v>77158</v>
      </c>
      <c r="D14" s="9" t="str">
        <f>IF($B14="N/A","N/A",IF(C14&gt;15,"No",IF(C14&lt;-15,"No","Yes")))</f>
        <v>N/A</v>
      </c>
      <c r="E14" s="36">
        <v>71335</v>
      </c>
      <c r="F14" s="9" t="str">
        <f>IF($B14="N/A","N/A",IF(E14&gt;15,"No",IF(E14&lt;-15,"No","Yes")))</f>
        <v>N/A</v>
      </c>
      <c r="G14" s="36">
        <v>55812</v>
      </c>
      <c r="H14" s="9" t="str">
        <f>IF($B14="N/A","N/A",IF(G14&gt;15,"No",IF(G14&lt;-15,"No","Yes")))</f>
        <v>N/A</v>
      </c>
      <c r="I14" s="10">
        <v>-7.55</v>
      </c>
      <c r="J14" s="10">
        <v>-21.8</v>
      </c>
      <c r="K14" s="9" t="str">
        <f t="shared" si="0"/>
        <v>Yes</v>
      </c>
    </row>
    <row r="15" spans="1:11" x14ac:dyDescent="0.2">
      <c r="A15" s="26" t="s">
        <v>433</v>
      </c>
      <c r="B15" s="35" t="s">
        <v>215</v>
      </c>
      <c r="C15" s="9">
        <v>29.360532932000002</v>
      </c>
      <c r="D15" s="9" t="str">
        <f>IF($B15="N/A","N/A",IF(C15&gt;20,"No",IF(C15&lt;5,"No","Yes")))</f>
        <v>No</v>
      </c>
      <c r="E15" s="9">
        <v>30.159108432</v>
      </c>
      <c r="F15" s="9" t="str">
        <f>IF($B15="N/A","N/A",IF(E15&gt;20,"No",IF(E15&lt;5,"No","Yes")))</f>
        <v>No</v>
      </c>
      <c r="G15" s="9">
        <v>35.209273991000003</v>
      </c>
      <c r="H15" s="9" t="str">
        <f>IF($B15="N/A","N/A",IF(G15&gt;20,"No",IF(G15&lt;5,"No","Yes")))</f>
        <v>No</v>
      </c>
      <c r="I15" s="10">
        <v>2.72</v>
      </c>
      <c r="J15" s="10">
        <v>16.75</v>
      </c>
      <c r="K15" s="9" t="str">
        <f t="shared" si="0"/>
        <v>Yes</v>
      </c>
    </row>
    <row r="16" spans="1:11" x14ac:dyDescent="0.2">
      <c r="A16" s="26" t="s">
        <v>434</v>
      </c>
      <c r="B16" s="35" t="s">
        <v>213</v>
      </c>
      <c r="C16" s="9">
        <v>70.639467068000002</v>
      </c>
      <c r="D16" s="9" t="str">
        <f>IF($B16="N/A","N/A",IF(C16&gt;15,"No",IF(C16&lt;-15,"No","Yes")))</f>
        <v>N/A</v>
      </c>
      <c r="E16" s="9">
        <v>69.840891568000004</v>
      </c>
      <c r="F16" s="9" t="str">
        <f>IF($B16="N/A","N/A",IF(E16&gt;15,"No",IF(E16&lt;-15,"No","Yes")))</f>
        <v>N/A</v>
      </c>
      <c r="G16" s="9">
        <v>64.790726008999997</v>
      </c>
      <c r="H16" s="9" t="str">
        <f>IF($B16="N/A","N/A",IF(G16&gt;15,"No",IF(G16&lt;-15,"No","Yes")))</f>
        <v>N/A</v>
      </c>
      <c r="I16" s="10">
        <v>-1.1299999999999999</v>
      </c>
      <c r="J16" s="10">
        <v>-7.23</v>
      </c>
      <c r="K16" s="9" t="str">
        <f t="shared" si="0"/>
        <v>Yes</v>
      </c>
    </row>
    <row r="17" spans="1:11" x14ac:dyDescent="0.2">
      <c r="A17" s="26" t="s">
        <v>435</v>
      </c>
      <c r="B17" s="35" t="s">
        <v>213</v>
      </c>
      <c r="C17" s="9">
        <v>26.189118432000001</v>
      </c>
      <c r="D17" s="9" t="str">
        <f>IF($B17="N/A","N/A",IF(C17&gt;15,"No",IF(C17&lt;-15,"No","Yes")))</f>
        <v>N/A</v>
      </c>
      <c r="E17" s="9">
        <v>13.154832831</v>
      </c>
      <c r="F17" s="9" t="str">
        <f>IF($B17="N/A","N/A",IF(E17&gt;15,"No",IF(E17&lt;-15,"No","Yes")))</f>
        <v>N/A</v>
      </c>
      <c r="G17" s="9">
        <v>4.5671181824999998</v>
      </c>
      <c r="H17" s="9" t="str">
        <f>IF($B17="N/A","N/A",IF(G17&gt;15,"No",IF(G17&lt;-15,"No","Yes")))</f>
        <v>N/A</v>
      </c>
      <c r="I17" s="10">
        <v>-49.8</v>
      </c>
      <c r="J17" s="10">
        <v>-65.3</v>
      </c>
      <c r="K17" s="9" t="str">
        <f t="shared" si="0"/>
        <v>No</v>
      </c>
    </row>
    <row r="18" spans="1:11" x14ac:dyDescent="0.2">
      <c r="A18" s="26" t="s">
        <v>816</v>
      </c>
      <c r="B18" s="35" t="s">
        <v>213</v>
      </c>
      <c r="C18" s="96">
        <v>12572.820953</v>
      </c>
      <c r="D18" s="9" t="str">
        <f>IF($B18="N/A","N/A",IF(C18&gt;15,"No",IF(C18&lt;-15,"No","Yes")))</f>
        <v>N/A</v>
      </c>
      <c r="E18" s="96">
        <v>13677.165387999999</v>
      </c>
      <c r="F18" s="9" t="str">
        <f>IF($B18="N/A","N/A",IF(E18&gt;15,"No",IF(E18&lt;-15,"No","Yes")))</f>
        <v>N/A</v>
      </c>
      <c r="G18" s="96">
        <v>17980.907415000001</v>
      </c>
      <c r="H18" s="9" t="str">
        <f>IF($B18="N/A","N/A",IF(G18&gt;15,"No",IF(G18&lt;-15,"No","Yes")))</f>
        <v>N/A</v>
      </c>
      <c r="I18" s="10">
        <v>8.7840000000000007</v>
      </c>
      <c r="J18" s="10">
        <v>31.47</v>
      </c>
      <c r="K18" s="9" t="str">
        <f t="shared" si="0"/>
        <v>No</v>
      </c>
    </row>
    <row r="19" spans="1:11" x14ac:dyDescent="0.2">
      <c r="A19" s="3" t="s">
        <v>306</v>
      </c>
      <c r="B19" s="35" t="s">
        <v>213</v>
      </c>
      <c r="C19" s="36">
        <v>16</v>
      </c>
      <c r="D19" s="35" t="s">
        <v>213</v>
      </c>
      <c r="E19" s="36">
        <v>381</v>
      </c>
      <c r="F19" s="35" t="s">
        <v>213</v>
      </c>
      <c r="G19" s="36">
        <v>224</v>
      </c>
      <c r="H19" s="9" t="str">
        <f>IF($B19="N/A","N/A",IF(G19&gt;15,"No",IF(G19&lt;-15,"No","Yes")))</f>
        <v>N/A</v>
      </c>
      <c r="I19" s="10">
        <v>2281</v>
      </c>
      <c r="J19" s="10">
        <v>-41.2</v>
      </c>
      <c r="K19" s="9" t="str">
        <f t="shared" si="0"/>
        <v>No</v>
      </c>
    </row>
    <row r="20" spans="1:11" x14ac:dyDescent="0.2">
      <c r="A20" s="3" t="s">
        <v>346</v>
      </c>
      <c r="B20" s="35" t="s">
        <v>213</v>
      </c>
      <c r="C20" s="8">
        <v>1.15376018E-2</v>
      </c>
      <c r="D20" s="35" t="s">
        <v>213</v>
      </c>
      <c r="E20" s="8">
        <v>0.27705262549999998</v>
      </c>
      <c r="F20" s="35" t="s">
        <v>213</v>
      </c>
      <c r="G20" s="8">
        <v>0.16819342239999999</v>
      </c>
      <c r="H20" s="9" t="str">
        <f>IF($B20="N/A","N/A",IF(G20&gt;15,"No",IF(G20&lt;-15,"No","Yes")))</f>
        <v>N/A</v>
      </c>
      <c r="I20" s="10">
        <v>2301</v>
      </c>
      <c r="J20" s="10">
        <v>-39.299999999999997</v>
      </c>
      <c r="K20" s="9" t="str">
        <f t="shared" si="0"/>
        <v>No</v>
      </c>
    </row>
    <row r="21" spans="1:11" ht="25.5" x14ac:dyDescent="0.2">
      <c r="A21" s="3" t="s">
        <v>817</v>
      </c>
      <c r="B21" s="35" t="s">
        <v>213</v>
      </c>
      <c r="C21" s="37">
        <v>11351.1875</v>
      </c>
      <c r="D21" s="9" t="str">
        <f>IF($B21="N/A","N/A",IF(C21&gt;60,"No",IF(C21&lt;15,"No","Yes")))</f>
        <v>N/A</v>
      </c>
      <c r="E21" s="37">
        <v>14404.083989999999</v>
      </c>
      <c r="F21" s="9" t="str">
        <f>IF($B21="N/A","N/A",IF(E21&gt;60,"No",IF(E21&lt;15,"No","Yes")))</f>
        <v>N/A</v>
      </c>
      <c r="G21" s="37">
        <v>13583.589286</v>
      </c>
      <c r="H21" s="9" t="str">
        <f>IF($B21="N/A","N/A",IF(G21&gt;60,"No",IF(G21&lt;15,"No","Yes")))</f>
        <v>N/A</v>
      </c>
      <c r="I21" s="10">
        <v>26.89</v>
      </c>
      <c r="J21" s="10">
        <v>-5.7</v>
      </c>
      <c r="K21" s="9" t="str">
        <f t="shared" si="0"/>
        <v>Yes</v>
      </c>
    </row>
    <row r="22" spans="1:11" x14ac:dyDescent="0.2">
      <c r="A22" s="3" t="s">
        <v>818</v>
      </c>
      <c r="B22" s="35" t="s">
        <v>217</v>
      </c>
      <c r="C22" s="36">
        <v>11</v>
      </c>
      <c r="D22" s="9" t="str">
        <f>IF($B22="N/A","N/A",IF(C22="N/A","N/A",IF(C22=0,"Yes","No")))</f>
        <v>No</v>
      </c>
      <c r="E22" s="36">
        <v>11</v>
      </c>
      <c r="F22" s="9" t="str">
        <f>IF($B22="N/A","N/A",IF(E22="N/A","N/A",IF(E22=0,"Yes","No")))</f>
        <v>No</v>
      </c>
      <c r="G22" s="36">
        <v>11</v>
      </c>
      <c r="H22" s="9" t="str">
        <f>IF($B22="N/A","N/A",IF(G22=0,"Yes","No"))</f>
        <v>No</v>
      </c>
      <c r="I22" s="10">
        <v>11.11</v>
      </c>
      <c r="J22" s="10">
        <v>-40</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54504</v>
      </c>
      <c r="D6" s="9" t="str">
        <f>IF($B6="N/A","N/A",IF(C6&gt;15,"No",IF(C6&lt;-15,"No","Yes")))</f>
        <v>N/A</v>
      </c>
      <c r="E6" s="36">
        <v>49821</v>
      </c>
      <c r="F6" s="9" t="str">
        <f>IF($B6="N/A","N/A",IF(E6&gt;15,"No",IF(E6&lt;-15,"No","Yes")))</f>
        <v>N/A</v>
      </c>
      <c r="G6" s="36">
        <v>36161</v>
      </c>
      <c r="H6" s="9" t="str">
        <f>IF($B6="N/A","N/A",IF(G6&gt;15,"No",IF(G6&lt;-15,"No","Yes")))</f>
        <v>N/A</v>
      </c>
      <c r="I6" s="10">
        <v>-8.59</v>
      </c>
      <c r="J6" s="10">
        <v>-27.4</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821</v>
      </c>
      <c r="B9" s="35" t="s">
        <v>218</v>
      </c>
      <c r="C9" s="96">
        <v>11728.066178999999</v>
      </c>
      <c r="D9" s="9" t="str">
        <f>IF($B9="N/A","N/A",IF(C9&gt;7000,"No",IF(C9&lt;2000,"No","Yes")))</f>
        <v>No</v>
      </c>
      <c r="E9" s="96">
        <v>12063.529936999999</v>
      </c>
      <c r="F9" s="9" t="str">
        <f>IF($B9="N/A","N/A",IF(E9&gt;7000,"No",IF(E9&lt;2000,"No","Yes")))</f>
        <v>No</v>
      </c>
      <c r="G9" s="96">
        <v>11715.523686</v>
      </c>
      <c r="H9" s="9" t="str">
        <f>IF($B9="N/A","N/A",IF(G9&gt;7000,"No",IF(G9&lt;2000,"No","Yes")))</f>
        <v>No</v>
      </c>
      <c r="I9" s="10">
        <v>2.86</v>
      </c>
      <c r="J9" s="10">
        <v>-2.88</v>
      </c>
      <c r="K9" s="9" t="str">
        <f t="shared" si="0"/>
        <v>Yes</v>
      </c>
    </row>
    <row r="10" spans="1:11" x14ac:dyDescent="0.2">
      <c r="A10" s="110" t="s">
        <v>822</v>
      </c>
      <c r="B10" s="35" t="s">
        <v>213</v>
      </c>
      <c r="C10" s="96">
        <v>2146.9660672</v>
      </c>
      <c r="D10" s="9" t="str">
        <f>IF($B10="N/A","N/A",IF(C10&gt;15,"No",IF(C10&lt;-15,"No","Yes")))</f>
        <v>N/A</v>
      </c>
      <c r="E10" s="96">
        <v>2130.8419064999998</v>
      </c>
      <c r="F10" s="9" t="str">
        <f>IF($B10="N/A","N/A",IF(E10&gt;15,"No",IF(E10&lt;-15,"No","Yes")))</f>
        <v>N/A</v>
      </c>
      <c r="G10" s="96">
        <v>1907.7338362</v>
      </c>
      <c r="H10" s="9" t="str">
        <f>IF($B10="N/A","N/A",IF(G10&gt;15,"No",IF(G10&lt;-15,"No","Yes")))</f>
        <v>N/A</v>
      </c>
      <c r="I10" s="10">
        <v>-0.751</v>
      </c>
      <c r="J10" s="10">
        <v>-10.5</v>
      </c>
      <c r="K10" s="9" t="str">
        <f t="shared" si="0"/>
        <v>Yes</v>
      </c>
    </row>
    <row r="11" spans="1:11" x14ac:dyDescent="0.2">
      <c r="A11" s="110" t="s">
        <v>309</v>
      </c>
      <c r="B11" s="35" t="s">
        <v>219</v>
      </c>
      <c r="C11" s="9">
        <v>3.7098194628000001</v>
      </c>
      <c r="D11" s="9" t="str">
        <f>IF($B11="N/A","N/A",IF(C11&gt;10,"No",IF(C11&lt;=0,"No","Yes")))</f>
        <v>Yes</v>
      </c>
      <c r="E11" s="9">
        <v>3.7775235343000002</v>
      </c>
      <c r="F11" s="9" t="str">
        <f>IF($B11="N/A","N/A",IF(E11&gt;10,"No",IF(E11&lt;=0,"No","Yes")))</f>
        <v>Yes</v>
      </c>
      <c r="G11" s="9">
        <v>4.0043140399999997</v>
      </c>
      <c r="H11" s="9" t="str">
        <f>IF($B11="N/A","N/A",IF(G11&gt;10,"No",IF(G11&lt;=0,"No","Yes")))</f>
        <v>Yes</v>
      </c>
      <c r="I11" s="10">
        <v>1.825</v>
      </c>
      <c r="J11" s="10">
        <v>6.0039999999999996</v>
      </c>
      <c r="K11" s="9" t="str">
        <f t="shared" si="0"/>
        <v>Yes</v>
      </c>
    </row>
    <row r="12" spans="1:11" x14ac:dyDescent="0.2">
      <c r="A12" s="110" t="s">
        <v>823</v>
      </c>
      <c r="B12" s="35" t="s">
        <v>213</v>
      </c>
      <c r="C12" s="96">
        <v>7969.5628090999999</v>
      </c>
      <c r="D12" s="9" t="str">
        <f>IF($B12="N/A","N/A",IF(C12&gt;15,"No",IF(C12&lt;-15,"No","Yes")))</f>
        <v>N/A</v>
      </c>
      <c r="E12" s="96">
        <v>7471.6509033000002</v>
      </c>
      <c r="F12" s="9" t="str">
        <f>IF($B12="N/A","N/A",IF(E12&gt;15,"No",IF(E12&lt;-15,"No","Yes")))</f>
        <v>N/A</v>
      </c>
      <c r="G12" s="96">
        <v>9065.4944751000003</v>
      </c>
      <c r="H12" s="9" t="str">
        <f>IF($B12="N/A","N/A",IF(G12&gt;15,"No",IF(G12&lt;-15,"No","Yes")))</f>
        <v>N/A</v>
      </c>
      <c r="I12" s="10">
        <v>-6.25</v>
      </c>
      <c r="J12" s="10">
        <v>21.33</v>
      </c>
      <c r="K12" s="9" t="str">
        <f t="shared" si="0"/>
        <v>Yes</v>
      </c>
    </row>
    <row r="13" spans="1:11" x14ac:dyDescent="0.2">
      <c r="A13" s="110" t="s">
        <v>310</v>
      </c>
      <c r="B13" s="35" t="s">
        <v>214</v>
      </c>
      <c r="C13" s="8">
        <v>99.400044033</v>
      </c>
      <c r="D13" s="9" t="str">
        <f>IF($B13="N/A","N/A",IF(C13&gt;100,"No",IF(C13&lt;95,"No","Yes")))</f>
        <v>Yes</v>
      </c>
      <c r="E13" s="8">
        <v>99.574476626000006</v>
      </c>
      <c r="F13" s="9" t="str">
        <f>IF($B13="N/A","N/A",IF(E13&gt;100,"No",IF(E13&lt;95,"No","Yes")))</f>
        <v>Yes</v>
      </c>
      <c r="G13" s="8">
        <v>99.914272281999999</v>
      </c>
      <c r="H13" s="9" t="str">
        <f>IF($B13="N/A","N/A",IF(G13&gt;100,"No",IF(G13&lt;95,"No","Yes")))</f>
        <v>Yes</v>
      </c>
      <c r="I13" s="10">
        <v>0.17549999999999999</v>
      </c>
      <c r="J13" s="10">
        <v>0.3412</v>
      </c>
      <c r="K13" s="9" t="str">
        <f t="shared" si="0"/>
        <v>Yes</v>
      </c>
    </row>
    <row r="14" spans="1:11" x14ac:dyDescent="0.2">
      <c r="A14" s="110" t="s">
        <v>824</v>
      </c>
      <c r="B14" s="35" t="s">
        <v>220</v>
      </c>
      <c r="C14" s="8">
        <v>1.203425808</v>
      </c>
      <c r="D14" s="9" t="str">
        <f>IF($B14="N/A","N/A",IF(C14&gt;1,"Yes","No"))</f>
        <v>Yes</v>
      </c>
      <c r="E14" s="8">
        <v>1.2176822754000001</v>
      </c>
      <c r="F14" s="9" t="str">
        <f>IF($B14="N/A","N/A",IF(E14&gt;1,"Yes","No"))</f>
        <v>Yes</v>
      </c>
      <c r="G14" s="8">
        <v>1.2179075559999999</v>
      </c>
      <c r="H14" s="9" t="str">
        <f>IF($B14="N/A","N/A",IF(G14&gt;1,"Yes","No"))</f>
        <v>Yes</v>
      </c>
      <c r="I14" s="10">
        <v>1.1850000000000001</v>
      </c>
      <c r="J14" s="10">
        <v>1.8499999999999999E-2</v>
      </c>
      <c r="K14" s="9" t="str">
        <f t="shared" si="0"/>
        <v>Yes</v>
      </c>
    </row>
    <row r="15" spans="1:11" x14ac:dyDescent="0.2">
      <c r="A15" s="110" t="s">
        <v>311</v>
      </c>
      <c r="B15" s="35" t="s">
        <v>214</v>
      </c>
      <c r="C15" s="8">
        <v>99.772493761999996</v>
      </c>
      <c r="D15" s="9" t="str">
        <f>IF($B15="N/A","N/A",IF(C15&gt;100,"No",IF(C15&lt;95,"No","Yes")))</f>
        <v>Yes</v>
      </c>
      <c r="E15" s="8">
        <v>99.817346099000005</v>
      </c>
      <c r="F15" s="9" t="str">
        <f>IF($B15="N/A","N/A",IF(E15&gt;100,"No",IF(E15&lt;95,"No","Yes")))</f>
        <v>Yes</v>
      </c>
      <c r="G15" s="8">
        <v>99.781532589999998</v>
      </c>
      <c r="H15" s="9" t="str">
        <f>IF($B15="N/A","N/A",IF(G15&gt;100,"No",IF(G15&lt;95,"No","Yes")))</f>
        <v>Yes</v>
      </c>
      <c r="I15" s="10">
        <v>4.4999999999999998E-2</v>
      </c>
      <c r="J15" s="10">
        <v>-3.5999999999999997E-2</v>
      </c>
      <c r="K15" s="9" t="str">
        <f t="shared" si="0"/>
        <v>Yes</v>
      </c>
    </row>
    <row r="16" spans="1:11" x14ac:dyDescent="0.2">
      <c r="A16" s="110" t="s">
        <v>825</v>
      </c>
      <c r="B16" s="35" t="s">
        <v>221</v>
      </c>
      <c r="C16" s="8">
        <v>10.286649503</v>
      </c>
      <c r="D16" s="9" t="str">
        <f>IF($B16="N/A","N/A",IF(C16&gt;3,"Yes","No"))</f>
        <v>Yes</v>
      </c>
      <c r="E16" s="8">
        <v>9.9948119847000001</v>
      </c>
      <c r="F16" s="9" t="str">
        <f>IF($B16="N/A","N/A",IF(E16&gt;3,"Yes","No"))</f>
        <v>Yes</v>
      </c>
      <c r="G16" s="8">
        <v>9.6298154203999999</v>
      </c>
      <c r="H16" s="9" t="str">
        <f>IF($B16="N/A","N/A",IF(G16&gt;3,"Yes","No"))</f>
        <v>Yes</v>
      </c>
      <c r="I16" s="10">
        <v>-2.84</v>
      </c>
      <c r="J16" s="10">
        <v>-3.65</v>
      </c>
      <c r="K16" s="9" t="str">
        <f t="shared" si="0"/>
        <v>Yes</v>
      </c>
    </row>
    <row r="17" spans="1:11" x14ac:dyDescent="0.2">
      <c r="A17" s="110" t="s">
        <v>826</v>
      </c>
      <c r="B17" s="35" t="s">
        <v>222</v>
      </c>
      <c r="C17" s="8">
        <v>5.4212737848000003</v>
      </c>
      <c r="D17" s="9" t="str">
        <f>IF($B17="N/A","N/A",IF(C17&gt;=8,"No",IF(C17&lt;2,"No","Yes")))</f>
        <v>Yes</v>
      </c>
      <c r="E17" s="8">
        <v>5.6245056114</v>
      </c>
      <c r="F17" s="9" t="str">
        <f>IF($B17="N/A","N/A",IF(E17&gt;=8,"No",IF(E17&lt;2,"No","Yes")))</f>
        <v>Yes</v>
      </c>
      <c r="G17" s="8">
        <v>6.1159536516999999</v>
      </c>
      <c r="H17" s="9" t="str">
        <f>IF($B17="N/A","N/A",IF(G17&gt;=8,"No",IF(G17&lt;2,"No","Yes")))</f>
        <v>Yes</v>
      </c>
      <c r="I17" s="10">
        <v>3.7490000000000001</v>
      </c>
      <c r="J17" s="10">
        <v>8.7379999999999995</v>
      </c>
      <c r="K17" s="9" t="str">
        <f t="shared" si="0"/>
        <v>Yes</v>
      </c>
    </row>
    <row r="18" spans="1:11" x14ac:dyDescent="0.2">
      <c r="A18" s="110" t="s">
        <v>827</v>
      </c>
      <c r="B18" s="35" t="s">
        <v>222</v>
      </c>
      <c r="C18" s="8">
        <v>5.5099086647000002</v>
      </c>
      <c r="D18" s="9" t="str">
        <f>IF($B18="N/A","N/A",IF(C18&gt;=8,"No",IF(C18&lt;2,"No","Yes")))</f>
        <v>Yes</v>
      </c>
      <c r="E18" s="8">
        <v>5.6641335242000004</v>
      </c>
      <c r="F18" s="9" t="str">
        <f>IF($B18="N/A","N/A",IF(E18&gt;=8,"No",IF(E18&lt;2,"No","Yes")))</f>
        <v>Yes</v>
      </c>
      <c r="G18" s="8">
        <v>6.1429836700999996</v>
      </c>
      <c r="H18" s="9" t="str">
        <f>IF($B18="N/A","N/A",IF(G18&gt;=8,"No",IF(G18&lt;2,"No","Yes")))</f>
        <v>Yes</v>
      </c>
      <c r="I18" s="10">
        <v>2.7989999999999999</v>
      </c>
      <c r="J18" s="10">
        <v>8.4540000000000006</v>
      </c>
      <c r="K18" s="9" t="str">
        <f t="shared" si="0"/>
        <v>Yes</v>
      </c>
    </row>
    <row r="19" spans="1:11" x14ac:dyDescent="0.2">
      <c r="A19" s="110" t="s">
        <v>312</v>
      </c>
      <c r="B19" s="35" t="s">
        <v>223</v>
      </c>
      <c r="C19" s="8">
        <v>97.926757668999997</v>
      </c>
      <c r="D19" s="9" t="str">
        <f>IF(OR($B19="N/A",$C19="N/A"),"N/A",IF(C19&gt;100,"No",IF(C19&lt;98,"No","Yes")))</f>
        <v>No</v>
      </c>
      <c r="E19" s="8">
        <v>95.823046505999997</v>
      </c>
      <c r="F19" s="9" t="str">
        <f>IF(OR($B19="N/A",$E19="N/A"),"N/A",IF(E19&gt;100,"No",IF(E19&lt;98,"No","Yes")))</f>
        <v>No</v>
      </c>
      <c r="G19" s="8">
        <v>92.104753740000007</v>
      </c>
      <c r="H19" s="9" t="str">
        <f>IF($B19="N/A","N/A",IF(G19&gt;100,"No",IF(G19&lt;98,"No","Yes")))</f>
        <v>No</v>
      </c>
      <c r="I19" s="10">
        <v>-2.15</v>
      </c>
      <c r="J19" s="10">
        <v>-3.88</v>
      </c>
      <c r="K19" s="9" t="str">
        <f t="shared" si="0"/>
        <v>Yes</v>
      </c>
    </row>
    <row r="20" spans="1:11" x14ac:dyDescent="0.2">
      <c r="A20" s="110" t="s">
        <v>31</v>
      </c>
      <c r="B20" s="60" t="s">
        <v>214</v>
      </c>
      <c r="C20" s="8">
        <v>97.871715836999996</v>
      </c>
      <c r="D20" s="9" t="str">
        <f>IF($B20="N/A","N/A",IF(C20&gt;100,"No",IF(C20&lt;95,"No","Yes")))</f>
        <v>Yes</v>
      </c>
      <c r="E20" s="8">
        <v>95.728708776999994</v>
      </c>
      <c r="F20" s="9" t="str">
        <f>IF($B20="N/A","N/A",IF(E20&gt;100,"No",IF(E20&lt;95,"No","Yes")))</f>
        <v>Yes</v>
      </c>
      <c r="G20" s="8">
        <v>91.972014048000005</v>
      </c>
      <c r="H20" s="9" t="str">
        <f>IF($B20="N/A","N/A",IF(G20&gt;100,"No",IF(G20&lt;95,"No","Yes")))</f>
        <v>No</v>
      </c>
      <c r="I20" s="10">
        <v>-2.19</v>
      </c>
      <c r="J20" s="10">
        <v>-3.92</v>
      </c>
      <c r="K20" s="9" t="str">
        <f t="shared" si="0"/>
        <v>Yes</v>
      </c>
    </row>
    <row r="21" spans="1:11" x14ac:dyDescent="0.2">
      <c r="A21" s="110" t="s">
        <v>313</v>
      </c>
      <c r="B21" s="35" t="s">
        <v>214</v>
      </c>
      <c r="C21" s="8">
        <v>99.484441509000007</v>
      </c>
      <c r="D21" s="9" t="str">
        <f>IF($B21="N/A","N/A",IF(C21&gt;100,"No",IF(C21&lt;95,"No","Yes")))</f>
        <v>Yes</v>
      </c>
      <c r="E21" s="8">
        <v>99.524296982999999</v>
      </c>
      <c r="F21" s="9" t="str">
        <f>IF($B21="N/A","N/A",IF(E21&gt;100,"No",IF(E21&lt;95,"No","Yes")))</f>
        <v>Yes</v>
      </c>
      <c r="G21" s="8">
        <v>99.449683360999998</v>
      </c>
      <c r="H21" s="9" t="str">
        <f>IF($B21="N/A","N/A",IF(G21&gt;100,"No",IF(G21&lt;95,"No","Yes")))</f>
        <v>Yes</v>
      </c>
      <c r="I21" s="10">
        <v>4.0099999999999997E-2</v>
      </c>
      <c r="J21" s="10">
        <v>-7.4999999999999997E-2</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99.970644355999994</v>
      </c>
      <c r="D23" s="9" t="str">
        <f>IF($B23="N/A","N/A",IF(C23&gt;100,"No",IF(C23&lt;98,"No","Yes")))</f>
        <v>Yes</v>
      </c>
      <c r="E23" s="8">
        <v>100</v>
      </c>
      <c r="F23" s="9" t="str">
        <f>IF($B23="N/A","N/A",IF(E23&gt;100,"No",IF(E23&lt;98,"No","Yes")))</f>
        <v>Yes</v>
      </c>
      <c r="G23" s="8">
        <v>100</v>
      </c>
      <c r="H23" s="9" t="str">
        <f>IF($B23="N/A","N/A",IF(G23&gt;100,"No",IF(G23&lt;98,"No","Yes")))</f>
        <v>Yes</v>
      </c>
      <c r="I23" s="10">
        <v>2.9399999999999999E-2</v>
      </c>
      <c r="J23" s="10">
        <v>0</v>
      </c>
      <c r="K23" s="9" t="str">
        <f t="shared" si="0"/>
        <v>Yes</v>
      </c>
    </row>
    <row r="24" spans="1:11" x14ac:dyDescent="0.2">
      <c r="A24" s="110" t="s">
        <v>828</v>
      </c>
      <c r="B24" s="35" t="s">
        <v>225</v>
      </c>
      <c r="C24" s="8">
        <v>6.5402473938999997</v>
      </c>
      <c r="D24" s="9" t="str">
        <f>IF($B24="N/A","N/A",IF(C24&gt;=2,"Yes","No"))</f>
        <v>Yes</v>
      </c>
      <c r="E24" s="8">
        <v>6.6552658517000003</v>
      </c>
      <c r="F24" s="9" t="str">
        <f>IF($B24="N/A","N/A",IF(E24&gt;=2,"Yes","No"))</f>
        <v>Yes</v>
      </c>
      <c r="G24" s="8">
        <v>6.4563479992000001</v>
      </c>
      <c r="H24" s="9" t="str">
        <f>IF($B24="N/A","N/A",IF(G24&gt;=2,"Yes","No"))</f>
        <v>Yes</v>
      </c>
      <c r="I24" s="10">
        <v>1.7589999999999999</v>
      </c>
      <c r="J24" s="10">
        <v>-2.99</v>
      </c>
      <c r="K24" s="9" t="str">
        <f t="shared" si="0"/>
        <v>Yes</v>
      </c>
    </row>
    <row r="25" spans="1:11" x14ac:dyDescent="0.2">
      <c r="A25" s="110" t="s">
        <v>829</v>
      </c>
      <c r="B25" s="35" t="s">
        <v>226</v>
      </c>
      <c r="C25" s="8">
        <v>3.7751431508</v>
      </c>
      <c r="D25" s="9" t="str">
        <f>IF($B25="N/A","N/A",IF(C25&gt;30,"No",IF(C25&lt;5,"No","Yes")))</f>
        <v>No</v>
      </c>
      <c r="E25" s="8">
        <v>3.3961582465000002</v>
      </c>
      <c r="F25" s="9" t="str">
        <f>IF($B25="N/A","N/A",IF(E25&gt;30,"No",IF(E25&lt;5,"No","Yes")))</f>
        <v>No</v>
      </c>
      <c r="G25" s="8">
        <v>3.0308896325000001</v>
      </c>
      <c r="H25" s="9" t="str">
        <f>IF($B25="N/A","N/A",IF(G25&gt;30,"No",IF(G25&lt;5,"No","Yes")))</f>
        <v>No</v>
      </c>
      <c r="I25" s="10">
        <v>-10</v>
      </c>
      <c r="J25" s="10">
        <v>-10.8</v>
      </c>
      <c r="K25" s="9" t="str">
        <f t="shared" si="0"/>
        <v>Yes</v>
      </c>
    </row>
    <row r="26" spans="1:11" x14ac:dyDescent="0.2">
      <c r="A26" s="110" t="s">
        <v>830</v>
      </c>
      <c r="B26" s="35" t="s">
        <v>227</v>
      </c>
      <c r="C26" s="8">
        <v>29.558801937999998</v>
      </c>
      <c r="D26" s="9" t="str">
        <f>IF($B26="N/A","N/A",IF(C26&gt;75,"No",IF(C26&lt;15,"No","Yes")))</f>
        <v>Yes</v>
      </c>
      <c r="E26" s="8">
        <v>29.043977438999999</v>
      </c>
      <c r="F26" s="9" t="str">
        <f>IF($B26="N/A","N/A",IF(E26&gt;75,"No",IF(E26&lt;15,"No","Yes")))</f>
        <v>Yes</v>
      </c>
      <c r="G26" s="8">
        <v>26.984873206</v>
      </c>
      <c r="H26" s="9" t="str">
        <f>IF($B26="N/A","N/A",IF(G26&gt;75,"No",IF(G26&lt;15,"No","Yes")))</f>
        <v>Yes</v>
      </c>
      <c r="I26" s="10">
        <v>-1.74</v>
      </c>
      <c r="J26" s="10">
        <v>-7.09</v>
      </c>
      <c r="K26" s="9" t="str">
        <f t="shared" si="0"/>
        <v>Yes</v>
      </c>
    </row>
    <row r="27" spans="1:11" x14ac:dyDescent="0.2">
      <c r="A27" s="110" t="s">
        <v>831</v>
      </c>
      <c r="B27" s="35" t="s">
        <v>228</v>
      </c>
      <c r="C27" s="8">
        <v>66.666054911000003</v>
      </c>
      <c r="D27" s="9" t="str">
        <f>IF($B27="N/A","N/A",IF(C27&gt;70,"No",IF(C27&lt;25,"No","Yes")))</f>
        <v>Yes</v>
      </c>
      <c r="E27" s="8">
        <v>67.559864313999995</v>
      </c>
      <c r="F27" s="9" t="str">
        <f>IF($B27="N/A","N/A",IF(E27&gt;70,"No",IF(E27&lt;25,"No","Yes")))</f>
        <v>Yes</v>
      </c>
      <c r="G27" s="8">
        <v>69.984237161999999</v>
      </c>
      <c r="H27" s="9" t="str">
        <f>IF($B27="N/A","N/A",IF(G27&gt;70,"No",IF(G27&lt;25,"No","Yes")))</f>
        <v>Yes</v>
      </c>
      <c r="I27" s="10">
        <v>1.341</v>
      </c>
      <c r="J27" s="10">
        <v>3.5880000000000001</v>
      </c>
      <c r="K27" s="9" t="str">
        <f t="shared" si="0"/>
        <v>Yes</v>
      </c>
    </row>
    <row r="28" spans="1:11" x14ac:dyDescent="0.2">
      <c r="A28" s="110" t="s">
        <v>318</v>
      </c>
      <c r="B28" s="35" t="s">
        <v>229</v>
      </c>
      <c r="C28" s="8">
        <v>59.650667841000001</v>
      </c>
      <c r="D28" s="9" t="str">
        <f>IF($B28="N/A","N/A",IF(C28&gt;70,"No",IF(C28&lt;35,"No","Yes")))</f>
        <v>Yes</v>
      </c>
      <c r="E28" s="8">
        <v>59.380582484999998</v>
      </c>
      <c r="F28" s="9" t="str">
        <f>IF($B28="N/A","N/A",IF(E28&gt;70,"No",IF(E28&lt;35,"No","Yes")))</f>
        <v>Yes</v>
      </c>
      <c r="G28" s="8">
        <v>61.320206853000002</v>
      </c>
      <c r="H28" s="9" t="str">
        <f>IF($B28="N/A","N/A",IF(G28&gt;70,"No",IF(G28&lt;35,"No","Yes")))</f>
        <v>Yes</v>
      </c>
      <c r="I28" s="10">
        <v>-0.45300000000000001</v>
      </c>
      <c r="J28" s="10">
        <v>3.266</v>
      </c>
      <c r="K28" s="9" t="str">
        <f t="shared" si="0"/>
        <v>Yes</v>
      </c>
    </row>
    <row r="29" spans="1:11" x14ac:dyDescent="0.2">
      <c r="A29" s="110" t="s">
        <v>832</v>
      </c>
      <c r="B29" s="35" t="s">
        <v>220</v>
      </c>
      <c r="C29" s="8">
        <v>2.3271715059</v>
      </c>
      <c r="D29" s="9" t="str">
        <f>IF($B29="N/A","N/A",IF(C29&gt;1,"Yes","No"))</f>
        <v>Yes</v>
      </c>
      <c r="E29" s="8">
        <v>2.3717888048</v>
      </c>
      <c r="F29" s="9" t="str">
        <f>IF($B29="N/A","N/A",IF(E29&gt;1,"Yes","No"))</f>
        <v>Yes</v>
      </c>
      <c r="G29" s="8">
        <v>2.3729593216999998</v>
      </c>
      <c r="H29" s="9" t="str">
        <f>IF($B29="N/A","N/A",IF(G29&gt;1,"Yes","No"))</f>
        <v>Yes</v>
      </c>
      <c r="I29" s="10">
        <v>1.917</v>
      </c>
      <c r="J29" s="10">
        <v>4.9399999999999999E-2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833</v>
      </c>
      <c r="B31" s="35" t="s">
        <v>213</v>
      </c>
      <c r="C31" s="8">
        <v>98.895792322999995</v>
      </c>
      <c r="D31" s="9" t="str">
        <f>IF($B31="N/A","N/A",IF(C31&gt;15,"No",IF(C31&lt;-15,"No","Yes")))</f>
        <v>N/A</v>
      </c>
      <c r="E31" s="8">
        <v>99.709302326</v>
      </c>
      <c r="F31" s="9" t="str">
        <f>IF($B31="N/A","N/A",IF(E31&gt;15,"No",IF(E31&lt;-15,"No","Yes")))</f>
        <v>N/A</v>
      </c>
      <c r="G31" s="8">
        <v>99.936862993000005</v>
      </c>
      <c r="H31" s="9" t="str">
        <f>IF($B31="N/A","N/A",IF(G31&gt;15,"No",IF(G31&lt;-15,"No","Yes")))</f>
        <v>N/A</v>
      </c>
      <c r="I31" s="10">
        <v>0.8226</v>
      </c>
      <c r="J31" s="10">
        <v>0.22819999999999999</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99.993219878999994</v>
      </c>
      <c r="F33" s="9" t="str">
        <f>IF($B33="N/A","N/A",IF(E33&gt;15,"No",IF(E33&lt;-15,"No","Yes")))</f>
        <v>N/A</v>
      </c>
      <c r="G33" s="8">
        <v>100</v>
      </c>
      <c r="H33" s="9" t="str">
        <f>IF($B33="N/A","N/A",IF(G33&gt;15,"No",IF(G33&lt;-15,"No","Yes")))</f>
        <v>N/A</v>
      </c>
      <c r="I33" s="10">
        <v>-7.0000000000000001E-3</v>
      </c>
      <c r="J33" s="10">
        <v>6.7999999999999996E-3</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9.2231762806000006</v>
      </c>
      <c r="D35" s="9" t="str">
        <f>IF($B35="N/A","N/A",IF(C35&gt;15,"No",IF(C35&lt;-15,"No","Yes")))</f>
        <v>N/A</v>
      </c>
      <c r="E35" s="8">
        <v>9.1909034342999991</v>
      </c>
      <c r="F35" s="9" t="str">
        <f>IF($B35="N/A","N/A",IF(E35&gt;15,"No",IF(E35&lt;-15,"No","Yes")))</f>
        <v>N/A</v>
      </c>
      <c r="G35" s="8">
        <v>11.255219712000001</v>
      </c>
      <c r="H35" s="9" t="str">
        <f>IF($B35="N/A","N/A",IF(G35&gt;15,"No",IF(G35&lt;-15,"No","Yes")))</f>
        <v>N/A</v>
      </c>
      <c r="I35" s="10">
        <v>-0.35</v>
      </c>
      <c r="J35" s="10">
        <v>22.46</v>
      </c>
      <c r="K35" s="9" t="str">
        <f t="shared" si="0"/>
        <v>Yes</v>
      </c>
    </row>
    <row r="36" spans="1:11" x14ac:dyDescent="0.2">
      <c r="A36" s="110" t="s">
        <v>1732</v>
      </c>
      <c r="B36" s="35" t="s">
        <v>213</v>
      </c>
      <c r="C36" s="8">
        <v>14.424629384999999</v>
      </c>
      <c r="D36" s="9" t="str">
        <f>IF($B36="N/A","N/A",IF(C36&gt;15,"No",IF(C36&lt;-15,"No","Yes")))</f>
        <v>N/A</v>
      </c>
      <c r="E36" s="8">
        <v>15.706228296999999</v>
      </c>
      <c r="F36" s="9" t="str">
        <f>IF($B36="N/A","N/A",IF(E36&gt;15,"No",IF(E36&lt;-15,"No","Yes")))</f>
        <v>N/A</v>
      </c>
      <c r="G36" s="8">
        <v>19.294267305000002</v>
      </c>
      <c r="H36" s="9" t="str">
        <f>IF($B36="N/A","N/A",IF(G36&gt;15,"No",IF(G36&lt;-15,"No","Yes")))</f>
        <v>N/A</v>
      </c>
      <c r="I36" s="10">
        <v>8.8849999999999998</v>
      </c>
      <c r="J36" s="10">
        <v>22.84</v>
      </c>
      <c r="K36" s="9" t="str">
        <f t="shared" si="0"/>
        <v>Yes</v>
      </c>
    </row>
    <row r="37" spans="1:11" x14ac:dyDescent="0.2">
      <c r="A37" s="110" t="s">
        <v>372</v>
      </c>
      <c r="B37" s="35" t="s">
        <v>231</v>
      </c>
      <c r="C37" s="8">
        <v>83.184720386999999</v>
      </c>
      <c r="D37" s="9" t="str">
        <f>IF($B37="N/A","N/A",IF(C37&gt;90,"No",IF(C37&lt;75,"No","Yes")))</f>
        <v>Yes</v>
      </c>
      <c r="E37" s="8">
        <v>82.852612351999994</v>
      </c>
      <c r="F37" s="9" t="str">
        <f>IF($B37="N/A","N/A",IF(E37&gt;90,"No",IF(E37&lt;75,"No","Yes")))</f>
        <v>Yes</v>
      </c>
      <c r="G37" s="8">
        <v>83.216725201000003</v>
      </c>
      <c r="H37" s="9" t="str">
        <f>IF($B37="N/A","N/A",IF(G37&gt;90,"No",IF(G37&lt;75,"No","Yes")))</f>
        <v>Yes</v>
      </c>
      <c r="I37" s="10">
        <v>-0.39900000000000002</v>
      </c>
      <c r="J37" s="10">
        <v>0.4395</v>
      </c>
      <c r="K37" s="9" t="str">
        <f>IF(J37="Div by 0", "N/A", IF(J37="N/A","N/A", IF(J37&gt;30, "No", IF(J37&lt;-30, "No", "Yes"))))</f>
        <v>Yes</v>
      </c>
    </row>
    <row r="38" spans="1:11" x14ac:dyDescent="0.2">
      <c r="A38" s="110" t="s">
        <v>373</v>
      </c>
      <c r="B38" s="35" t="s">
        <v>232</v>
      </c>
      <c r="C38" s="8">
        <v>12.815573169</v>
      </c>
      <c r="D38" s="9" t="str">
        <f>IF($B38="N/A","N/A",IF(C38&gt;10,"No",IF(C38&lt;1,"No","Yes")))</f>
        <v>No</v>
      </c>
      <c r="E38" s="8">
        <v>12.338170651</v>
      </c>
      <c r="F38" s="9" t="str">
        <f>IF($B38="N/A","N/A",IF(E38&gt;10,"No",IF(E38&lt;1,"No","Yes")))</f>
        <v>No</v>
      </c>
      <c r="G38" s="8">
        <v>11.509637455</v>
      </c>
      <c r="H38" s="9" t="str">
        <f>IF($B38="N/A","N/A",IF(G38&gt;10,"No",IF(G38&lt;1,"No","Yes")))</f>
        <v>No</v>
      </c>
      <c r="I38" s="10">
        <v>-3.73</v>
      </c>
      <c r="J38" s="10">
        <v>-6.72</v>
      </c>
      <c r="K38" s="9" t="str">
        <f>IF(J38="Div by 0", "N/A", IF(J38="N/A","N/A", IF(J38&gt;30, "No", IF(J38&lt;-30, "No", "Yes"))))</f>
        <v>Yes</v>
      </c>
    </row>
    <row r="39" spans="1:11" x14ac:dyDescent="0.2">
      <c r="A39" s="110" t="s">
        <v>374</v>
      </c>
      <c r="B39" s="35" t="s">
        <v>233</v>
      </c>
      <c r="C39" s="8">
        <v>7.7058564499999996E-2</v>
      </c>
      <c r="D39" s="9" t="str">
        <f>IF($B39="N/A","N/A",IF(C39&gt;2,"No",IF(C39&lt;=0,"No","Yes")))</f>
        <v>Yes</v>
      </c>
      <c r="E39" s="8">
        <v>6.6237128899999997E-2</v>
      </c>
      <c r="F39" s="9" t="str">
        <f>IF($B39="N/A","N/A",IF(E39&gt;2,"No",IF(E39&lt;=0,"No","Yes")))</f>
        <v>Yes</v>
      </c>
      <c r="G39" s="8">
        <v>7.46660767E-2</v>
      </c>
      <c r="H39" s="9" t="str">
        <f>IF($B39="N/A","N/A",IF(G39&gt;2,"No",IF(G39&lt;=0,"No","Yes")))</f>
        <v>Yes</v>
      </c>
      <c r="I39" s="10">
        <v>-14</v>
      </c>
      <c r="J39" s="10">
        <v>12.73</v>
      </c>
      <c r="K39" s="9" t="str">
        <f>IF(J39="Div by 0", "N/A", IF(J39="N/A","N/A", IF(J39&gt;30, "No", IF(J39&lt;-30, "No", "Yes"))))</f>
        <v>Yes</v>
      </c>
    </row>
    <row r="40" spans="1:11" x14ac:dyDescent="0.2">
      <c r="A40" s="110" t="s">
        <v>375</v>
      </c>
      <c r="B40" s="35" t="s">
        <v>234</v>
      </c>
      <c r="C40" s="8">
        <v>1.7356524292</v>
      </c>
      <c r="D40" s="9" t="str">
        <f>IF($B40="N/A","N/A",IF(C40&gt;3,"No",IF(C40&lt;=0,"No","Yes")))</f>
        <v>Yes</v>
      </c>
      <c r="E40" s="8">
        <v>1.9309126673000001</v>
      </c>
      <c r="F40" s="9" t="str">
        <f>IF($B40="N/A","N/A",IF(E40&gt;3,"No",IF(E40&lt;=0,"No","Yes")))</f>
        <v>Yes</v>
      </c>
      <c r="G40" s="8">
        <v>1.9219601228000001</v>
      </c>
      <c r="H40" s="9" t="str">
        <f>IF($B40="N/A","N/A",IF(G40&gt;3,"No",IF(G40&lt;=0,"No","Yes")))</f>
        <v>Yes</v>
      </c>
      <c r="I40" s="10">
        <v>11.25</v>
      </c>
      <c r="J40" s="10">
        <v>-0.46400000000000002</v>
      </c>
      <c r="K40" s="9" t="str">
        <f>IF(J40="Div by 0", "N/A", IF(J40="N/A","N/A", IF(J40&gt;30, "No", IF(J40&lt;-30, "No", "Yes"))))</f>
        <v>Yes</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1734</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22654</v>
      </c>
      <c r="D6" s="9" t="str">
        <f>IF($B6="N/A","N/A",IF(C6&gt;15,"No",IF(C6&lt;-15,"No","Yes")))</f>
        <v>N/A</v>
      </c>
      <c r="E6" s="36">
        <v>21514</v>
      </c>
      <c r="F6" s="9" t="str">
        <f>IF($B6="N/A","N/A",IF(E6&gt;15,"No",IF(E6&lt;-15,"No","Yes")))</f>
        <v>N/A</v>
      </c>
      <c r="G6" s="36">
        <v>19651</v>
      </c>
      <c r="H6" s="9" t="str">
        <f>IF($B6="N/A","N/A",IF(G6&gt;15,"No",IF(G6&lt;-15,"No","Yes")))</f>
        <v>N/A</v>
      </c>
      <c r="I6" s="10">
        <v>-5.03</v>
      </c>
      <c r="J6" s="10">
        <v>-8.66</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821</v>
      </c>
      <c r="B9" s="35" t="s">
        <v>213</v>
      </c>
      <c r="C9" s="96">
        <v>1091.0603424999999</v>
      </c>
      <c r="D9" s="9" t="str">
        <f>IF($B9="N/A","N/A",IF(C9&gt;15,"No",IF(C9&lt;-15,"No","Yes")))</f>
        <v>N/A</v>
      </c>
      <c r="E9" s="96">
        <v>1082.2487218000001</v>
      </c>
      <c r="F9" s="9" t="str">
        <f>IF($B9="N/A","N/A",IF(E9&gt;15,"No",IF(E9&lt;-15,"No","Yes")))</f>
        <v>N/A</v>
      </c>
      <c r="G9" s="96">
        <v>1136.1616203000001</v>
      </c>
      <c r="H9" s="9" t="str">
        <f>IF($B9="N/A","N/A",IF(G9&gt;15,"No",IF(G9&lt;-15,"No","Yes")))</f>
        <v>N/A</v>
      </c>
      <c r="I9" s="10">
        <v>-0.80800000000000005</v>
      </c>
      <c r="J9" s="10">
        <v>4.9820000000000002</v>
      </c>
      <c r="K9" s="9" t="str">
        <f t="shared" si="0"/>
        <v>Yes</v>
      </c>
    </row>
    <row r="10" spans="1:11" x14ac:dyDescent="0.2">
      <c r="A10" s="110" t="s">
        <v>309</v>
      </c>
      <c r="B10" s="35" t="s">
        <v>213</v>
      </c>
      <c r="C10" s="8">
        <v>98.869956740999996</v>
      </c>
      <c r="D10" s="9" t="str">
        <f>IF($B10="N/A","N/A",IF(C10&gt;15,"No",IF(C10&lt;-15,"No","Yes")))</f>
        <v>N/A</v>
      </c>
      <c r="E10" s="8">
        <v>98.972761922000004</v>
      </c>
      <c r="F10" s="9" t="str">
        <f>IF($B10="N/A","N/A",IF(E10&gt;15,"No",IF(E10&lt;-15,"No","Yes")))</f>
        <v>N/A</v>
      </c>
      <c r="G10" s="8">
        <v>99.129815277000006</v>
      </c>
      <c r="H10" s="9" t="str">
        <f>IF($B10="N/A","N/A",IF(G10&gt;15,"No",IF(G10&lt;-15,"No","Yes")))</f>
        <v>N/A</v>
      </c>
      <c r="I10" s="10">
        <v>0.104</v>
      </c>
      <c r="J10" s="10">
        <v>0.15870000000000001</v>
      </c>
      <c r="K10" s="9" t="str">
        <f t="shared" si="0"/>
        <v>Yes</v>
      </c>
    </row>
    <row r="11" spans="1:11" x14ac:dyDescent="0.2">
      <c r="A11" s="110" t="s">
        <v>823</v>
      </c>
      <c r="B11" s="35" t="s">
        <v>213</v>
      </c>
      <c r="C11" s="96">
        <v>9468.5290650999996</v>
      </c>
      <c r="D11" s="9" t="str">
        <f>IF($B11="N/A","N/A",IF(C11&gt;15,"No",IF(C11&lt;-15,"No","Yes")))</f>
        <v>N/A</v>
      </c>
      <c r="E11" s="96">
        <v>9929.2277274000007</v>
      </c>
      <c r="F11" s="9" t="str">
        <f>IF($B11="N/A","N/A",IF(E11&gt;15,"No",IF(E11&lt;-15,"No","Yes")))</f>
        <v>N/A</v>
      </c>
      <c r="G11" s="96">
        <v>10518.450719</v>
      </c>
      <c r="H11" s="9" t="str">
        <f>IF($B11="N/A","N/A",IF(G11&gt;15,"No",IF(G11&lt;-15,"No","Yes")))</f>
        <v>N/A</v>
      </c>
      <c r="I11" s="10">
        <v>4.8659999999999997</v>
      </c>
      <c r="J11" s="10">
        <v>5.9340000000000002</v>
      </c>
      <c r="K11" s="9" t="str">
        <f t="shared" si="0"/>
        <v>Yes</v>
      </c>
    </row>
    <row r="12" spans="1:11" x14ac:dyDescent="0.2">
      <c r="A12" s="110" t="s">
        <v>310</v>
      </c>
      <c r="B12" s="35" t="s">
        <v>214</v>
      </c>
      <c r="C12" s="8">
        <v>99.951443454</v>
      </c>
      <c r="D12" s="9" t="str">
        <f>IF($B12="N/A","N/A",IF(C12&gt;100,"No",IF(C12&lt;95,"No","Yes")))</f>
        <v>Yes</v>
      </c>
      <c r="E12" s="8">
        <v>99.944222366999995</v>
      </c>
      <c r="F12" s="9" t="str">
        <f>IF($B12="N/A","N/A",IF(E12&gt;100,"No",IF(E12&lt;95,"No","Yes")))</f>
        <v>Yes</v>
      </c>
      <c r="G12" s="8">
        <v>99.893135208999993</v>
      </c>
      <c r="H12" s="9" t="str">
        <f>IF($B12="N/A","N/A",IF(G12&gt;100,"No",IF(G12&lt;95,"No","Yes")))</f>
        <v>Yes</v>
      </c>
      <c r="I12" s="10">
        <v>-7.0000000000000001E-3</v>
      </c>
      <c r="J12" s="10">
        <v>-5.0999999999999997E-2</v>
      </c>
      <c r="K12" s="9" t="str">
        <f t="shared" si="0"/>
        <v>Yes</v>
      </c>
    </row>
    <row r="13" spans="1:11" x14ac:dyDescent="0.2">
      <c r="A13" s="110" t="s">
        <v>824</v>
      </c>
      <c r="B13" s="35" t="s">
        <v>220</v>
      </c>
      <c r="C13" s="8">
        <v>1.2686923110999999</v>
      </c>
      <c r="D13" s="9" t="str">
        <f>IF($B13="N/A","N/A",IF(C13&gt;1,"Yes","No"))</f>
        <v>Yes</v>
      </c>
      <c r="E13" s="8">
        <v>1.2725327876000001</v>
      </c>
      <c r="F13" s="9" t="str">
        <f>IF($B13="N/A","N/A",IF(E13&gt;1,"Yes","No"))</f>
        <v>Yes</v>
      </c>
      <c r="G13" s="8">
        <v>1.2698930208999999</v>
      </c>
      <c r="H13" s="9" t="str">
        <f>IF($B13="N/A","N/A",IF(G13&gt;1,"Yes","No"))</f>
        <v>Yes</v>
      </c>
      <c r="I13" s="10">
        <v>0.30270000000000002</v>
      </c>
      <c r="J13" s="10">
        <v>-0.20699999999999999</v>
      </c>
      <c r="K13" s="9" t="str">
        <f t="shared" si="0"/>
        <v>Yes</v>
      </c>
    </row>
    <row r="14" spans="1:11" x14ac:dyDescent="0.2">
      <c r="A14" s="110" t="s">
        <v>311</v>
      </c>
      <c r="B14" s="35" t="s">
        <v>214</v>
      </c>
      <c r="C14" s="8">
        <v>99.991171537</v>
      </c>
      <c r="D14" s="9" t="str">
        <f>IF($B14="N/A","N/A",IF(C14&gt;100,"No",IF(C14&lt;95,"No","Yes")))</f>
        <v>Yes</v>
      </c>
      <c r="E14" s="8">
        <v>99.981407455999999</v>
      </c>
      <c r="F14" s="9" t="str">
        <f>IF($B14="N/A","N/A",IF(E14&gt;100,"No",IF(E14&lt;95,"No","Yes")))</f>
        <v>Yes</v>
      </c>
      <c r="G14" s="8">
        <v>99.979644801999996</v>
      </c>
      <c r="H14" s="9" t="str">
        <f>IF($B14="N/A","N/A",IF(G14&gt;100,"No",IF(G14&lt;95,"No","Yes")))</f>
        <v>Yes</v>
      </c>
      <c r="I14" s="10">
        <v>-0.01</v>
      </c>
      <c r="J14" s="10">
        <v>-2E-3</v>
      </c>
      <c r="K14" s="9" t="str">
        <f t="shared" si="0"/>
        <v>Yes</v>
      </c>
    </row>
    <row r="15" spans="1:11" x14ac:dyDescent="0.2">
      <c r="A15" s="110" t="s">
        <v>825</v>
      </c>
      <c r="B15" s="35" t="s">
        <v>221</v>
      </c>
      <c r="C15" s="8">
        <v>12.828447819000001</v>
      </c>
      <c r="D15" s="9" t="str">
        <f>IF($B15="N/A","N/A",IF(C15&gt;3,"Yes","No"))</f>
        <v>Yes</v>
      </c>
      <c r="E15" s="8">
        <v>12.491492329</v>
      </c>
      <c r="F15" s="9" t="str">
        <f>IF($B15="N/A","N/A",IF(E15&gt;3,"Yes","No"))</f>
        <v>Yes</v>
      </c>
      <c r="G15" s="8">
        <v>12.47615412</v>
      </c>
      <c r="H15" s="9" t="str">
        <f>IF($B15="N/A","N/A",IF(G15&gt;3,"Yes","No"))</f>
        <v>Yes</v>
      </c>
      <c r="I15" s="10">
        <v>-2.63</v>
      </c>
      <c r="J15" s="10">
        <v>-0.123</v>
      </c>
      <c r="K15" s="9" t="str">
        <f t="shared" si="0"/>
        <v>Yes</v>
      </c>
    </row>
    <row r="16" spans="1:11" x14ac:dyDescent="0.2">
      <c r="A16" s="110" t="s">
        <v>826</v>
      </c>
      <c r="B16" s="35" t="s">
        <v>222</v>
      </c>
      <c r="C16" s="8">
        <v>4.7232276861000004</v>
      </c>
      <c r="D16" s="9" t="str">
        <f>IF($B16="N/A","N/A",IF(C16&gt;=8,"No",IF(C16&lt;2,"No","Yes")))</f>
        <v>Yes</v>
      </c>
      <c r="E16" s="8">
        <v>4.8814725294999999</v>
      </c>
      <c r="F16" s="9" t="str">
        <f>IF($B16="N/A","N/A",IF(E16&gt;=8,"No",IF(E16&lt;2,"No","Yes")))</f>
        <v>Yes</v>
      </c>
      <c r="G16" s="8">
        <v>5.2945397181000002</v>
      </c>
      <c r="H16" s="9" t="str">
        <f>IF($B16="N/A","N/A",IF(G16&gt;=8,"No",IF(G16&lt;2,"No","Yes")))</f>
        <v>Yes</v>
      </c>
      <c r="I16" s="10">
        <v>3.35</v>
      </c>
      <c r="J16" s="10">
        <v>8.4619999999999997</v>
      </c>
      <c r="K16" s="9" t="str">
        <f t="shared" si="0"/>
        <v>Yes</v>
      </c>
    </row>
    <row r="17" spans="1:11" x14ac:dyDescent="0.2">
      <c r="A17" s="110" t="s">
        <v>312</v>
      </c>
      <c r="B17" s="35" t="s">
        <v>223</v>
      </c>
      <c r="C17" s="8">
        <v>99.708660722000005</v>
      </c>
      <c r="D17" s="9" t="str">
        <f>IF(OR($B17="N/A",$C17="N/A"),"N/A",IF(C17&gt;100,"No",IF(C17&lt;98,"No","Yes")))</f>
        <v>Yes</v>
      </c>
      <c r="E17" s="8">
        <v>95.231012363999994</v>
      </c>
      <c r="F17" s="9" t="str">
        <f>IF(OR($B17="N/A",$E17="N/A"),"N/A",IF(E17&gt;100,"No",IF(E17&lt;98,"No","Yes")))</f>
        <v>No</v>
      </c>
      <c r="G17" s="8">
        <v>90.000508879999998</v>
      </c>
      <c r="H17" s="9" t="str">
        <f>IF($B17="N/A","N/A",IF(G17&gt;100,"No",IF(G17&lt;98,"No","Yes")))</f>
        <v>No</v>
      </c>
      <c r="I17" s="10">
        <v>-4.49</v>
      </c>
      <c r="J17" s="10">
        <v>-5.49</v>
      </c>
      <c r="K17" s="9" t="str">
        <f t="shared" si="0"/>
        <v>Yes</v>
      </c>
    </row>
    <row r="18" spans="1:11" x14ac:dyDescent="0.2">
      <c r="A18" s="110" t="s">
        <v>31</v>
      </c>
      <c r="B18" s="35" t="s">
        <v>214</v>
      </c>
      <c r="C18" s="8">
        <v>99.624790324000003</v>
      </c>
      <c r="D18" s="9" t="str">
        <f>IF($B18="N/A","N/A",IF(C18&gt;100,"No",IF(C18&lt;95,"No","Yes")))</f>
        <v>Yes</v>
      </c>
      <c r="E18" s="8">
        <v>95.179882867000003</v>
      </c>
      <c r="F18" s="9" t="str">
        <f>IF($B18="N/A","N/A",IF(E18&gt;100,"No",IF(E18&lt;95,"No","Yes")))</f>
        <v>Yes</v>
      </c>
      <c r="G18" s="8">
        <v>89.908910488000004</v>
      </c>
      <c r="H18" s="9" t="str">
        <f>IF($B18="N/A","N/A",IF(G18&gt;100,"No",IF(G18&lt;95,"No","Yes")))</f>
        <v>No</v>
      </c>
      <c r="I18" s="10">
        <v>-4.46</v>
      </c>
      <c r="J18" s="10">
        <v>-5.54</v>
      </c>
      <c r="K18" s="9" t="str">
        <f t="shared" si="0"/>
        <v>Yes</v>
      </c>
    </row>
    <row r="19" spans="1:11" x14ac:dyDescent="0.2">
      <c r="A19" s="110" t="s">
        <v>313</v>
      </c>
      <c r="B19" s="35" t="s">
        <v>214</v>
      </c>
      <c r="C19" s="8">
        <v>99.973514610999999</v>
      </c>
      <c r="D19" s="9" t="str">
        <f>IF($B19="N/A","N/A",IF(C19&gt;100,"No",IF(C19&lt;95,"No","Yes")))</f>
        <v>Yes</v>
      </c>
      <c r="E19" s="8">
        <v>99.953518638999995</v>
      </c>
      <c r="F19" s="9" t="str">
        <f>IF($B19="N/A","N/A",IF(E19&gt;100,"No",IF(E19&lt;95,"No","Yes")))</f>
        <v>Yes</v>
      </c>
      <c r="G19" s="8">
        <v>99.974556002</v>
      </c>
      <c r="H19" s="9" t="str">
        <f>IF($B19="N/A","N/A",IF(G19&gt;100,"No",IF(G19&lt;95,"No","Yes")))</f>
        <v>Yes</v>
      </c>
      <c r="I19" s="10">
        <v>-0.02</v>
      </c>
      <c r="J19" s="10">
        <v>2.1000000000000001E-2</v>
      </c>
      <c r="K19" s="9" t="str">
        <f t="shared" si="0"/>
        <v>Yes</v>
      </c>
    </row>
    <row r="20" spans="1:11" x14ac:dyDescent="0.2">
      <c r="A20" s="110" t="s">
        <v>314</v>
      </c>
      <c r="B20" s="35" t="s">
        <v>223</v>
      </c>
      <c r="C20" s="8">
        <v>99.986757306000001</v>
      </c>
      <c r="D20" s="9" t="str">
        <f>IF($B20="N/A","N/A",IF(C20&gt;100,"No",IF(C20&lt;98,"No","Yes")))</f>
        <v>Yes</v>
      </c>
      <c r="E20" s="8">
        <v>100</v>
      </c>
      <c r="F20" s="9" t="str">
        <f>IF($B20="N/A","N/A",IF(E20&gt;100,"No",IF(E20&lt;98,"No","Yes")))</f>
        <v>Yes</v>
      </c>
      <c r="G20" s="8">
        <v>100</v>
      </c>
      <c r="H20" s="9" t="str">
        <f>IF($B20="N/A","N/A",IF(G20&gt;100,"No",IF(G20&lt;98,"No","Yes")))</f>
        <v>Yes</v>
      </c>
      <c r="I20" s="10">
        <v>1.32E-2</v>
      </c>
      <c r="J20" s="10">
        <v>0</v>
      </c>
      <c r="K20" s="9" t="str">
        <f t="shared" si="0"/>
        <v>Yes</v>
      </c>
    </row>
    <row r="21" spans="1:11" x14ac:dyDescent="0.2">
      <c r="A21" s="110" t="s">
        <v>828</v>
      </c>
      <c r="B21" s="35" t="s">
        <v>225</v>
      </c>
      <c r="C21" s="8">
        <v>8.2307624386999994</v>
      </c>
      <c r="D21" s="9" t="str">
        <f>IF($B21="N/A","N/A",IF(C21&gt;=2,"Yes","No"))</f>
        <v>Yes</v>
      </c>
      <c r="E21" s="8">
        <v>8.4156828111999999</v>
      </c>
      <c r="F21" s="9" t="str">
        <f>IF($B21="N/A","N/A",IF(E21&gt;=2,"Yes","No"))</f>
        <v>Yes</v>
      </c>
      <c r="G21" s="8">
        <v>8.4997710039999994</v>
      </c>
      <c r="H21" s="9" t="str">
        <f>IF($B21="N/A","N/A",IF(G21&gt;=2,"Yes","No"))</f>
        <v>Yes</v>
      </c>
      <c r="I21" s="10">
        <v>2.2469999999999999</v>
      </c>
      <c r="J21" s="10">
        <v>0.99919999999999998</v>
      </c>
      <c r="K21" s="9" t="str">
        <f t="shared" si="0"/>
        <v>Yes</v>
      </c>
    </row>
    <row r="22" spans="1:11" x14ac:dyDescent="0.2">
      <c r="A22" s="110" t="s">
        <v>829</v>
      </c>
      <c r="B22" s="35" t="s">
        <v>226</v>
      </c>
      <c r="C22" s="8">
        <v>5.3772460377</v>
      </c>
      <c r="D22" s="9" t="str">
        <f>IF($B22="N/A","N/A",IF(C22&gt;30,"No",IF(C22&lt;5,"No","Yes")))</f>
        <v>Yes</v>
      </c>
      <c r="E22" s="8">
        <v>4.6853211862000004</v>
      </c>
      <c r="F22" s="9" t="str">
        <f>IF($B22="N/A","N/A",IF(E22&gt;30,"No",IF(E22&lt;5,"No","Yes")))</f>
        <v>No</v>
      </c>
      <c r="G22" s="8">
        <v>4.4577884076999998</v>
      </c>
      <c r="H22" s="9" t="str">
        <f>IF($B22="N/A","N/A",IF(G22&gt;30,"No",IF(G22&lt;5,"No","Yes")))</f>
        <v>No</v>
      </c>
      <c r="I22" s="10">
        <v>-12.9</v>
      </c>
      <c r="J22" s="10">
        <v>-4.8600000000000003</v>
      </c>
      <c r="K22" s="9" t="str">
        <f t="shared" si="0"/>
        <v>Yes</v>
      </c>
    </row>
    <row r="23" spans="1:11" x14ac:dyDescent="0.2">
      <c r="A23" s="110" t="s">
        <v>830</v>
      </c>
      <c r="B23" s="35" t="s">
        <v>227</v>
      </c>
      <c r="C23" s="8">
        <v>39.892278486999999</v>
      </c>
      <c r="D23" s="9" t="str">
        <f>IF($B23="N/A","N/A",IF(C23&gt;75,"No",IF(C23&lt;15,"No","Yes")))</f>
        <v>Yes</v>
      </c>
      <c r="E23" s="8">
        <v>39.829878219000001</v>
      </c>
      <c r="F23" s="9" t="str">
        <f>IF($B23="N/A","N/A",IF(E23&gt;75,"No",IF(E23&lt;15,"No","Yes")))</f>
        <v>Yes</v>
      </c>
      <c r="G23" s="8">
        <v>41.198921173999999</v>
      </c>
      <c r="H23" s="9" t="str">
        <f>IF($B23="N/A","N/A",IF(G23&gt;75,"No",IF(G23&lt;15,"No","Yes")))</f>
        <v>Yes</v>
      </c>
      <c r="I23" s="10">
        <v>-0.156</v>
      </c>
      <c r="J23" s="10">
        <v>3.4369999999999998</v>
      </c>
      <c r="K23" s="9" t="str">
        <f t="shared" si="0"/>
        <v>Yes</v>
      </c>
    </row>
    <row r="24" spans="1:11" x14ac:dyDescent="0.2">
      <c r="A24" s="110" t="s">
        <v>831</v>
      </c>
      <c r="B24" s="35" t="s">
        <v>228</v>
      </c>
      <c r="C24" s="8">
        <v>54.730475476000002</v>
      </c>
      <c r="D24" s="9" t="str">
        <f>IF($B24="N/A","N/A",IF(C24&gt;70,"No",IF(C24&lt;25,"No","Yes")))</f>
        <v>Yes</v>
      </c>
      <c r="E24" s="8">
        <v>55.484800595000003</v>
      </c>
      <c r="F24" s="9" t="str">
        <f>IF($B24="N/A","N/A",IF(E24&gt;70,"No",IF(E24&lt;25,"No","Yes")))</f>
        <v>Yes</v>
      </c>
      <c r="G24" s="8">
        <v>54.343290418000002</v>
      </c>
      <c r="H24" s="9" t="str">
        <f>IF($B24="N/A","N/A",IF(G24&gt;70,"No",IF(G24&lt;25,"No","Yes")))</f>
        <v>Yes</v>
      </c>
      <c r="I24" s="10">
        <v>1.3779999999999999</v>
      </c>
      <c r="J24" s="10">
        <v>-2.06</v>
      </c>
      <c r="K24" s="9" t="str">
        <f t="shared" si="0"/>
        <v>Yes</v>
      </c>
    </row>
    <row r="25" spans="1:11" x14ac:dyDescent="0.2">
      <c r="A25" s="110" t="s">
        <v>318</v>
      </c>
      <c r="B25" s="35" t="s">
        <v>229</v>
      </c>
      <c r="C25" s="8">
        <v>56.890615343999997</v>
      </c>
      <c r="D25" s="9" t="str">
        <f>IF($B25="N/A","N/A",IF(C25&gt;70,"No",IF(C25&lt;35,"No","Yes")))</f>
        <v>Yes</v>
      </c>
      <c r="E25" s="8">
        <v>55.596355860999999</v>
      </c>
      <c r="F25" s="9" t="str">
        <f>IF($B25="N/A","N/A",IF(E25&gt;70,"No",IF(E25&lt;35,"No","Yes")))</f>
        <v>Yes</v>
      </c>
      <c r="G25" s="8">
        <v>55.467915118999997</v>
      </c>
      <c r="H25" s="9" t="str">
        <f>IF($B25="N/A","N/A",IF(G25&gt;70,"No",IF(G25&lt;35,"No","Yes")))</f>
        <v>Yes</v>
      </c>
      <c r="I25" s="10">
        <v>-2.27</v>
      </c>
      <c r="J25" s="10">
        <v>-0.23100000000000001</v>
      </c>
      <c r="K25" s="9" t="str">
        <f t="shared" si="0"/>
        <v>Yes</v>
      </c>
    </row>
    <row r="26" spans="1:11" x14ac:dyDescent="0.2">
      <c r="A26" s="110" t="s">
        <v>832</v>
      </c>
      <c r="B26" s="35" t="s">
        <v>220</v>
      </c>
      <c r="C26" s="8">
        <v>2.3027622595000001</v>
      </c>
      <c r="D26" s="9" t="str">
        <f>IF($B26="N/A","N/A",IF(C26&gt;1,"Yes","No"))</f>
        <v>Yes</v>
      </c>
      <c r="E26" s="8">
        <v>2.3604213695</v>
      </c>
      <c r="F26" s="9" t="str">
        <f>IF($B26="N/A","N/A",IF(E26&gt;1,"Yes","No"))</f>
        <v>Yes</v>
      </c>
      <c r="G26" s="8">
        <v>2.3348623853000001</v>
      </c>
      <c r="H26" s="9" t="str">
        <f>IF($B26="N/A","N/A",IF(G26&gt;1,"Yes","No"))</f>
        <v>Yes</v>
      </c>
      <c r="I26" s="10">
        <v>2.504</v>
      </c>
      <c r="J26" s="10">
        <v>-1.08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833</v>
      </c>
      <c r="B28" s="35" t="s">
        <v>213</v>
      </c>
      <c r="C28" s="8">
        <v>99.449099938000003</v>
      </c>
      <c r="D28" s="9" t="str">
        <f>IF($B28="N/A","N/A",IF(C28&gt;15,"No",IF(C28&lt;-15,"No","Yes")))</f>
        <v>N/A</v>
      </c>
      <c r="E28" s="8">
        <v>99.991639495000001</v>
      </c>
      <c r="F28" s="9" t="str">
        <f>IF($B28="N/A","N/A",IF(E28&gt;15,"No",IF(E28&lt;-15,"No","Yes")))</f>
        <v>N/A</v>
      </c>
      <c r="G28" s="8">
        <v>99.990825688000001</v>
      </c>
      <c r="H28" s="9" t="str">
        <f>IF($B28="N/A","N/A",IF(G28&gt;15,"No",IF(G28&lt;-15,"No","Yes")))</f>
        <v>N/A</v>
      </c>
      <c r="I28" s="10">
        <v>0.54549999999999998</v>
      </c>
      <c r="J28" s="10">
        <v>-1E-3</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99.991638796000004</v>
      </c>
      <c r="F30" s="9" t="str">
        <f>IF($B30="N/A","N/A",IF(E30&gt;15,"No",IF(E30&lt;-15,"No","Yes")))</f>
        <v>N/A</v>
      </c>
      <c r="G30" s="8">
        <v>100</v>
      </c>
      <c r="H30" s="9" t="str">
        <f>IF($B30="N/A","N/A",IF(G30&gt;15,"No",IF(G30&lt;-15,"No","Yes")))</f>
        <v>N/A</v>
      </c>
      <c r="I30" s="10">
        <v>-8.0000000000000002E-3</v>
      </c>
      <c r="J30" s="10">
        <v>8.3999999999999995E-3</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61519</v>
      </c>
      <c r="D6" s="9" t="str">
        <f>IF(OR($B6="N/A",$C6="N/A"),"N/A",IF(C6&lt;0,"No","Yes"))</f>
        <v>N/A</v>
      </c>
      <c r="E6" s="36">
        <v>66184</v>
      </c>
      <c r="F6" s="9" t="str">
        <f>IF($B6="N/A","N/A",IF(E6&lt;0,"No","Yes"))</f>
        <v>N/A</v>
      </c>
      <c r="G6" s="36">
        <v>77368</v>
      </c>
      <c r="H6" s="9" t="str">
        <f>IF($B6="N/A","N/A",IF(G6&lt;0,"No","Yes"))</f>
        <v>N/A</v>
      </c>
      <c r="I6" s="10">
        <v>7.5830000000000002</v>
      </c>
      <c r="J6" s="10">
        <v>16.899999999999999</v>
      </c>
      <c r="K6" s="9" t="str">
        <f t="shared" ref="K6:K35" si="0">IF(J6="Div by 0", "N/A", IF(J6="N/A","N/A", IF(J6&gt;30, "No", IF(J6&lt;-30, "No", "Yes"))))</f>
        <v>Yes</v>
      </c>
    </row>
    <row r="7" spans="1:11" x14ac:dyDescent="0.2">
      <c r="A7" s="110" t="s">
        <v>436</v>
      </c>
      <c r="B7" s="105" t="s">
        <v>213</v>
      </c>
      <c r="C7" s="9">
        <v>0.1820575757</v>
      </c>
      <c r="D7" s="9" t="str">
        <f t="shared" ref="D7:D17" si="1">IF(OR($B7="N/A",$C7="N/A"),"N/A",IF(C7&lt;0,"No","Yes"))</f>
        <v>N/A</v>
      </c>
      <c r="E7" s="9">
        <v>0.16620331199999999</v>
      </c>
      <c r="F7" s="9" t="str">
        <f t="shared" ref="F7:F17" si="2">IF($B7="N/A","N/A",IF(E7&lt;0,"No","Yes"))</f>
        <v>N/A</v>
      </c>
      <c r="G7" s="9">
        <v>0.26108985629999998</v>
      </c>
      <c r="H7" s="9" t="str">
        <f t="shared" ref="H7:H17" si="3">IF($B7="N/A","N/A",IF(G7&lt;0,"No","Yes"))</f>
        <v>N/A</v>
      </c>
      <c r="I7" s="10">
        <v>-8.7100000000000009</v>
      </c>
      <c r="J7" s="10">
        <v>57.09</v>
      </c>
      <c r="K7" s="9" t="str">
        <f t="shared" si="0"/>
        <v>No</v>
      </c>
    </row>
    <row r="8" spans="1:11" x14ac:dyDescent="0.2">
      <c r="A8" s="110" t="s">
        <v>437</v>
      </c>
      <c r="B8" s="105" t="s">
        <v>213</v>
      </c>
      <c r="C8" s="9">
        <v>2.9535590631000002</v>
      </c>
      <c r="D8" s="9" t="str">
        <f t="shared" si="1"/>
        <v>N/A</v>
      </c>
      <c r="E8" s="9">
        <v>9.2892542004000003</v>
      </c>
      <c r="F8" s="9" t="str">
        <f t="shared" si="2"/>
        <v>N/A</v>
      </c>
      <c r="G8" s="9">
        <v>20.651949126000002</v>
      </c>
      <c r="H8" s="9" t="str">
        <f t="shared" si="3"/>
        <v>N/A</v>
      </c>
      <c r="I8" s="10">
        <v>214.5</v>
      </c>
      <c r="J8" s="10">
        <v>122.3</v>
      </c>
      <c r="K8" s="9" t="str">
        <f t="shared" si="0"/>
        <v>No</v>
      </c>
    </row>
    <row r="9" spans="1:11" x14ac:dyDescent="0.2">
      <c r="A9" s="110" t="s">
        <v>438</v>
      </c>
      <c r="B9" s="105" t="s">
        <v>213</v>
      </c>
      <c r="C9" s="9">
        <v>47.157788650999997</v>
      </c>
      <c r="D9" s="9" t="str">
        <f t="shared" si="1"/>
        <v>N/A</v>
      </c>
      <c r="E9" s="9">
        <v>43.082920342999998</v>
      </c>
      <c r="F9" s="9" t="str">
        <f t="shared" si="2"/>
        <v>N/A</v>
      </c>
      <c r="G9" s="9">
        <v>35.793868265999997</v>
      </c>
      <c r="H9" s="9" t="str">
        <f t="shared" si="3"/>
        <v>N/A</v>
      </c>
      <c r="I9" s="10">
        <v>-8.64</v>
      </c>
      <c r="J9" s="10">
        <v>-16.899999999999999</v>
      </c>
      <c r="K9" s="9" t="str">
        <f t="shared" si="0"/>
        <v>Yes</v>
      </c>
    </row>
    <row r="10" spans="1:11" x14ac:dyDescent="0.2">
      <c r="A10" s="110" t="s">
        <v>439</v>
      </c>
      <c r="B10" s="105" t="s">
        <v>213</v>
      </c>
      <c r="C10" s="9">
        <v>49.678960971000002</v>
      </c>
      <c r="D10" s="9" t="str">
        <f t="shared" si="1"/>
        <v>N/A</v>
      </c>
      <c r="E10" s="9">
        <v>47.162456183000003</v>
      </c>
      <c r="F10" s="9" t="str">
        <f t="shared" si="2"/>
        <v>N/A</v>
      </c>
      <c r="G10" s="9">
        <v>43.198738497000001</v>
      </c>
      <c r="H10" s="9" t="str">
        <f t="shared" si="3"/>
        <v>N/A</v>
      </c>
      <c r="I10" s="10">
        <v>-5.07</v>
      </c>
      <c r="J10" s="10">
        <v>-8.4</v>
      </c>
      <c r="K10" s="9" t="str">
        <f t="shared" si="0"/>
        <v>Yes</v>
      </c>
    </row>
    <row r="11" spans="1:11" x14ac:dyDescent="0.2">
      <c r="A11" s="26" t="s">
        <v>324</v>
      </c>
      <c r="B11" s="105" t="s">
        <v>213</v>
      </c>
      <c r="C11" s="9">
        <v>0</v>
      </c>
      <c r="D11" s="9" t="str">
        <f t="shared" si="1"/>
        <v>N/A</v>
      </c>
      <c r="E11" s="9">
        <v>98.277529311999999</v>
      </c>
      <c r="F11" s="9" t="str">
        <f t="shared" si="2"/>
        <v>N/A</v>
      </c>
      <c r="G11" s="9">
        <v>96.685968359</v>
      </c>
      <c r="H11" s="9" t="str">
        <f t="shared" si="3"/>
        <v>N/A</v>
      </c>
      <c r="I11" s="10" t="s">
        <v>1747</v>
      </c>
      <c r="J11" s="10">
        <v>-1.62</v>
      </c>
      <c r="K11" s="9" t="str">
        <f t="shared" si="0"/>
        <v>Yes</v>
      </c>
    </row>
    <row r="12" spans="1:11" x14ac:dyDescent="0.2">
      <c r="A12" s="26" t="s">
        <v>310</v>
      </c>
      <c r="B12" s="105" t="s">
        <v>213</v>
      </c>
      <c r="C12" s="9">
        <v>99.904094670000006</v>
      </c>
      <c r="D12" s="9" t="str">
        <f t="shared" si="1"/>
        <v>N/A</v>
      </c>
      <c r="E12" s="9">
        <v>99.903299891000003</v>
      </c>
      <c r="F12" s="9" t="str">
        <f t="shared" si="2"/>
        <v>N/A</v>
      </c>
      <c r="G12" s="9">
        <v>99.881087788000002</v>
      </c>
      <c r="H12" s="9" t="str">
        <f t="shared" si="3"/>
        <v>N/A</v>
      </c>
      <c r="I12" s="10">
        <v>-1E-3</v>
      </c>
      <c r="J12" s="10">
        <v>-2.1999999999999999E-2</v>
      </c>
      <c r="K12" s="9" t="str">
        <f t="shared" si="0"/>
        <v>Yes</v>
      </c>
    </row>
    <row r="13" spans="1:11" x14ac:dyDescent="0.2">
      <c r="A13" s="26" t="s">
        <v>824</v>
      </c>
      <c r="B13" s="105" t="s">
        <v>213</v>
      </c>
      <c r="C13" s="9">
        <v>1.0645460462</v>
      </c>
      <c r="D13" s="9" t="str">
        <f t="shared" si="1"/>
        <v>N/A</v>
      </c>
      <c r="E13" s="9">
        <v>1.0649576528</v>
      </c>
      <c r="F13" s="9" t="str">
        <f t="shared" si="2"/>
        <v>N/A</v>
      </c>
      <c r="G13" s="9">
        <v>1.0862751694999999</v>
      </c>
      <c r="H13" s="9" t="str">
        <f t="shared" si="3"/>
        <v>N/A</v>
      </c>
      <c r="I13" s="10">
        <v>3.8699999999999998E-2</v>
      </c>
      <c r="J13" s="10">
        <v>2.0019999999999998</v>
      </c>
      <c r="K13" s="9" t="str">
        <f t="shared" si="0"/>
        <v>Yes</v>
      </c>
    </row>
    <row r="14" spans="1:11" x14ac:dyDescent="0.2">
      <c r="A14" s="26" t="s">
        <v>311</v>
      </c>
      <c r="B14" s="105" t="s">
        <v>213</v>
      </c>
      <c r="C14" s="9">
        <v>72.527186723</v>
      </c>
      <c r="D14" s="9" t="str">
        <f t="shared" si="1"/>
        <v>N/A</v>
      </c>
      <c r="E14" s="9">
        <v>66.426930979999995</v>
      </c>
      <c r="F14" s="9" t="str">
        <f t="shared" si="2"/>
        <v>N/A</v>
      </c>
      <c r="G14" s="9">
        <v>70.651949126000005</v>
      </c>
      <c r="H14" s="9" t="str">
        <f t="shared" si="3"/>
        <v>N/A</v>
      </c>
      <c r="I14" s="10">
        <v>-8.41</v>
      </c>
      <c r="J14" s="10">
        <v>6.36</v>
      </c>
      <c r="K14" s="9" t="str">
        <f t="shared" si="0"/>
        <v>Yes</v>
      </c>
    </row>
    <row r="15" spans="1:11" x14ac:dyDescent="0.2">
      <c r="A15" s="26" t="s">
        <v>825</v>
      </c>
      <c r="B15" s="105" t="s">
        <v>213</v>
      </c>
      <c r="C15" s="9">
        <v>7.5529382759999999</v>
      </c>
      <c r="D15" s="9" t="str">
        <f t="shared" si="1"/>
        <v>N/A</v>
      </c>
      <c r="E15" s="9">
        <v>7.2546629060000001</v>
      </c>
      <c r="F15" s="9" t="str">
        <f t="shared" si="2"/>
        <v>N/A</v>
      </c>
      <c r="G15" s="9">
        <v>7.6263034649000003</v>
      </c>
      <c r="H15" s="9" t="str">
        <f t="shared" si="3"/>
        <v>N/A</v>
      </c>
      <c r="I15" s="10">
        <v>-3.95</v>
      </c>
      <c r="J15" s="10">
        <v>5.1230000000000002</v>
      </c>
      <c r="K15" s="9" t="str">
        <f t="shared" si="0"/>
        <v>Yes</v>
      </c>
    </row>
    <row r="16" spans="1:11" x14ac:dyDescent="0.2">
      <c r="A16" s="26" t="s">
        <v>834</v>
      </c>
      <c r="B16" s="105" t="s">
        <v>213</v>
      </c>
      <c r="C16" s="9">
        <v>2.7898177205999999</v>
      </c>
      <c r="D16" s="9" t="str">
        <f t="shared" si="1"/>
        <v>N/A</v>
      </c>
      <c r="E16" s="9">
        <v>2.9711859541000001</v>
      </c>
      <c r="F16" s="9" t="str">
        <f t="shared" si="2"/>
        <v>N/A</v>
      </c>
      <c r="G16" s="9">
        <v>3.4340834766000001</v>
      </c>
      <c r="H16" s="9" t="str">
        <f t="shared" si="3"/>
        <v>N/A</v>
      </c>
      <c r="I16" s="10">
        <v>6.5010000000000003</v>
      </c>
      <c r="J16" s="10">
        <v>15.58</v>
      </c>
      <c r="K16" s="9" t="str">
        <f t="shared" si="0"/>
        <v>Yes</v>
      </c>
    </row>
    <row r="17" spans="1:11" x14ac:dyDescent="0.2">
      <c r="A17" s="26" t="s">
        <v>827</v>
      </c>
      <c r="B17" s="105" t="s">
        <v>213</v>
      </c>
      <c r="C17" s="9">
        <v>3.0437170185000002</v>
      </c>
      <c r="D17" s="9" t="str">
        <f t="shared" si="1"/>
        <v>N/A</v>
      </c>
      <c r="E17" s="9">
        <v>3.0958243220999999</v>
      </c>
      <c r="F17" s="9" t="str">
        <f t="shared" si="2"/>
        <v>N/A</v>
      </c>
      <c r="G17" s="9">
        <v>3.6047026244000002</v>
      </c>
      <c r="H17" s="9" t="str">
        <f t="shared" si="3"/>
        <v>N/A</v>
      </c>
      <c r="I17" s="10">
        <v>1.712</v>
      </c>
      <c r="J17" s="10">
        <v>16.440000000000001</v>
      </c>
      <c r="K17" s="9" t="str">
        <f t="shared" si="0"/>
        <v>Yes</v>
      </c>
    </row>
    <row r="18" spans="1:11" x14ac:dyDescent="0.2">
      <c r="A18" s="110" t="s">
        <v>312</v>
      </c>
      <c r="B18" s="35" t="s">
        <v>223</v>
      </c>
      <c r="C18" s="9">
        <v>99.964238690000002</v>
      </c>
      <c r="D18" s="9" t="str">
        <f>IF(OR($B18="N/A",$C18="N/A"),"N/A",IF(C18&gt;100,"No",IF(C18&lt;98,"No","Yes")))</f>
        <v>Yes</v>
      </c>
      <c r="E18" s="9">
        <v>99.412244650999995</v>
      </c>
      <c r="F18" s="9" t="str">
        <f>IF(OR($B18="N/A",$E18="N/A"),"N/A",IF(E18&gt;100,"No",IF(E18&lt;98,"No","Yes")))</f>
        <v>Yes</v>
      </c>
      <c r="G18" s="9">
        <v>98.034070933999999</v>
      </c>
      <c r="H18" s="9" t="str">
        <f>IF($B18="N/A","N/A",IF(G18&gt;100,"No",IF(G18&lt;98,"No","Yes")))</f>
        <v>Yes</v>
      </c>
      <c r="I18" s="10">
        <v>-0.55200000000000005</v>
      </c>
      <c r="J18" s="10">
        <v>-1.39</v>
      </c>
      <c r="K18" s="9" t="str">
        <f t="shared" si="0"/>
        <v>Yes</v>
      </c>
    </row>
    <row r="19" spans="1:11" x14ac:dyDescent="0.2">
      <c r="A19" s="110" t="s">
        <v>31</v>
      </c>
      <c r="B19" s="35" t="s">
        <v>214</v>
      </c>
      <c r="C19" s="9">
        <v>99.884588500999996</v>
      </c>
      <c r="D19" s="9" t="str">
        <f>IF(OR($B19="N/A",$C19="N/A"),"N/A",IF(C19&gt;100,"No",IF(C19&lt;95,"No","Yes")))</f>
        <v>Yes</v>
      </c>
      <c r="E19" s="9">
        <v>99.368427413999996</v>
      </c>
      <c r="F19" s="9" t="str">
        <f>IF(OR($B19="N/A",$E19="N/A"),"N/A",IF(E19&gt;100,"No",IF(E19&lt;98,"No","Yes")))</f>
        <v>Yes</v>
      </c>
      <c r="G19" s="9">
        <v>97.974614828</v>
      </c>
      <c r="H19" s="9" t="str">
        <f>IF($B19="N/A","N/A",IF(G19&gt;100,"No",IF(G19&lt;95,"No","Yes")))</f>
        <v>Yes</v>
      </c>
      <c r="I19" s="10">
        <v>-0.51700000000000002</v>
      </c>
      <c r="J19" s="10">
        <v>-1.4</v>
      </c>
      <c r="K19" s="9" t="str">
        <f t="shared" si="0"/>
        <v>Yes</v>
      </c>
    </row>
    <row r="20" spans="1:11" x14ac:dyDescent="0.2">
      <c r="A20" s="26" t="s">
        <v>313</v>
      </c>
      <c r="B20" s="105" t="s">
        <v>213</v>
      </c>
      <c r="C20" s="9">
        <v>98.207057981999995</v>
      </c>
      <c r="D20" s="9" t="str">
        <f t="shared" ref="D20:D35" si="4">IF(OR($B20="N/A",$C20="N/A"),"N/A",IF(C20&lt;0,"No","Yes"))</f>
        <v>N/A</v>
      </c>
      <c r="E20" s="9">
        <v>98.387827873999996</v>
      </c>
      <c r="F20" s="9" t="str">
        <f t="shared" ref="F20:F34" si="5">IF($B20="N/A","N/A",IF(E20&lt;0,"No","Yes"))</f>
        <v>N/A</v>
      </c>
      <c r="G20" s="9">
        <v>98.455433771000003</v>
      </c>
      <c r="H20" s="9" t="str">
        <f t="shared" ref="H20:H35" si="6">IF($B20="N/A","N/A",IF(G20&lt;0,"No","Yes"))</f>
        <v>N/A</v>
      </c>
      <c r="I20" s="10">
        <v>0.18410000000000001</v>
      </c>
      <c r="J20" s="10">
        <v>6.8699999999999997E-2</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3.3131390301999999</v>
      </c>
      <c r="D23" s="9" t="str">
        <f t="shared" si="4"/>
        <v>N/A</v>
      </c>
      <c r="E23" s="9">
        <v>3.7097334702999998</v>
      </c>
      <c r="F23" s="9" t="str">
        <f t="shared" si="5"/>
        <v>N/A</v>
      </c>
      <c r="G23" s="9">
        <v>4.3346344741999996</v>
      </c>
      <c r="H23" s="9" t="str">
        <f t="shared" si="6"/>
        <v>N/A</v>
      </c>
      <c r="I23" s="10">
        <v>11.97</v>
      </c>
      <c r="J23" s="10">
        <v>16.84</v>
      </c>
      <c r="K23" s="9" t="str">
        <f t="shared" si="0"/>
        <v>Yes</v>
      </c>
    </row>
    <row r="24" spans="1:11" x14ac:dyDescent="0.2">
      <c r="A24" s="26" t="s">
        <v>315</v>
      </c>
      <c r="B24" s="105" t="s">
        <v>213</v>
      </c>
      <c r="C24" s="9">
        <v>2.9356784082999998</v>
      </c>
      <c r="D24" s="9" t="str">
        <f t="shared" si="4"/>
        <v>N/A</v>
      </c>
      <c r="E24" s="9">
        <v>2.7302671341</v>
      </c>
      <c r="F24" s="9" t="str">
        <f t="shared" si="5"/>
        <v>N/A</v>
      </c>
      <c r="G24" s="9">
        <v>2.7595388274000001</v>
      </c>
      <c r="H24" s="9" t="str">
        <f t="shared" si="6"/>
        <v>N/A</v>
      </c>
      <c r="I24" s="10">
        <v>-7</v>
      </c>
      <c r="J24" s="10">
        <v>1.0720000000000001</v>
      </c>
      <c r="K24" s="9" t="str">
        <f t="shared" si="0"/>
        <v>Yes</v>
      </c>
    </row>
    <row r="25" spans="1:11" x14ac:dyDescent="0.2">
      <c r="A25" s="26" t="s">
        <v>316</v>
      </c>
      <c r="B25" s="105" t="s">
        <v>213</v>
      </c>
      <c r="C25" s="9">
        <v>10.281376484999999</v>
      </c>
      <c r="D25" s="9" t="str">
        <f t="shared" si="4"/>
        <v>N/A</v>
      </c>
      <c r="E25" s="9">
        <v>11.733953826</v>
      </c>
      <c r="F25" s="9" t="str">
        <f t="shared" si="5"/>
        <v>N/A</v>
      </c>
      <c r="G25" s="9">
        <v>14.884706855999999</v>
      </c>
      <c r="H25" s="9" t="str">
        <f t="shared" si="6"/>
        <v>N/A</v>
      </c>
      <c r="I25" s="10">
        <v>14.13</v>
      </c>
      <c r="J25" s="10">
        <v>26.85</v>
      </c>
      <c r="K25" s="9" t="str">
        <f t="shared" si="0"/>
        <v>Yes</v>
      </c>
    </row>
    <row r="26" spans="1:11" x14ac:dyDescent="0.2">
      <c r="A26" s="26" t="s">
        <v>317</v>
      </c>
      <c r="B26" s="105" t="s">
        <v>213</v>
      </c>
      <c r="C26" s="9">
        <v>86.782945106</v>
      </c>
      <c r="D26" s="9" t="str">
        <f t="shared" si="4"/>
        <v>N/A</v>
      </c>
      <c r="E26" s="9">
        <v>85.535779039999994</v>
      </c>
      <c r="F26" s="9" t="str">
        <f t="shared" si="5"/>
        <v>N/A</v>
      </c>
      <c r="G26" s="9">
        <v>82.355754317000006</v>
      </c>
      <c r="H26" s="9" t="str">
        <f t="shared" si="6"/>
        <v>N/A</v>
      </c>
      <c r="I26" s="10">
        <v>-1.44</v>
      </c>
      <c r="J26" s="10">
        <v>-3.72</v>
      </c>
      <c r="K26" s="9" t="str">
        <f t="shared" si="0"/>
        <v>Yes</v>
      </c>
    </row>
    <row r="27" spans="1:11" x14ac:dyDescent="0.2">
      <c r="A27" s="26" t="s">
        <v>318</v>
      </c>
      <c r="B27" s="105" t="s">
        <v>213</v>
      </c>
      <c r="C27" s="9">
        <v>61.364781612000002</v>
      </c>
      <c r="D27" s="9" t="str">
        <f t="shared" si="4"/>
        <v>N/A</v>
      </c>
      <c r="E27" s="9">
        <v>60.570530642000001</v>
      </c>
      <c r="F27" s="9" t="str">
        <f t="shared" si="5"/>
        <v>N/A</v>
      </c>
      <c r="G27" s="9">
        <v>59.996380932999998</v>
      </c>
      <c r="H27" s="9" t="str">
        <f t="shared" si="6"/>
        <v>N/A</v>
      </c>
      <c r="I27" s="10">
        <v>-1.29</v>
      </c>
      <c r="J27" s="10">
        <v>-0.94799999999999995</v>
      </c>
      <c r="K27" s="9" t="str">
        <f t="shared" si="0"/>
        <v>Yes</v>
      </c>
    </row>
    <row r="28" spans="1:11" x14ac:dyDescent="0.2">
      <c r="A28" s="26" t="s">
        <v>832</v>
      </c>
      <c r="B28" s="105" t="s">
        <v>213</v>
      </c>
      <c r="C28" s="9">
        <v>2.0177213849000002</v>
      </c>
      <c r="D28" s="9" t="str">
        <f t="shared" si="4"/>
        <v>N/A</v>
      </c>
      <c r="E28" s="9">
        <v>2.0748852524000001</v>
      </c>
      <c r="F28" s="9" t="str">
        <f t="shared" si="5"/>
        <v>N/A</v>
      </c>
      <c r="G28" s="9">
        <v>2.0676892585000002</v>
      </c>
      <c r="H28" s="9" t="str">
        <f t="shared" si="6"/>
        <v>N/A</v>
      </c>
      <c r="I28" s="10">
        <v>2.8330000000000002</v>
      </c>
      <c r="J28" s="10">
        <v>-0.34699999999999998</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833</v>
      </c>
      <c r="B30" s="105" t="s">
        <v>213</v>
      </c>
      <c r="C30" s="9">
        <v>98.810627533000002</v>
      </c>
      <c r="D30" s="9" t="str">
        <f t="shared" si="4"/>
        <v>N/A</v>
      </c>
      <c r="E30" s="9">
        <v>99.862801836000003</v>
      </c>
      <c r="F30" s="9" t="str">
        <f t="shared" si="5"/>
        <v>N/A</v>
      </c>
      <c r="G30" s="9">
        <v>99.885820155999994</v>
      </c>
      <c r="H30" s="9" t="str">
        <f t="shared" si="6"/>
        <v>N/A</v>
      </c>
      <c r="I30" s="10">
        <v>1.0649999999999999</v>
      </c>
      <c r="J30" s="10">
        <v>2.3E-2</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37.807831727</v>
      </c>
      <c r="D34" s="9" t="str">
        <f t="shared" si="4"/>
        <v>N/A</v>
      </c>
      <c r="E34" s="9">
        <v>35.771485554999998</v>
      </c>
      <c r="F34" s="9" t="str">
        <f t="shared" si="5"/>
        <v>N/A</v>
      </c>
      <c r="G34" s="9">
        <v>31.717247441000001</v>
      </c>
      <c r="H34" s="9" t="str">
        <f t="shared" si="6"/>
        <v>N/A</v>
      </c>
      <c r="I34" s="10">
        <v>-5.39</v>
      </c>
      <c r="J34" s="10">
        <v>-11.3</v>
      </c>
      <c r="K34" s="9" t="str">
        <f t="shared" si="0"/>
        <v>Yes</v>
      </c>
    </row>
    <row r="35" spans="1:11" x14ac:dyDescent="0.2">
      <c r="A35" s="26" t="s">
        <v>1732</v>
      </c>
      <c r="B35" s="105" t="s">
        <v>213</v>
      </c>
      <c r="C35" s="9">
        <v>33.573367576999999</v>
      </c>
      <c r="D35" s="9" t="str">
        <f t="shared" si="4"/>
        <v>N/A</v>
      </c>
      <c r="E35" s="9">
        <v>32.068173577000003</v>
      </c>
      <c r="F35" s="9" t="str">
        <f>IF($B35="N/A","N/A",IF(E35&lt;0,"No","Yes"))</f>
        <v>N/A</v>
      </c>
      <c r="G35" s="9">
        <v>29.291179816</v>
      </c>
      <c r="H35" s="9" t="str">
        <f t="shared" si="6"/>
        <v>N/A</v>
      </c>
      <c r="I35" s="10">
        <v>-4.4800000000000004</v>
      </c>
      <c r="J35" s="10">
        <v>-8.66</v>
      </c>
      <c r="K35" s="9" t="str">
        <f t="shared" si="0"/>
        <v>Yes</v>
      </c>
    </row>
    <row r="36" spans="1:11" x14ac:dyDescent="0.2">
      <c r="A36" s="29" t="s">
        <v>372</v>
      </c>
      <c r="B36" s="1" t="s">
        <v>213</v>
      </c>
      <c r="C36" s="8">
        <v>97.199239258999995</v>
      </c>
      <c r="D36" s="9" t="str">
        <f t="shared" ref="D36:D39" si="7">IF($B36="N/A","N/A",IF(C36&lt;0,"No","Yes"))</f>
        <v>N/A</v>
      </c>
      <c r="E36" s="8">
        <v>96.48706636</v>
      </c>
      <c r="F36" s="9" t="str">
        <f t="shared" ref="F36:F39" si="8">IF($B36="N/A","N/A",IF(E36&lt;0,"No","Yes"))</f>
        <v>N/A</v>
      </c>
      <c r="G36" s="8">
        <v>94.544256023000003</v>
      </c>
      <c r="H36" s="9" t="str">
        <f t="shared" ref="H36:H39" si="9">IF($B36="N/A","N/A",IF(G36&lt;0,"No","Yes"))</f>
        <v>N/A</v>
      </c>
      <c r="I36" s="10">
        <v>-0.73299999999999998</v>
      </c>
      <c r="J36" s="10">
        <v>-2.0099999999999998</v>
      </c>
      <c r="K36" s="9" t="str">
        <f>IF(J36="Div by 0", "N/A", IF(J36="N/A","N/A", IF(J36&gt;30, "No", IF(J36&lt;-30, "No", "Yes"))))</f>
        <v>Yes</v>
      </c>
    </row>
    <row r="37" spans="1:11" x14ac:dyDescent="0.2">
      <c r="A37" s="29" t="s">
        <v>373</v>
      </c>
      <c r="B37" s="1" t="s">
        <v>213</v>
      </c>
      <c r="C37" s="8">
        <v>2.4545262439000002</v>
      </c>
      <c r="D37" s="9" t="str">
        <f t="shared" si="7"/>
        <v>N/A</v>
      </c>
      <c r="E37" s="8">
        <v>2.9040251420000001</v>
      </c>
      <c r="F37" s="9" t="str">
        <f t="shared" si="8"/>
        <v>N/A</v>
      </c>
      <c r="G37" s="8">
        <v>4.3570985420000001</v>
      </c>
      <c r="H37" s="9" t="str">
        <f t="shared" si="9"/>
        <v>N/A</v>
      </c>
      <c r="I37" s="10">
        <v>18.309999999999999</v>
      </c>
      <c r="J37" s="10">
        <v>50.04</v>
      </c>
      <c r="K37" s="9" t="str">
        <f>IF(J37="Div by 0", "N/A", IF(J37="N/A","N/A", IF(J37&gt;30, "No", IF(J37&lt;-30, "No", "Yes"))))</f>
        <v>No</v>
      </c>
    </row>
    <row r="38" spans="1:11" x14ac:dyDescent="0.2">
      <c r="A38" s="29" t="s">
        <v>374</v>
      </c>
      <c r="B38" s="1" t="s">
        <v>213</v>
      </c>
      <c r="C38" s="8">
        <v>4.3888879899999997E-2</v>
      </c>
      <c r="D38" s="9" t="str">
        <f t="shared" si="7"/>
        <v>N/A</v>
      </c>
      <c r="E38" s="8">
        <v>3.0218783999999999E-2</v>
      </c>
      <c r="F38" s="9" t="str">
        <f t="shared" si="8"/>
        <v>N/A</v>
      </c>
      <c r="G38" s="8">
        <v>6.7211250099999995E-2</v>
      </c>
      <c r="H38" s="9" t="str">
        <f t="shared" si="9"/>
        <v>N/A</v>
      </c>
      <c r="I38" s="10">
        <v>-31.1</v>
      </c>
      <c r="J38" s="10">
        <v>122.4</v>
      </c>
      <c r="K38" s="9" t="str">
        <f>IF(J38="Div by 0", "N/A", IF(J38="N/A","N/A", IF(J38&gt;30, "No", IF(J38&lt;-30, "No", "Yes"))))</f>
        <v>No</v>
      </c>
    </row>
    <row r="39" spans="1:11" x14ac:dyDescent="0.2">
      <c r="A39" s="29" t="s">
        <v>375</v>
      </c>
      <c r="B39" s="1" t="s">
        <v>213</v>
      </c>
      <c r="C39" s="8">
        <v>0.20481477270000001</v>
      </c>
      <c r="D39" s="9" t="str">
        <f t="shared" si="7"/>
        <v>N/A</v>
      </c>
      <c r="E39" s="8">
        <v>0.3520488336</v>
      </c>
      <c r="F39" s="9" t="str">
        <f t="shared" si="8"/>
        <v>N/A</v>
      </c>
      <c r="G39" s="8">
        <v>0.56354048189999995</v>
      </c>
      <c r="H39" s="9" t="str">
        <f t="shared" si="9"/>
        <v>N/A</v>
      </c>
      <c r="I39" s="10">
        <v>71.89</v>
      </c>
      <c r="J39" s="10">
        <v>60.07</v>
      </c>
      <c r="K39" s="9" t="str">
        <f>IF(J39="Div by 0", "N/A", IF(J39="N/A","N/A", IF(J39&gt;30, "No", IF(J39&lt;-30, "No", "Yes"))))</f>
        <v>No</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1734</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299433</v>
      </c>
      <c r="D7" s="32" t="str">
        <f>IF($B7="N/A","N/A",IF(C7&gt;15,"No",IF(C7&lt;-15,"No","Yes")))</f>
        <v>N/A</v>
      </c>
      <c r="E7" s="31">
        <v>295005</v>
      </c>
      <c r="F7" s="32" t="str">
        <f>IF($B7="N/A","N/A",IF(E7&gt;15,"No",IF(E7&lt;-15,"No","Yes")))</f>
        <v>N/A</v>
      </c>
      <c r="G7" s="31">
        <v>286799</v>
      </c>
      <c r="H7" s="32" t="str">
        <f>IF($B7="N/A","N/A",IF(G7&gt;15,"No",IF(G7&lt;-15,"No","Yes")))</f>
        <v>N/A</v>
      </c>
      <c r="I7" s="33">
        <v>-1.48</v>
      </c>
      <c r="J7" s="33">
        <v>-2.78</v>
      </c>
      <c r="K7" s="32" t="str">
        <f t="shared" ref="K7:K24" si="0">IF(J7="Div by 0", "N/A", IF(J7="N/A","N/A", IF(J7&gt;30, "No", IF(J7&lt;-30, "No", "Yes"))))</f>
        <v>Yes</v>
      </c>
    </row>
    <row r="8" spans="1:11" x14ac:dyDescent="0.2">
      <c r="A8" s="107" t="s">
        <v>362</v>
      </c>
      <c r="B8" s="30" t="s">
        <v>213</v>
      </c>
      <c r="C8" s="34">
        <v>99.863742473000002</v>
      </c>
      <c r="D8" s="32" t="str">
        <f>IF($B8="N/A","N/A",IF(C8&gt;15,"No",IF(C8&lt;-15,"No","Yes")))</f>
        <v>N/A</v>
      </c>
      <c r="E8" s="34">
        <v>99.960000678</v>
      </c>
      <c r="F8" s="32" t="str">
        <f>IF($B8="N/A","N/A",IF(E8&gt;15,"No",IF(E8&lt;-15,"No","Yes")))</f>
        <v>N/A</v>
      </c>
      <c r="G8" s="34">
        <v>99.462689897999994</v>
      </c>
      <c r="H8" s="32" t="str">
        <f>IF($B8="N/A","N/A",IF(G8&gt;15,"No",IF(G8&lt;-15,"No","Yes")))</f>
        <v>N/A</v>
      </c>
      <c r="I8" s="33">
        <v>9.64E-2</v>
      </c>
      <c r="J8" s="33">
        <v>-0.498</v>
      </c>
      <c r="K8" s="32" t="str">
        <f t="shared" si="0"/>
        <v>Yes</v>
      </c>
    </row>
    <row r="9" spans="1:11" x14ac:dyDescent="0.2">
      <c r="A9" s="107" t="s">
        <v>119</v>
      </c>
      <c r="B9" s="35" t="s">
        <v>213</v>
      </c>
      <c r="C9" s="8">
        <v>0.13625752669999999</v>
      </c>
      <c r="D9" s="9" t="str">
        <f>IF($B9="N/A","N/A",IF(C9&gt;15,"No",IF(C9&lt;-15,"No","Yes")))</f>
        <v>N/A</v>
      </c>
      <c r="E9" s="8">
        <v>3.9999321999999997E-2</v>
      </c>
      <c r="F9" s="9" t="str">
        <f>IF($B9="N/A","N/A",IF(E9&gt;15,"No",IF(E9&lt;-15,"No","Yes")))</f>
        <v>N/A</v>
      </c>
      <c r="G9" s="8">
        <v>0.53731010219999997</v>
      </c>
      <c r="H9" s="9" t="str">
        <f>IF($B9="N/A","N/A",IF(G9&gt;15,"No",IF(G9&lt;-15,"No","Yes")))</f>
        <v>N/A</v>
      </c>
      <c r="I9" s="10">
        <v>-70.599999999999994</v>
      </c>
      <c r="J9" s="10">
        <v>1243</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836</v>
      </c>
      <c r="B11" s="35" t="s">
        <v>214</v>
      </c>
      <c r="C11" s="8">
        <v>99.863742473000002</v>
      </c>
      <c r="D11" s="9" t="str">
        <f>IF(OR($B11="N/A",$C11="N/A"),"N/A",IF(C11&gt;100,"No",IF(C11&lt;95,"No","Yes")))</f>
        <v>Yes</v>
      </c>
      <c r="E11" s="8">
        <v>99.960000678</v>
      </c>
      <c r="F11" s="9" t="str">
        <f>IF(OR($B11="N/A",$E11="N/A"),"N/A",IF(E11&gt;100,"No",IF(E11&lt;95,"No","Yes")))</f>
        <v>Yes</v>
      </c>
      <c r="G11" s="8">
        <v>99.462689897999994</v>
      </c>
      <c r="H11" s="9" t="str">
        <f>IF($B11="N/A","N/A",IF(G11&gt;100,"No",IF(G11&lt;95,"No","Yes")))</f>
        <v>Yes</v>
      </c>
      <c r="I11" s="10">
        <v>9.64E-2</v>
      </c>
      <c r="J11" s="10">
        <v>-0.498</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837</v>
      </c>
      <c r="B13" s="35" t="s">
        <v>214</v>
      </c>
      <c r="C13" s="8">
        <v>99.863742473000002</v>
      </c>
      <c r="D13" s="9" t="str">
        <f t="shared" si="1"/>
        <v>Yes</v>
      </c>
      <c r="E13" s="8">
        <v>100</v>
      </c>
      <c r="F13" s="9" t="str">
        <f t="shared" si="2"/>
        <v>Yes</v>
      </c>
      <c r="G13" s="8">
        <v>100</v>
      </c>
      <c r="H13" s="9" t="str">
        <f t="shared" si="3"/>
        <v>Yes</v>
      </c>
      <c r="I13" s="10">
        <v>0.13639999999999999</v>
      </c>
      <c r="J13" s="10">
        <v>0</v>
      </c>
      <c r="K13" s="9" t="str">
        <f t="shared" si="0"/>
        <v>Yes</v>
      </c>
    </row>
    <row r="14" spans="1:11" x14ac:dyDescent="0.2">
      <c r="A14" s="107" t="s">
        <v>13</v>
      </c>
      <c r="B14" s="35" t="s">
        <v>213</v>
      </c>
      <c r="C14" s="36">
        <v>299025</v>
      </c>
      <c r="D14" s="9" t="str">
        <f>IF($B14="N/A","N/A",IF(C14&gt;15,"No",IF(C14&lt;-15,"No","Yes")))</f>
        <v>N/A</v>
      </c>
      <c r="E14" s="36">
        <v>294887</v>
      </c>
      <c r="F14" s="9" t="str">
        <f>IF($B14="N/A","N/A",IF(E14&gt;15,"No",IF(E14&lt;-15,"No","Yes")))</f>
        <v>N/A</v>
      </c>
      <c r="G14" s="36">
        <v>285258</v>
      </c>
      <c r="H14" s="9" t="str">
        <f>IF($B14="N/A","N/A",IF(G14&gt;15,"No",IF(G14&lt;-15,"No","Yes")))</f>
        <v>N/A</v>
      </c>
      <c r="I14" s="10">
        <v>-1.38</v>
      </c>
      <c r="J14" s="10">
        <v>-3.27</v>
      </c>
      <c r="K14" s="9" t="str">
        <f t="shared" si="0"/>
        <v>Yes</v>
      </c>
    </row>
    <row r="15" spans="1:11" x14ac:dyDescent="0.2">
      <c r="A15" s="107" t="s">
        <v>440</v>
      </c>
      <c r="B15" s="35" t="s">
        <v>215</v>
      </c>
      <c r="C15" s="8">
        <v>0.32104339100000001</v>
      </c>
      <c r="D15" s="9" t="str">
        <f>IF($B15="N/A","N/A",IF(C15&gt;20,"No",IF(C15&lt;5,"No","Yes")))</f>
        <v>No</v>
      </c>
      <c r="E15" s="8">
        <v>0.32453109159999999</v>
      </c>
      <c r="F15" s="9" t="str">
        <f>IF($B15="N/A","N/A",IF(E15&gt;20,"No",IF(E15&lt;5,"No","Yes")))</f>
        <v>No</v>
      </c>
      <c r="G15" s="8">
        <v>0.3463531259</v>
      </c>
      <c r="H15" s="9" t="str">
        <f>IF($B15="N/A","N/A",IF(G15&gt;20,"No",IF(G15&lt;5,"No","Yes")))</f>
        <v>No</v>
      </c>
      <c r="I15" s="10">
        <v>1.0860000000000001</v>
      </c>
      <c r="J15" s="10">
        <v>6.7240000000000002</v>
      </c>
      <c r="K15" s="9" t="str">
        <f t="shared" si="0"/>
        <v>Yes</v>
      </c>
    </row>
    <row r="16" spans="1:11" x14ac:dyDescent="0.2">
      <c r="A16" s="107" t="s">
        <v>441</v>
      </c>
      <c r="B16" s="30" t="s">
        <v>213</v>
      </c>
      <c r="C16" s="8">
        <v>99.678956608999997</v>
      </c>
      <c r="D16" s="9" t="str">
        <f>IF($B16="N/A","N/A",IF(C16&gt;15,"No",IF(C16&lt;-15,"No","Yes")))</f>
        <v>N/A</v>
      </c>
      <c r="E16" s="8">
        <v>99.675468907999999</v>
      </c>
      <c r="F16" s="9" t="str">
        <f>IF($B16="N/A","N/A",IF(E16&gt;15,"No",IF(E16&lt;-15,"No","Yes")))</f>
        <v>N/A</v>
      </c>
      <c r="G16" s="8">
        <v>99.653646874000003</v>
      </c>
      <c r="H16" s="9" t="str">
        <f>IF($B16="N/A","N/A",IF(G16&gt;15,"No",IF(G16&lt;-15,"No","Yes")))</f>
        <v>N/A</v>
      </c>
      <c r="I16" s="10">
        <v>-3.0000000000000001E-3</v>
      </c>
      <c r="J16" s="10">
        <v>-2.1999999999999999E-2</v>
      </c>
      <c r="K16" s="9" t="str">
        <f t="shared" si="0"/>
        <v>Yes</v>
      </c>
    </row>
    <row r="17" spans="1:11" x14ac:dyDescent="0.2">
      <c r="A17" s="107" t="s">
        <v>442</v>
      </c>
      <c r="B17" s="35" t="s">
        <v>235</v>
      </c>
      <c r="C17" s="8">
        <v>7.9073656048999998</v>
      </c>
      <c r="D17" s="9" t="str">
        <f>IF($B17="N/A","N/A",IF(C17&gt;1,"Yes","No"))</f>
        <v>Yes</v>
      </c>
      <c r="E17" s="8">
        <v>4.3521755790999999</v>
      </c>
      <c r="F17" s="9" t="str">
        <f>IF($B17="N/A","N/A",IF(E17&gt;1,"Yes","No"))</f>
        <v>Yes</v>
      </c>
      <c r="G17" s="8">
        <v>4.6855828758999998</v>
      </c>
      <c r="H17" s="9" t="str">
        <f>IF($B17="N/A","N/A",IF(G17&gt;1,"Yes","No"))</f>
        <v>Yes</v>
      </c>
      <c r="I17" s="10">
        <v>-45</v>
      </c>
      <c r="J17" s="10">
        <v>7.6609999999999996</v>
      </c>
      <c r="K17" s="9" t="str">
        <f t="shared" si="0"/>
        <v>Yes</v>
      </c>
    </row>
    <row r="18" spans="1:11" x14ac:dyDescent="0.2">
      <c r="A18" s="107" t="s">
        <v>859</v>
      </c>
      <c r="B18" s="35" t="s">
        <v>213</v>
      </c>
      <c r="C18" s="108">
        <v>1977.2005075</v>
      </c>
      <c r="D18" s="9" t="str">
        <f>IF($B18="N/A","N/A",IF(C18&gt;15,"No",IF(C18&lt;-15,"No","Yes")))</f>
        <v>N/A</v>
      </c>
      <c r="E18" s="108">
        <v>2311.8712015000001</v>
      </c>
      <c r="F18" s="9" t="str">
        <f>IF($B18="N/A","N/A",IF(E18&gt;15,"No",IF(E18&lt;-15,"No","Yes")))</f>
        <v>N/A</v>
      </c>
      <c r="G18" s="108">
        <v>1914.2264700999999</v>
      </c>
      <c r="H18" s="9" t="str">
        <f>IF($B18="N/A","N/A",IF(G18&gt;15,"No",IF(G18&lt;-15,"No","Yes")))</f>
        <v>N/A</v>
      </c>
      <c r="I18" s="10">
        <v>16.93</v>
      </c>
      <c r="J18" s="10">
        <v>-17.2</v>
      </c>
      <c r="K18" s="9" t="str">
        <f t="shared" si="0"/>
        <v>Yes</v>
      </c>
    </row>
    <row r="19" spans="1:11" x14ac:dyDescent="0.2">
      <c r="A19" s="3" t="s">
        <v>131</v>
      </c>
      <c r="B19" s="35" t="s">
        <v>213</v>
      </c>
      <c r="C19" s="36">
        <v>11</v>
      </c>
      <c r="D19" s="35" t="s">
        <v>213</v>
      </c>
      <c r="E19" s="36">
        <v>354</v>
      </c>
      <c r="F19" s="35" t="s">
        <v>213</v>
      </c>
      <c r="G19" s="36">
        <v>34</v>
      </c>
      <c r="H19" s="9" t="str">
        <f>IF($B19="N/A","N/A",IF(G19&gt;15,"No",IF(G19&lt;-15,"No","Yes")))</f>
        <v>N/A</v>
      </c>
      <c r="I19" s="10">
        <v>11700</v>
      </c>
      <c r="J19" s="10">
        <v>-90.4</v>
      </c>
      <c r="K19" s="9" t="str">
        <f t="shared" si="0"/>
        <v>No</v>
      </c>
    </row>
    <row r="20" spans="1:11" x14ac:dyDescent="0.2">
      <c r="A20" s="3" t="s">
        <v>346</v>
      </c>
      <c r="B20" s="30" t="s">
        <v>213</v>
      </c>
      <c r="C20" s="8">
        <v>1.0018936E-3</v>
      </c>
      <c r="D20" s="35" t="s">
        <v>213</v>
      </c>
      <c r="E20" s="8">
        <v>0.11999796610000001</v>
      </c>
      <c r="F20" s="35" t="s">
        <v>213</v>
      </c>
      <c r="G20" s="8">
        <v>1.18549925E-2</v>
      </c>
      <c r="H20" s="9" t="str">
        <f>IF($B20="N/A","N/A",IF(G20&gt;15,"No",IF(G20&lt;-15,"No","Yes")))</f>
        <v>N/A</v>
      </c>
      <c r="I20" s="10">
        <v>11877</v>
      </c>
      <c r="J20" s="10">
        <v>-90.1</v>
      </c>
      <c r="K20" s="9" t="str">
        <f t="shared" si="0"/>
        <v>No</v>
      </c>
    </row>
    <row r="21" spans="1:11" ht="25.5" x14ac:dyDescent="0.2">
      <c r="A21" s="3" t="s">
        <v>838</v>
      </c>
      <c r="B21" s="35" t="s">
        <v>213</v>
      </c>
      <c r="C21" s="108">
        <v>12410.333333</v>
      </c>
      <c r="D21" s="9" t="str">
        <f>IF($B21="N/A","N/A",IF(C21&gt;60,"No",IF(C21&lt;15,"No","Yes")))</f>
        <v>N/A</v>
      </c>
      <c r="E21" s="108">
        <v>2320.7824859000002</v>
      </c>
      <c r="F21" s="9" t="str">
        <f>IF($B21="N/A","N/A",IF(E21&gt;60,"No",IF(E21&lt;15,"No","Yes")))</f>
        <v>N/A</v>
      </c>
      <c r="G21" s="108">
        <v>4256.1764706000004</v>
      </c>
      <c r="H21" s="9" t="str">
        <f>IF($B21="N/A","N/A",IF(G21&gt;60,"No",IF(G21&lt;15,"No","Yes")))</f>
        <v>N/A</v>
      </c>
      <c r="I21" s="10">
        <v>-81.3</v>
      </c>
      <c r="J21" s="10">
        <v>83.39</v>
      </c>
      <c r="K21" s="9" t="str">
        <f t="shared" si="0"/>
        <v>No</v>
      </c>
    </row>
    <row r="22" spans="1:11" x14ac:dyDescent="0.2">
      <c r="A22" s="3" t="s">
        <v>27</v>
      </c>
      <c r="B22" s="35" t="s">
        <v>217</v>
      </c>
      <c r="C22" s="36">
        <v>0</v>
      </c>
      <c r="D22" s="9" t="str">
        <f>IF($B22="N/A","N/A",IF(C22="N/A","N/A",IF(C22=0,"Yes","No")))</f>
        <v>Yes</v>
      </c>
      <c r="E22" s="36">
        <v>0</v>
      </c>
      <c r="F22" s="9" t="str">
        <f>IF($B22="N/A","N/A",IF(E22="N/A","N/A",IF(E22=0,"Yes","No")))</f>
        <v>Yes</v>
      </c>
      <c r="G22" s="36">
        <v>11</v>
      </c>
      <c r="H22" s="9" t="str">
        <f>IF($B22="N/A","N/A",IF(G22=0,"Yes","No"))</f>
        <v>No</v>
      </c>
      <c r="I22" s="10" t="s">
        <v>1747</v>
      </c>
      <c r="J22" s="10" t="s">
        <v>1747</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298065</v>
      </c>
      <c r="D6" s="9" t="str">
        <f>IF($B6="N/A","N/A",IF(C6&gt;15,"No",IF(C6&lt;-15,"No","Yes")))</f>
        <v>N/A</v>
      </c>
      <c r="E6" s="36">
        <v>293930</v>
      </c>
      <c r="F6" s="9" t="str">
        <f>IF($B6="N/A","N/A",IF(E6&gt;15,"No",IF(E6&lt;-15,"No","Yes")))</f>
        <v>N/A</v>
      </c>
      <c r="G6" s="36">
        <v>284270</v>
      </c>
      <c r="H6" s="9" t="str">
        <f>IF($B6="N/A","N/A",IF(G6&gt;15,"No",IF(G6&lt;-15,"No","Yes")))</f>
        <v>N/A</v>
      </c>
      <c r="I6" s="10">
        <v>-1.39</v>
      </c>
      <c r="J6" s="10">
        <v>-3.29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840</v>
      </c>
      <c r="B9" s="35" t="s">
        <v>236</v>
      </c>
      <c r="C9" s="37">
        <v>143.29192884</v>
      </c>
      <c r="D9" s="9" t="str">
        <f>IF($B9="N/A","N/A",IF(C9&gt;100,"No",IF(C9&lt;50,"No","Yes")))</f>
        <v>No</v>
      </c>
      <c r="E9" s="37">
        <v>152.93159750000001</v>
      </c>
      <c r="F9" s="9" t="str">
        <f>IF($B9="N/A","N/A",IF(E9&gt;100,"No",IF(E9&lt;50,"No","Yes")))</f>
        <v>No</v>
      </c>
      <c r="G9" s="37">
        <v>153.14331349</v>
      </c>
      <c r="H9" s="9" t="str">
        <f>IF($B9="N/A","N/A",IF(G9&gt;100,"No",IF(G9&lt;50,"No","Yes")))</f>
        <v>No</v>
      </c>
      <c r="I9" s="10">
        <v>6.7270000000000003</v>
      </c>
      <c r="J9" s="10">
        <v>0.1384</v>
      </c>
      <c r="K9" s="9" t="str">
        <f t="shared" si="0"/>
        <v>Yes</v>
      </c>
    </row>
    <row r="10" spans="1:11" ht="25.5" x14ac:dyDescent="0.2">
      <c r="A10" s="89" t="s">
        <v>841</v>
      </c>
      <c r="B10" s="35" t="s">
        <v>213</v>
      </c>
      <c r="C10" s="37">
        <v>275.49083676999999</v>
      </c>
      <c r="D10" s="9" t="str">
        <f>IF($B10="N/A","N/A",IF(C10&gt;15,"No",IF(C10&lt;-15,"No","Yes")))</f>
        <v>N/A</v>
      </c>
      <c r="E10" s="37">
        <v>283.25871960000001</v>
      </c>
      <c r="F10" s="9" t="str">
        <f>IF($B10="N/A","N/A",IF(E10&gt;15,"No",IF(E10&lt;-15,"No","Yes")))</f>
        <v>N/A</v>
      </c>
      <c r="G10" s="37">
        <v>290.29774906</v>
      </c>
      <c r="H10" s="9" t="str">
        <f>IF($B10="N/A","N/A",IF(G10&gt;15,"No",IF(G10&lt;-15,"No","Yes")))</f>
        <v>N/A</v>
      </c>
      <c r="I10" s="10">
        <v>2.82</v>
      </c>
      <c r="J10" s="10">
        <v>2.4849999999999999</v>
      </c>
      <c r="K10" s="9" t="str">
        <f t="shared" si="0"/>
        <v>Yes</v>
      </c>
    </row>
    <row r="11" spans="1:11" ht="25.5" x14ac:dyDescent="0.2">
      <c r="A11" s="89" t="s">
        <v>842</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843</v>
      </c>
      <c r="B12" s="35" t="s">
        <v>213</v>
      </c>
      <c r="C12" s="37" t="s">
        <v>1747</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652</v>
      </c>
      <c r="B13" s="35" t="s">
        <v>237</v>
      </c>
      <c r="C13" s="8">
        <v>98.332242966999999</v>
      </c>
      <c r="D13" s="9" t="str">
        <f>IF($B13="N/A","N/A",IF(C13&gt;99,"No",IF(C13&lt;75,"No","Yes")))</f>
        <v>Yes</v>
      </c>
      <c r="E13" s="8">
        <v>98.228149559000002</v>
      </c>
      <c r="F13" s="9" t="str">
        <f>IF($B13="N/A","N/A",IF(E13&gt;99,"No",IF(E13&lt;75,"No","Yes")))</f>
        <v>Yes</v>
      </c>
      <c r="G13" s="8">
        <v>98.116579307999999</v>
      </c>
      <c r="H13" s="9" t="str">
        <f>IF($B13="N/A","N/A",IF(G13&gt;99,"No",IF(G13&lt;75,"No","Yes")))</f>
        <v>Yes</v>
      </c>
      <c r="I13" s="10">
        <v>-0.106</v>
      </c>
      <c r="J13" s="10">
        <v>-0.114</v>
      </c>
      <c r="K13" s="9" t="str">
        <f t="shared" ref="K13:K24" si="1">IF(J13="Div by 0", "N/A", IF(J13="N/A","N/A", IF(J13&gt;30, "No", IF(J13&lt;-30, "No", "Yes"))))</f>
        <v>Yes</v>
      </c>
    </row>
    <row r="14" spans="1:11" x14ac:dyDescent="0.2">
      <c r="A14" s="89" t="s">
        <v>493</v>
      </c>
      <c r="B14" s="35" t="s">
        <v>213</v>
      </c>
      <c r="C14" s="9">
        <v>99.999658812999996</v>
      </c>
      <c r="D14" s="9" t="str">
        <f>IF($B14="N/A","N/A",IF(C14&gt;15,"No",IF(C14&lt;-15,"No","Yes")))</f>
        <v>N/A</v>
      </c>
      <c r="E14" s="9">
        <v>100</v>
      </c>
      <c r="F14" s="9" t="str">
        <f>IF($B14="N/A","N/A",IF(E14&gt;15,"No",IF(E14&lt;-15,"No","Yes")))</f>
        <v>N/A</v>
      </c>
      <c r="G14" s="9">
        <v>99.999641468999997</v>
      </c>
      <c r="H14" s="9" t="str">
        <f>IF($B14="N/A","N/A",IF(G14&gt;15,"No",IF(G14&lt;-15,"No","Yes")))</f>
        <v>N/A</v>
      </c>
      <c r="I14" s="10">
        <v>2.9999999999999997E-4</v>
      </c>
      <c r="J14" s="10">
        <v>0</v>
      </c>
      <c r="K14" s="9" t="str">
        <f t="shared" si="1"/>
        <v>Yes</v>
      </c>
    </row>
    <row r="15" spans="1:11" x14ac:dyDescent="0.2">
      <c r="A15" s="89" t="s">
        <v>844</v>
      </c>
      <c r="B15" s="35" t="s">
        <v>213</v>
      </c>
      <c r="C15" s="36">
        <v>12.519275452</v>
      </c>
      <c r="D15" s="9" t="str">
        <f>IF($B15="N/A","N/A",IF(C15&gt;15,"No",IF(C15&lt;-15,"No","Yes")))</f>
        <v>N/A</v>
      </c>
      <c r="E15" s="10">
        <v>12.591683349</v>
      </c>
      <c r="F15" s="9" t="str">
        <f>IF($B15="N/A","N/A",IF(E15&gt;15,"No",IF(E15&lt;-15,"No","Yes")))</f>
        <v>N/A</v>
      </c>
      <c r="G15" s="10">
        <v>12.733223383</v>
      </c>
      <c r="H15" s="9" t="str">
        <f>IF($B15="N/A","N/A",IF(G15&gt;15,"No",IF(G15&lt;-15,"No","Yes")))</f>
        <v>N/A</v>
      </c>
      <c r="I15" s="10">
        <v>0.57840000000000003</v>
      </c>
      <c r="J15" s="10">
        <v>1.1240000000000001</v>
      </c>
      <c r="K15" s="9" t="str">
        <f t="shared" si="1"/>
        <v>Yes</v>
      </c>
    </row>
    <row r="16" spans="1:11" x14ac:dyDescent="0.2">
      <c r="A16" s="86" t="s">
        <v>653</v>
      </c>
      <c r="B16" s="60" t="s">
        <v>238</v>
      </c>
      <c r="C16" s="9">
        <v>0.54048613560000003</v>
      </c>
      <c r="D16" s="9" t="str">
        <f>IF($B16="N/A","N/A",IF(C16&gt;20,"No",IF(C16&lt;=0,"No","Yes")))</f>
        <v>Yes</v>
      </c>
      <c r="E16" s="9">
        <v>0.59061681349999995</v>
      </c>
      <c r="F16" s="9" t="str">
        <f>IF($B16="N/A","N/A",IF(E16&gt;20,"No",IF(E16&lt;=0,"No","Yes")))</f>
        <v>Yes</v>
      </c>
      <c r="G16" s="9">
        <v>0.58289654199999996</v>
      </c>
      <c r="H16" s="9" t="str">
        <f>IF($B16="N/A","N/A",IF(G16&gt;20,"No",IF(G16&lt;=0,"No","Yes")))</f>
        <v>Yes</v>
      </c>
      <c r="I16" s="10">
        <v>9.2750000000000004</v>
      </c>
      <c r="J16" s="10">
        <v>-1.31</v>
      </c>
      <c r="K16" s="9" t="str">
        <f t="shared" si="1"/>
        <v>Yes</v>
      </c>
    </row>
    <row r="17" spans="1:11" x14ac:dyDescent="0.2">
      <c r="A17" s="86" t="s">
        <v>369</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845</v>
      </c>
      <c r="B18" s="35" t="s">
        <v>213</v>
      </c>
      <c r="C18" s="10">
        <v>12.328988206</v>
      </c>
      <c r="D18" s="9" t="str">
        <f>IF($B18="N/A","N/A",IF(C18&gt;15,"No",IF(C18&lt;-15,"No","Yes")))</f>
        <v>N/A</v>
      </c>
      <c r="E18" s="10">
        <v>11.346198157</v>
      </c>
      <c r="F18" s="9" t="str">
        <f>IF($B18="N/A","N/A",IF(E18&gt;15,"No",IF(E18&lt;-15,"No","Yes")))</f>
        <v>N/A</v>
      </c>
      <c r="G18" s="10">
        <v>11.770066385</v>
      </c>
      <c r="H18" s="9" t="str">
        <f>IF($B18="N/A","N/A",IF(G18&gt;15,"No",IF(G18&lt;-15,"No","Yes")))</f>
        <v>N/A</v>
      </c>
      <c r="I18" s="10">
        <v>-7.97</v>
      </c>
      <c r="J18" s="10">
        <v>3.7360000000000002</v>
      </c>
      <c r="K18" s="9" t="str">
        <f t="shared" si="1"/>
        <v>Yes</v>
      </c>
    </row>
    <row r="19" spans="1:11" x14ac:dyDescent="0.2">
      <c r="A19" s="89" t="s">
        <v>654</v>
      </c>
      <c r="B19" s="60" t="s">
        <v>239</v>
      </c>
      <c r="C19" s="9">
        <v>0.76996628249999999</v>
      </c>
      <c r="D19" s="9" t="str">
        <f>IF($B19="N/A","N/A",IF(C19&gt;10,"No",IF(C19&lt;=0,"No","Yes")))</f>
        <v>Yes</v>
      </c>
      <c r="E19" s="9">
        <v>0.80189160680000005</v>
      </c>
      <c r="F19" s="9" t="str">
        <f>IF($B19="N/A","N/A",IF(E19&gt;10,"No",IF(E19&lt;=0,"No","Yes")))</f>
        <v>Yes</v>
      </c>
      <c r="G19" s="9">
        <v>0.92623210330000005</v>
      </c>
      <c r="H19" s="9" t="str">
        <f>IF($B19="N/A","N/A",IF(G19&gt;10,"No",IF(G19&lt;=0,"No","Yes")))</f>
        <v>Yes</v>
      </c>
      <c r="I19" s="10">
        <v>4.1459999999999999</v>
      </c>
      <c r="J19" s="10">
        <v>15.51</v>
      </c>
      <c r="K19" s="9" t="str">
        <f t="shared" si="1"/>
        <v>Yes</v>
      </c>
    </row>
    <row r="20" spans="1:11" x14ac:dyDescent="0.2">
      <c r="A20" s="89" t="s">
        <v>129</v>
      </c>
      <c r="B20" s="35" t="s">
        <v>213</v>
      </c>
      <c r="C20" s="9">
        <v>0</v>
      </c>
      <c r="D20" s="9" t="str">
        <f>IF($B20="N/A","N/A",IF(C20&gt;15,"No",IF(C20&lt;-15,"No","Yes")))</f>
        <v>N/A</v>
      </c>
      <c r="E20" s="9">
        <v>0</v>
      </c>
      <c r="F20" s="9" t="str">
        <f>IF($B20="N/A","N/A",IF(E20&gt;15,"No",IF(E20&lt;-15,"No","Yes")))</f>
        <v>N/A</v>
      </c>
      <c r="G20" s="9">
        <v>0</v>
      </c>
      <c r="H20" s="9" t="str">
        <f>IF($B20="N/A","N/A",IF(G20&gt;15,"No",IF(G20&lt;-15,"No","Yes")))</f>
        <v>N/A</v>
      </c>
      <c r="I20" s="10" t="s">
        <v>1747</v>
      </c>
      <c r="J20" s="10" t="s">
        <v>1747</v>
      </c>
      <c r="K20" s="9" t="str">
        <f t="shared" si="1"/>
        <v>N/A</v>
      </c>
    </row>
    <row r="21" spans="1:11" x14ac:dyDescent="0.2">
      <c r="A21" s="89" t="s">
        <v>846</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1697</v>
      </c>
      <c r="B22" s="60" t="s">
        <v>224</v>
      </c>
      <c r="C22" s="9">
        <v>0.35730461479999998</v>
      </c>
      <c r="D22" s="9" t="str">
        <f>IF($B22="N/A","N/A",IF(C22&gt;5,"No",IF(C22&lt;=0,"No","Yes")))</f>
        <v>Yes</v>
      </c>
      <c r="E22" s="9">
        <v>0.37934202020000002</v>
      </c>
      <c r="F22" s="9" t="str">
        <f>IF($B22="N/A","N/A",IF(E22&gt;5,"No",IF(E22&lt;=0,"No","Yes")))</f>
        <v>Yes</v>
      </c>
      <c r="G22" s="9">
        <v>0.37429204630000001</v>
      </c>
      <c r="H22" s="9" t="str">
        <f>IF($B22="N/A","N/A",IF(G22&gt;5,"No",IF(G22&lt;=0,"No","Yes")))</f>
        <v>Yes</v>
      </c>
      <c r="I22" s="10">
        <v>6.1680000000000001</v>
      </c>
      <c r="J22" s="10">
        <v>-1.33</v>
      </c>
      <c r="K22" s="9" t="str">
        <f t="shared" si="1"/>
        <v>Yes</v>
      </c>
    </row>
    <row r="23" spans="1:11" x14ac:dyDescent="0.2">
      <c r="A23" s="89" t="s">
        <v>130</v>
      </c>
      <c r="B23" s="35" t="s">
        <v>213</v>
      </c>
      <c r="C23" s="9">
        <v>0</v>
      </c>
      <c r="D23" s="9" t="str">
        <f>IF($B23="N/A","N/A",IF(C23&gt;15,"No",IF(C23&lt;-15,"No","Yes")))</f>
        <v>N/A</v>
      </c>
      <c r="E23" s="9">
        <v>0</v>
      </c>
      <c r="F23" s="9" t="str">
        <f>IF($B23="N/A","N/A",IF(E23&gt;15,"No",IF(E23&lt;-15,"No","Yes")))</f>
        <v>N/A</v>
      </c>
      <c r="G23" s="9">
        <v>0</v>
      </c>
      <c r="H23" s="9" t="str">
        <f>IF($B23="N/A","N/A",IF(G23&gt;15,"No",IF(G23&lt;-15,"No","Yes")))</f>
        <v>N/A</v>
      </c>
      <c r="I23" s="10" t="s">
        <v>1747</v>
      </c>
      <c r="J23" s="10" t="s">
        <v>1747</v>
      </c>
      <c r="K23" s="9" t="str">
        <f t="shared" si="1"/>
        <v>N/A</v>
      </c>
    </row>
    <row r="24" spans="1:11" x14ac:dyDescent="0.2">
      <c r="A24" s="89" t="s">
        <v>847</v>
      </c>
      <c r="B24" s="35"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88.995353363000007</v>
      </c>
      <c r="D26" s="9" t="str">
        <f>IF($B26="N/A","N/A",IF(C26&gt;100,"No",IF(C26&lt;95,"No","Yes")))</f>
        <v>No</v>
      </c>
      <c r="E26" s="9">
        <v>82.912598238000001</v>
      </c>
      <c r="F26" s="9" t="str">
        <f>IF($B26="N/A","N/A",IF(E26&gt;100,"No",IF(E26&lt;95,"No","Yes")))</f>
        <v>No</v>
      </c>
      <c r="G26" s="9">
        <v>87.248742393000001</v>
      </c>
      <c r="H26" s="9" t="str">
        <f>IF($B26="N/A","N/A",IF(G26&gt;100,"No",IF(G26&lt;95,"No","Yes")))</f>
        <v>No</v>
      </c>
      <c r="I26" s="10">
        <v>-6.83</v>
      </c>
      <c r="J26" s="10">
        <v>5.23</v>
      </c>
      <c r="K26" s="9" t="str">
        <f t="shared" si="2"/>
        <v>Yes</v>
      </c>
    </row>
    <row r="27" spans="1:11" x14ac:dyDescent="0.2">
      <c r="A27" s="89" t="s">
        <v>32</v>
      </c>
      <c r="B27" s="35" t="s">
        <v>214</v>
      </c>
      <c r="C27" s="9">
        <v>99.993625550999994</v>
      </c>
      <c r="D27" s="9" t="str">
        <f>IF($B27="N/A","N/A",IF(C27&gt;100,"No",IF(C27&lt;95,"No","Yes")))</f>
        <v>Yes</v>
      </c>
      <c r="E27" s="9">
        <v>100</v>
      </c>
      <c r="F27" s="9" t="str">
        <f>IF($B27="N/A","N/A",IF(E27&gt;100,"No",IF(E27&lt;95,"No","Yes")))</f>
        <v>Yes</v>
      </c>
      <c r="G27" s="9">
        <v>100</v>
      </c>
      <c r="H27" s="9" t="str">
        <f>IF($B27="N/A","N/A",IF(G27&gt;100,"No",IF(G27&lt;95,"No","Yes")))</f>
        <v>Yes</v>
      </c>
      <c r="I27" s="10">
        <v>6.4000000000000003E-3</v>
      </c>
      <c r="J27" s="10">
        <v>0</v>
      </c>
      <c r="K27" s="9" t="str">
        <f t="shared" si="2"/>
        <v>Yes</v>
      </c>
    </row>
    <row r="28" spans="1:11" x14ac:dyDescent="0.2">
      <c r="A28" s="89" t="s">
        <v>848</v>
      </c>
      <c r="B28" s="35" t="s">
        <v>226</v>
      </c>
      <c r="C28" s="9">
        <v>17.770746797000001</v>
      </c>
      <c r="D28" s="9" t="str">
        <f>IF($B28="N/A","N/A",IF(C28&gt;30,"No",IF(C28&lt;5,"No","Yes")))</f>
        <v>Yes</v>
      </c>
      <c r="E28" s="9">
        <v>17.256829857</v>
      </c>
      <c r="F28" s="9" t="str">
        <f>IF($B28="N/A","N/A",IF(E28&gt;30,"No",IF(E28&lt;5,"No","Yes")))</f>
        <v>Yes</v>
      </c>
      <c r="G28" s="9">
        <v>15.608400464000001</v>
      </c>
      <c r="H28" s="9" t="str">
        <f>IF($B28="N/A","N/A",IF(G28&gt;30,"No",IF(G28&lt;5,"No","Yes")))</f>
        <v>Yes</v>
      </c>
      <c r="I28" s="10">
        <v>-2.89</v>
      </c>
      <c r="J28" s="10">
        <v>-9.5500000000000007</v>
      </c>
      <c r="K28" s="9" t="str">
        <f t="shared" si="2"/>
        <v>Yes</v>
      </c>
    </row>
    <row r="29" spans="1:11" x14ac:dyDescent="0.2">
      <c r="A29" s="89" t="s">
        <v>849</v>
      </c>
      <c r="B29" s="35" t="s">
        <v>227</v>
      </c>
      <c r="C29" s="9">
        <v>34.341678801</v>
      </c>
      <c r="D29" s="9" t="str">
        <f>IF($B29="N/A","N/A",IF(C29&gt;75,"No",IF(C29&lt;15,"No","Yes")))</f>
        <v>Yes</v>
      </c>
      <c r="E29" s="9">
        <v>31.800428672999999</v>
      </c>
      <c r="F29" s="9" t="str">
        <f>IF($B29="N/A","N/A",IF(E29&gt;75,"No",IF(E29&lt;15,"No","Yes")))</f>
        <v>Yes</v>
      </c>
      <c r="G29" s="9">
        <v>32.734020473000001</v>
      </c>
      <c r="H29" s="9" t="str">
        <f>IF($B29="N/A","N/A",IF(G29&gt;75,"No",IF(G29&lt;15,"No","Yes")))</f>
        <v>Yes</v>
      </c>
      <c r="I29" s="10">
        <v>-7.4</v>
      </c>
      <c r="J29" s="10">
        <v>2.9359999999999999</v>
      </c>
      <c r="K29" s="9" t="str">
        <f t="shared" si="2"/>
        <v>Yes</v>
      </c>
    </row>
    <row r="30" spans="1:11" x14ac:dyDescent="0.2">
      <c r="A30" s="89" t="s">
        <v>850</v>
      </c>
      <c r="B30" s="35" t="s">
        <v>228</v>
      </c>
      <c r="C30" s="9">
        <v>47.887574401000002</v>
      </c>
      <c r="D30" s="9" t="str">
        <f>IF($B30="N/A","N/A",IF(C30&gt;70,"No",IF(C30&lt;25,"No","Yes")))</f>
        <v>Yes</v>
      </c>
      <c r="E30" s="9">
        <v>50.942741468999998</v>
      </c>
      <c r="F30" s="9" t="str">
        <f>IF($B30="N/A","N/A",IF(E30&gt;70,"No",IF(E30&lt;25,"No","Yes")))</f>
        <v>Yes</v>
      </c>
      <c r="G30" s="9">
        <v>51.657579062000003</v>
      </c>
      <c r="H30" s="9" t="str">
        <f>IF($B30="N/A","N/A",IF(G30&gt;70,"No",IF(G30&lt;25,"No","Yes")))</f>
        <v>Yes</v>
      </c>
      <c r="I30" s="10">
        <v>6.38</v>
      </c>
      <c r="J30" s="10">
        <v>1.403</v>
      </c>
      <c r="K30" s="9" t="str">
        <f t="shared" si="2"/>
        <v>Yes</v>
      </c>
    </row>
    <row r="31" spans="1:11" x14ac:dyDescent="0.2">
      <c r="A31" s="89" t="s">
        <v>160</v>
      </c>
      <c r="B31" s="35" t="s">
        <v>214</v>
      </c>
      <c r="C31" s="9">
        <v>99.947326924999999</v>
      </c>
      <c r="D31" s="9" t="str">
        <f>IF($B31="N/A","N/A",IF(C31&gt;100,"No",IF(C31&lt;95,"No","Yes")))</f>
        <v>Yes</v>
      </c>
      <c r="E31" s="9">
        <v>99.988432619999998</v>
      </c>
      <c r="F31" s="9" t="str">
        <f>IF($B31="N/A","N/A",IF(E31&gt;100,"No",IF(E31&lt;95,"No","Yes")))</f>
        <v>Yes</v>
      </c>
      <c r="G31" s="9">
        <v>99.987335982999994</v>
      </c>
      <c r="H31" s="9" t="str">
        <f>IF($B31="N/A","N/A",IF(G31&gt;100,"No",IF(G31&lt;95,"No","Yes")))</f>
        <v>Yes</v>
      </c>
      <c r="I31" s="10">
        <v>4.1099999999999998E-2</v>
      </c>
      <c r="J31" s="10">
        <v>-1E-3</v>
      </c>
      <c r="K31" s="9" t="str">
        <f t="shared" si="2"/>
        <v>Yes</v>
      </c>
    </row>
    <row r="32" spans="1:11" x14ac:dyDescent="0.2">
      <c r="A32" s="29" t="s">
        <v>372</v>
      </c>
      <c r="B32" s="35" t="s">
        <v>241</v>
      </c>
      <c r="C32" s="9">
        <v>1.9391743412</v>
      </c>
      <c r="D32" s="9" t="str">
        <f>IF($B32="N/A","N/A",IF(C32&gt;5,"No",IF(C32&lt;1,"No","Yes")))</f>
        <v>Yes</v>
      </c>
      <c r="E32" s="9">
        <v>1.9644132957</v>
      </c>
      <c r="F32" s="9" t="str">
        <f>IF($B32="N/A","N/A",IF(E32&gt;5,"No",IF(E32&lt;1,"No","Yes")))</f>
        <v>Yes</v>
      </c>
      <c r="G32" s="9">
        <v>1.9784008161</v>
      </c>
      <c r="H32" s="9" t="str">
        <f>IF($B32="N/A","N/A",IF(G32&gt;5,"No",IF(G32&lt;1,"No","Yes")))</f>
        <v>Yes</v>
      </c>
      <c r="I32" s="10">
        <v>1.302</v>
      </c>
      <c r="J32" s="10">
        <v>0.71199999999999997</v>
      </c>
      <c r="K32" s="9" t="str">
        <f t="shared" si="2"/>
        <v>Yes</v>
      </c>
    </row>
    <row r="33" spans="1:11" x14ac:dyDescent="0.2">
      <c r="A33" s="29" t="s">
        <v>374</v>
      </c>
      <c r="B33" s="35" t="s">
        <v>242</v>
      </c>
      <c r="C33" s="9">
        <v>95.369466392000007</v>
      </c>
      <c r="D33" s="9" t="str">
        <f>IF($B33="N/A","N/A",IF(C33&gt;98,"No",IF(C33&lt;8,"No","Yes")))</f>
        <v>Yes</v>
      </c>
      <c r="E33" s="9">
        <v>95.336304561999995</v>
      </c>
      <c r="F33" s="9" t="str">
        <f>IF($B33="N/A","N/A",IF(E33&gt;98,"No",IF(E33&lt;8,"No","Yes")))</f>
        <v>Yes</v>
      </c>
      <c r="G33" s="9">
        <v>95.510254336000003</v>
      </c>
      <c r="H33" s="9" t="str">
        <f>IF($B33="N/A","N/A",IF(G33&gt;98,"No",IF(G33&lt;8,"No","Yes")))</f>
        <v>Yes</v>
      </c>
      <c r="I33" s="10">
        <v>-3.5000000000000003E-2</v>
      </c>
      <c r="J33" s="10">
        <v>0.1825</v>
      </c>
      <c r="K33" s="9" t="str">
        <f t="shared" si="2"/>
        <v>Yes</v>
      </c>
    </row>
    <row r="34" spans="1:11" x14ac:dyDescent="0.2">
      <c r="A34" s="29" t="s">
        <v>375</v>
      </c>
      <c r="B34" s="60" t="s">
        <v>224</v>
      </c>
      <c r="C34" s="9">
        <v>0.48781306089999998</v>
      </c>
      <c r="D34" s="9" t="str">
        <f>IF($B34="N/A","N/A",IF(C34&gt;5,"No",IF(C34&lt;=0,"No","Yes")))</f>
        <v>Yes</v>
      </c>
      <c r="E34" s="9">
        <v>0.50113972709999999</v>
      </c>
      <c r="F34" s="9" t="str">
        <f>IF($B34="N/A","N/A",IF(E34&gt;5,"No",IF(E34&lt;=0,"No","Yes")))</f>
        <v>Yes</v>
      </c>
      <c r="G34" s="9">
        <v>0.49811798639999999</v>
      </c>
      <c r="H34" s="9" t="str">
        <f>IF($B34="N/A","N/A",IF(G34&gt;5,"No",IF(G34&lt;=0,"No","Yes")))</f>
        <v>Yes</v>
      </c>
      <c r="I34" s="10">
        <v>2.7320000000000002</v>
      </c>
      <c r="J34" s="10">
        <v>-0.60299999999999998</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1734</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1746</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960</v>
      </c>
      <c r="D6" s="9" t="str">
        <f>IF($B6="N/A","N/A",IF(C6&gt;15,"No",IF(C6&lt;-15,"No","Yes")))</f>
        <v>N/A</v>
      </c>
      <c r="E6" s="36">
        <v>957</v>
      </c>
      <c r="F6" s="9" t="str">
        <f>IF($B6="N/A","N/A",IF(E6&gt;15,"No",IF(E6&lt;-15,"No","Yes")))</f>
        <v>N/A</v>
      </c>
      <c r="G6" s="36">
        <v>988</v>
      </c>
      <c r="H6" s="9" t="str">
        <f>IF($B6="N/A","N/A",IF(G6&gt;15,"No",IF(G6&lt;-15,"No","Yes")))</f>
        <v>N/A</v>
      </c>
      <c r="I6" s="10">
        <v>-0.313</v>
      </c>
      <c r="J6" s="10">
        <v>3.2389999999999999</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851</v>
      </c>
      <c r="B9" s="35" t="s">
        <v>213</v>
      </c>
      <c r="C9" s="37">
        <v>1347.9666666999999</v>
      </c>
      <c r="D9" s="9" t="str">
        <f>IF($B9="N/A","N/A",IF(C9&gt;15,"No",IF(C9&lt;-15,"No","Yes")))</f>
        <v>N/A</v>
      </c>
      <c r="E9" s="37">
        <v>1407.3019853999999</v>
      </c>
      <c r="F9" s="9" t="str">
        <f>IF($B9="N/A","N/A",IF(E9&gt;15,"No",IF(E9&lt;-15,"No","Yes")))</f>
        <v>N/A</v>
      </c>
      <c r="G9" s="37">
        <v>1599.7449392999999</v>
      </c>
      <c r="H9" s="9" t="str">
        <f>IF($B9="N/A","N/A",IF(G9&gt;15,"No",IF(G9&lt;-15,"No","Yes")))</f>
        <v>N/A</v>
      </c>
      <c r="I9" s="10">
        <v>4.4020000000000001</v>
      </c>
      <c r="J9" s="10">
        <v>13.67</v>
      </c>
      <c r="K9" s="9" t="str">
        <f t="shared" si="0"/>
        <v>Yes</v>
      </c>
    </row>
    <row r="10" spans="1:11" x14ac:dyDescent="0.2">
      <c r="A10" s="89" t="s">
        <v>652</v>
      </c>
      <c r="B10" s="35"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654</v>
      </c>
      <c r="B12" s="60" t="s">
        <v>239</v>
      </c>
      <c r="C12" s="9">
        <v>99.0625</v>
      </c>
      <c r="D12" s="9" t="str">
        <f>IF($B12="N/A","N/A",IF(C12&gt;10,"No",IF(C12&lt;=0,"No","Yes")))</f>
        <v>No</v>
      </c>
      <c r="E12" s="9">
        <v>99.268547544</v>
      </c>
      <c r="F12" s="9" t="str">
        <f>IF($B12="N/A","N/A",IF(E12&gt;10,"No",IF(E12&lt;=0,"No","Yes")))</f>
        <v>No</v>
      </c>
      <c r="G12" s="9">
        <v>99.291497976000002</v>
      </c>
      <c r="H12" s="9" t="str">
        <f>IF($B12="N/A","N/A",IF(G12&gt;10,"No",IF(G12&lt;=0,"No","Yes")))</f>
        <v>No</v>
      </c>
      <c r="I12" s="10">
        <v>0.20799999999999999</v>
      </c>
      <c r="J12" s="10">
        <v>2.3099999999999999E-2</v>
      </c>
      <c r="K12" s="9" t="str">
        <f t="shared" si="0"/>
        <v>Yes</v>
      </c>
    </row>
    <row r="13" spans="1:11" x14ac:dyDescent="0.2">
      <c r="A13" s="89" t="s">
        <v>655</v>
      </c>
      <c r="B13" s="60" t="s">
        <v>224</v>
      </c>
      <c r="C13" s="9">
        <v>0.9375</v>
      </c>
      <c r="D13" s="9" t="str">
        <f>IF($B13="N/A","N/A",IF(C13&gt;5,"No",IF(C13&lt;=0,"No","Yes")))</f>
        <v>Yes</v>
      </c>
      <c r="E13" s="9">
        <v>0.73145245560000005</v>
      </c>
      <c r="F13" s="9" t="str">
        <f>IF($B13="N/A","N/A",IF(E13&gt;5,"No",IF(E13&lt;=0,"No","Yes")))</f>
        <v>Yes</v>
      </c>
      <c r="G13" s="9">
        <v>0.70850202429999998</v>
      </c>
      <c r="H13" s="9" t="str">
        <f>IF($B13="N/A","N/A",IF(G13&gt;5,"No",IF(G13&lt;=0,"No","Yes")))</f>
        <v>Yes</v>
      </c>
      <c r="I13" s="10">
        <v>-22</v>
      </c>
      <c r="J13" s="10">
        <v>-3.14</v>
      </c>
      <c r="K13" s="9" t="str">
        <f t="shared" si="0"/>
        <v>Yes</v>
      </c>
    </row>
    <row r="14" spans="1:11" x14ac:dyDescent="0.2">
      <c r="A14" s="89" t="s">
        <v>159</v>
      </c>
      <c r="B14" s="35" t="s">
        <v>214</v>
      </c>
      <c r="C14" s="9">
        <v>100</v>
      </c>
      <c r="D14" s="9" t="str">
        <f>IF($B14="N/A","N/A",IF(C14&gt;100,"No",IF(C14&lt;95,"No","Yes")))</f>
        <v>Yes</v>
      </c>
      <c r="E14" s="9">
        <v>94.043887147000007</v>
      </c>
      <c r="F14" s="9" t="str">
        <f>IF($B14="N/A","N/A",IF(E14&gt;100,"No",IF(E14&lt;95,"No","Yes")))</f>
        <v>No</v>
      </c>
      <c r="G14" s="9">
        <v>87.246963562999994</v>
      </c>
      <c r="H14" s="9" t="str">
        <f>IF($B14="N/A","N/A",IF(G14&gt;100,"No",IF(G14&lt;95,"No","Yes")))</f>
        <v>No</v>
      </c>
      <c r="I14" s="10">
        <v>-5.96</v>
      </c>
      <c r="J14" s="10">
        <v>-7.23</v>
      </c>
      <c r="K14" s="9" t="str">
        <f t="shared" si="0"/>
        <v>Yes</v>
      </c>
    </row>
    <row r="15" spans="1:11" x14ac:dyDescent="0.2">
      <c r="A15" s="89" t="s">
        <v>32</v>
      </c>
      <c r="B15" s="35" t="s">
        <v>214</v>
      </c>
      <c r="C15" s="9">
        <v>99.270833332999999</v>
      </c>
      <c r="D15" s="9" t="str">
        <f>IF($B15="N/A","N/A",IF(C15&gt;100,"No",IF(C15&lt;95,"No","Yes")))</f>
        <v>Yes</v>
      </c>
      <c r="E15" s="9">
        <v>100</v>
      </c>
      <c r="F15" s="9" t="str">
        <f>IF($B15="N/A","N/A",IF(E15&gt;100,"No",IF(E15&lt;95,"No","Yes")))</f>
        <v>Yes</v>
      </c>
      <c r="G15" s="9">
        <v>100</v>
      </c>
      <c r="H15" s="9" t="str">
        <f>IF($B15="N/A","N/A",IF(G15&gt;100,"No",IF(G15&lt;95,"No","Yes")))</f>
        <v>Yes</v>
      </c>
      <c r="I15" s="10">
        <v>0.73450000000000004</v>
      </c>
      <c r="J15" s="10">
        <v>0</v>
      </c>
      <c r="K15" s="9" t="str">
        <f t="shared" si="0"/>
        <v>Yes</v>
      </c>
    </row>
    <row r="16" spans="1:11" x14ac:dyDescent="0.2">
      <c r="A16" s="89" t="s">
        <v>848</v>
      </c>
      <c r="B16" s="35" t="s">
        <v>226</v>
      </c>
      <c r="C16" s="9">
        <v>3.4627492129999999</v>
      </c>
      <c r="D16" s="9" t="str">
        <f>IF($B16="N/A","N/A",IF(C16&gt;30,"No",IF(C16&lt;5,"No","Yes")))</f>
        <v>No</v>
      </c>
      <c r="E16" s="9">
        <v>2.4033437826999999</v>
      </c>
      <c r="F16" s="9" t="str">
        <f>IF($B16="N/A","N/A",IF(E16&gt;30,"No",IF(E16&lt;5,"No","Yes")))</f>
        <v>No</v>
      </c>
      <c r="G16" s="9">
        <v>2.9352226721000001</v>
      </c>
      <c r="H16" s="9" t="str">
        <f>IF($B16="N/A","N/A",IF(G16&gt;30,"No",IF(G16&lt;5,"No","Yes")))</f>
        <v>No</v>
      </c>
      <c r="I16" s="10">
        <v>-30.6</v>
      </c>
      <c r="J16" s="10">
        <v>22.13</v>
      </c>
      <c r="K16" s="9" t="str">
        <f t="shared" si="0"/>
        <v>Yes</v>
      </c>
    </row>
    <row r="17" spans="1:11" x14ac:dyDescent="0.2">
      <c r="A17" s="89" t="s">
        <v>849</v>
      </c>
      <c r="B17" s="35" t="s">
        <v>227</v>
      </c>
      <c r="C17" s="9">
        <v>12.172088143</v>
      </c>
      <c r="D17" s="9" t="str">
        <f>IF($B17="N/A","N/A",IF(C17&gt;75,"No",IF(C17&lt;15,"No","Yes")))</f>
        <v>No</v>
      </c>
      <c r="E17" s="9">
        <v>12.121212120999999</v>
      </c>
      <c r="F17" s="9" t="str">
        <f>IF($B17="N/A","N/A",IF(E17&gt;75,"No",IF(E17&lt;15,"No","Yes")))</f>
        <v>No</v>
      </c>
      <c r="G17" s="9">
        <v>12.348178138</v>
      </c>
      <c r="H17" s="9" t="str">
        <f>IF($B17="N/A","N/A",IF(G17&gt;75,"No",IF(G17&lt;15,"No","Yes")))</f>
        <v>No</v>
      </c>
      <c r="I17" s="10">
        <v>-0.41799999999999998</v>
      </c>
      <c r="J17" s="10">
        <v>1.8720000000000001</v>
      </c>
      <c r="K17" s="9" t="str">
        <f t="shared" si="0"/>
        <v>Yes</v>
      </c>
    </row>
    <row r="18" spans="1:11" x14ac:dyDescent="0.2">
      <c r="A18" s="89" t="s">
        <v>850</v>
      </c>
      <c r="B18" s="35" t="s">
        <v>228</v>
      </c>
      <c r="C18" s="9">
        <v>84.365162643999994</v>
      </c>
      <c r="D18" s="9" t="str">
        <f>IF($B18="N/A","N/A",IF(C18&gt;70,"No",IF(C18&lt;25,"No","Yes")))</f>
        <v>No</v>
      </c>
      <c r="E18" s="9">
        <v>85.475444096000004</v>
      </c>
      <c r="F18" s="9" t="str">
        <f>IF($B18="N/A","N/A",IF(E18&gt;70,"No",IF(E18&lt;25,"No","Yes")))</f>
        <v>No</v>
      </c>
      <c r="G18" s="9">
        <v>84.716599189999997</v>
      </c>
      <c r="H18" s="9" t="str">
        <f>IF($B18="N/A","N/A",IF(G18&gt;70,"No",IF(G18&lt;25,"No","Yes")))</f>
        <v>No</v>
      </c>
      <c r="I18" s="10">
        <v>1.3160000000000001</v>
      </c>
      <c r="J18" s="10">
        <v>-0.88800000000000001</v>
      </c>
      <c r="K18" s="9" t="str">
        <f t="shared" si="0"/>
        <v>Yes</v>
      </c>
    </row>
    <row r="19" spans="1:11" x14ac:dyDescent="0.2">
      <c r="A19" s="89" t="s">
        <v>160</v>
      </c>
      <c r="B19" s="35" t="s">
        <v>214</v>
      </c>
      <c r="C19" s="9">
        <v>99.895833332999999</v>
      </c>
      <c r="D19" s="9" t="str">
        <f>IF($B19="N/A","N/A",IF(C19&gt;100,"No",IF(C19&lt;95,"No","Yes")))</f>
        <v>Yes</v>
      </c>
      <c r="E19" s="9">
        <v>99.582027167999996</v>
      </c>
      <c r="F19" s="9" t="str">
        <f>IF($B19="N/A","N/A",IF(E19&gt;100,"No",IF(E19&lt;95,"No","Yes")))</f>
        <v>Yes</v>
      </c>
      <c r="G19" s="9">
        <v>99.392712551000002</v>
      </c>
      <c r="H19" s="9" t="str">
        <f>IF($B19="N/A","N/A",IF(G19&gt;100,"No",IF(G19&lt;95,"No","Yes")))</f>
        <v>Yes</v>
      </c>
      <c r="I19" s="10">
        <v>-0.314</v>
      </c>
      <c r="J19" s="10">
        <v>-0.19</v>
      </c>
      <c r="K19" s="9" t="str">
        <f t="shared" si="0"/>
        <v>Yes</v>
      </c>
    </row>
    <row r="20" spans="1:11" x14ac:dyDescent="0.2">
      <c r="A20" s="29" t="s">
        <v>372</v>
      </c>
      <c r="B20" s="35" t="s">
        <v>241</v>
      </c>
      <c r="C20" s="9">
        <v>79.479166667000001</v>
      </c>
      <c r="D20" s="9" t="str">
        <f>IF($B20="N/A","N/A",IF(C20&gt;5,"No",IF(C20&lt;1,"No","Yes")))</f>
        <v>No</v>
      </c>
      <c r="E20" s="9">
        <v>78.474399164000005</v>
      </c>
      <c r="F20" s="9" t="str">
        <f>IF($B20="N/A","N/A",IF(E20&gt;5,"No",IF(E20&lt;1,"No","Yes")))</f>
        <v>No</v>
      </c>
      <c r="G20" s="9">
        <v>80.060728745000006</v>
      </c>
      <c r="H20" s="9" t="str">
        <f>IF($B20="N/A","N/A",IF(G20&gt;5,"No",IF(G20&lt;1,"No","Yes")))</f>
        <v>No</v>
      </c>
      <c r="I20" s="10">
        <v>-1.26</v>
      </c>
      <c r="J20" s="10">
        <v>2.0209999999999999</v>
      </c>
      <c r="K20" s="9" t="str">
        <f t="shared" si="0"/>
        <v>Yes</v>
      </c>
    </row>
    <row r="21" spans="1:11" x14ac:dyDescent="0.2">
      <c r="A21" s="29" t="s">
        <v>374</v>
      </c>
      <c r="B21" s="35" t="s">
        <v>242</v>
      </c>
      <c r="C21" s="9">
        <v>0.52083333330000003</v>
      </c>
      <c r="D21" s="9" t="str">
        <f>IF($B21="N/A","N/A",IF(C21&gt;98,"No",IF(C21&lt;8,"No","Yes")))</f>
        <v>No</v>
      </c>
      <c r="E21" s="9">
        <v>0.1044932079</v>
      </c>
      <c r="F21" s="9" t="str">
        <f>IF($B21="N/A","N/A",IF(E21&gt;98,"No",IF(E21&lt;8,"No","Yes")))</f>
        <v>No</v>
      </c>
      <c r="G21" s="9">
        <v>0.91093117410000002</v>
      </c>
      <c r="H21" s="9" t="str">
        <f>IF($B21="N/A","N/A",IF(G21&gt;98,"No",IF(G21&lt;8,"No","Yes")))</f>
        <v>No</v>
      </c>
      <c r="I21" s="10">
        <v>-79.900000000000006</v>
      </c>
      <c r="J21" s="10">
        <v>771.8</v>
      </c>
      <c r="K21" s="9" t="str">
        <f t="shared" si="0"/>
        <v>No</v>
      </c>
    </row>
    <row r="22" spans="1:11" x14ac:dyDescent="0.2">
      <c r="A22" s="29" t="s">
        <v>375</v>
      </c>
      <c r="B22" s="60" t="s">
        <v>224</v>
      </c>
      <c r="C22" s="9">
        <v>0</v>
      </c>
      <c r="D22" s="9" t="str">
        <f>IF($B22="N/A","N/A",IF(C22&gt;5,"No",IF(C22&lt;=0,"No","Yes")))</f>
        <v>No</v>
      </c>
      <c r="E22" s="9">
        <v>0.2089864159</v>
      </c>
      <c r="F22" s="9" t="str">
        <f>IF($B22="N/A","N/A",IF(E22&gt;5,"No",IF(E22&lt;=0,"No","Yes")))</f>
        <v>Yes</v>
      </c>
      <c r="G22" s="9">
        <v>0.10121457490000001</v>
      </c>
      <c r="H22" s="9" t="str">
        <f>IF($B22="N/A","N/A",IF(G22&gt;5,"No",IF(G22&lt;=0,"No","Yes")))</f>
        <v>Yes</v>
      </c>
      <c r="I22" s="10" t="s">
        <v>1747</v>
      </c>
      <c r="J22" s="10">
        <v>-51.6</v>
      </c>
      <c r="K22" s="9" t="str">
        <f t="shared" si="0"/>
        <v>No</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2017-05-15T20:04:03Z</dcterms:modified>
  <dc:language>English</dc:language>
</cp:coreProperties>
</file>