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<sst xmlns="http://schemas.openxmlformats.org/spreadsheetml/2006/main" count="7328" uniqueCount="1749">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</sst>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76</v>
      </c>
      <c r="D6" s="9" t="str">
        <f>IF($B6="N/A","N/A",IF(C6&lt;0,"No","Yes"))</f>
        <v>N/A</v>
      </c>
      <c r="E6" s="38">
        <v>551</v>
      </c>
      <c r="F6" s="9" t="str">
        <f>IF($B6="N/A","N/A",IF(E6&lt;0,"No","Yes"))</f>
        <v>N/A</v>
      </c>
      <c r="G6" s="38">
        <v>408</v>
      </c>
      <c r="H6" s="9" t="str">
        <f>IF($B6="N/A","N/A",IF(G6&lt;0,"No","Yes"))</f>
        <v>N/A</v>
      </c>
      <c r="I6" s="10">
        <v>625</v>
      </c>
      <c r="J6" s="10">
        <v>-26</v>
      </c>
      <c r="K6" s="9" t="str">
        <f t="shared" ref="K6:K11" si="0">IF(J6="Div by 0", "N/A", IF(J6="N/A","N/A", IF(J6&gt;30, "No", IF(J6&lt;-30, "No", "Yes"))))</f>
        <v>Yes</v>
      </c>
    </row>
    <row r="7" spans="1:11" x14ac:dyDescent="0.2">
      <c r="A7" s="88" t="s">
        <v>445</v>
      </c>
      <c r="B7" s="107" t="s">
        <v>213</v>
      </c>
      <c r="C7" s="9">
        <v>5.2631578947</v>
      </c>
      <c r="D7" s="9" t="str">
        <f t="shared" ref="D7:D11" si="1">IF($B7="N/A","N/A",IF(C7&lt;0,"No","Yes"))</f>
        <v>N/A</v>
      </c>
      <c r="E7" s="9">
        <v>2.3593466424999998</v>
      </c>
      <c r="F7" s="9" t="str">
        <f t="shared" ref="F7:F11" si="2">IF($B7="N/A","N/A",IF(E7&lt;0,"No","Yes"))</f>
        <v>N/A</v>
      </c>
      <c r="G7" s="9">
        <v>2.2058823528999998</v>
      </c>
      <c r="H7" s="9" t="str">
        <f t="shared" ref="H7:H11" si="3">IF($B7="N/A","N/A",IF(G7&lt;0,"No","Yes"))</f>
        <v>N/A</v>
      </c>
      <c r="I7" s="10">
        <v>-55.2</v>
      </c>
      <c r="J7" s="10">
        <v>-6.5</v>
      </c>
      <c r="K7" s="9" t="str">
        <f t="shared" si="0"/>
        <v>Yes</v>
      </c>
    </row>
    <row r="8" spans="1:11" x14ac:dyDescent="0.2">
      <c r="A8" s="88" t="s">
        <v>446</v>
      </c>
      <c r="B8" s="107" t="s">
        <v>213</v>
      </c>
      <c r="C8" s="9">
        <v>35.526315789000002</v>
      </c>
      <c r="D8" s="9" t="str">
        <f t="shared" si="1"/>
        <v>N/A</v>
      </c>
      <c r="E8" s="9">
        <v>70.235934663999998</v>
      </c>
      <c r="F8" s="9" t="str">
        <f t="shared" si="2"/>
        <v>N/A</v>
      </c>
      <c r="G8" s="9">
        <v>74.754901961000002</v>
      </c>
      <c r="H8" s="9" t="str">
        <f t="shared" si="3"/>
        <v>N/A</v>
      </c>
      <c r="I8" s="10">
        <v>97.7</v>
      </c>
      <c r="J8" s="10">
        <v>6.4340000000000002</v>
      </c>
      <c r="K8" s="9" t="str">
        <f t="shared" si="0"/>
        <v>Yes</v>
      </c>
    </row>
    <row r="9" spans="1:11" x14ac:dyDescent="0.2">
      <c r="A9" s="88" t="s">
        <v>447</v>
      </c>
      <c r="B9" s="107" t="s">
        <v>213</v>
      </c>
      <c r="C9" s="9">
        <v>23.684210526000001</v>
      </c>
      <c r="D9" s="9" t="str">
        <f t="shared" si="1"/>
        <v>N/A</v>
      </c>
      <c r="E9" s="9">
        <v>3.8112522686000001</v>
      </c>
      <c r="F9" s="9" t="str">
        <f t="shared" si="2"/>
        <v>N/A</v>
      </c>
      <c r="G9" s="9">
        <v>2.9411764705999999</v>
      </c>
      <c r="H9" s="9" t="str">
        <f t="shared" si="3"/>
        <v>N/A</v>
      </c>
      <c r="I9" s="10">
        <v>-83.9</v>
      </c>
      <c r="J9" s="10">
        <v>-22.8</v>
      </c>
      <c r="K9" s="9" t="str">
        <f t="shared" si="0"/>
        <v>Yes</v>
      </c>
    </row>
    <row r="10" spans="1:11" x14ac:dyDescent="0.2">
      <c r="A10" s="88" t="s">
        <v>448</v>
      </c>
      <c r="B10" s="107" t="s">
        <v>213</v>
      </c>
      <c r="C10" s="9">
        <v>35.526315789000002</v>
      </c>
      <c r="D10" s="9" t="str">
        <f t="shared" si="1"/>
        <v>N/A</v>
      </c>
      <c r="E10" s="9">
        <v>5.2631578947</v>
      </c>
      <c r="F10" s="9" t="str">
        <f t="shared" si="2"/>
        <v>N/A</v>
      </c>
      <c r="G10" s="9">
        <v>5.1470588235000001</v>
      </c>
      <c r="H10" s="9" t="str">
        <f t="shared" si="3"/>
        <v>N/A</v>
      </c>
      <c r="I10" s="10">
        <v>-85.2</v>
      </c>
      <c r="J10" s="10">
        <v>-2.21</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98.684210526000001</v>
      </c>
      <c r="D12" s="9" t="str">
        <f t="shared" ref="D12:D23" si="4">IF($B12="N/A","N/A",IF(C12&lt;0,"No","Yes"))</f>
        <v>N/A</v>
      </c>
      <c r="E12" s="9">
        <v>5.8076225045000003</v>
      </c>
      <c r="F12" s="9" t="str">
        <f t="shared" ref="F12:F23" si="5">IF($B12="N/A","N/A",IF(E12&lt;0,"No","Yes"))</f>
        <v>N/A</v>
      </c>
      <c r="G12" s="9">
        <v>6.3725490196000001</v>
      </c>
      <c r="H12" s="9" t="str">
        <f t="shared" ref="H12:H23" si="6">IF($B12="N/A","N/A",IF(G12&lt;0,"No","Yes"))</f>
        <v>N/A</v>
      </c>
      <c r="I12" s="10">
        <v>-94.1</v>
      </c>
      <c r="J12" s="10">
        <v>9.7270000000000003</v>
      </c>
      <c r="K12" s="9" t="str">
        <f t="shared" ref="K12:K23" si="7">IF(J12="Div by 0", "N/A", IF(J12="N/A","N/A", IF(J12&gt;30, "No", IF(J12&lt;-30, "No", "Yes"))))</f>
        <v>Yes</v>
      </c>
    </row>
    <row r="13" spans="1:11" x14ac:dyDescent="0.2">
      <c r="A13" s="88" t="s">
        <v>654</v>
      </c>
      <c r="B13" s="107" t="s">
        <v>213</v>
      </c>
      <c r="C13" s="9">
        <v>58.666666667000001</v>
      </c>
      <c r="D13" s="9" t="str">
        <f t="shared" si="4"/>
        <v>N/A</v>
      </c>
      <c r="E13" s="9">
        <v>21.875</v>
      </c>
      <c r="F13" s="9" t="str">
        <f t="shared" si="5"/>
        <v>N/A</v>
      </c>
      <c r="G13" s="9">
        <v>23.076923077</v>
      </c>
      <c r="H13" s="9" t="str">
        <f t="shared" si="6"/>
        <v>N/A</v>
      </c>
      <c r="I13" s="10">
        <v>-62.7</v>
      </c>
      <c r="J13" s="10">
        <v>5.4950000000000001</v>
      </c>
      <c r="K13" s="9" t="str">
        <f t="shared" si="7"/>
        <v>Yes</v>
      </c>
    </row>
    <row r="14" spans="1:11" x14ac:dyDescent="0.2">
      <c r="A14" s="88" t="s">
        <v>855</v>
      </c>
      <c r="B14" s="107" t="s">
        <v>213</v>
      </c>
      <c r="C14" s="10">
        <v>10.977272727000001</v>
      </c>
      <c r="D14" s="9" t="str">
        <f t="shared" si="4"/>
        <v>N/A</v>
      </c>
      <c r="E14" s="10">
        <v>7.2857142857000001</v>
      </c>
      <c r="F14" s="9" t="str">
        <f t="shared" si="5"/>
        <v>N/A</v>
      </c>
      <c r="G14" s="10">
        <v>9.1666666666999994</v>
      </c>
      <c r="H14" s="9" t="str">
        <f t="shared" si="6"/>
        <v>N/A</v>
      </c>
      <c r="I14" s="10">
        <v>-33.6</v>
      </c>
      <c r="J14" s="10">
        <v>25.82</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1.3157894737</v>
      </c>
      <c r="D18" s="9" t="str">
        <f t="shared" si="4"/>
        <v>N/A</v>
      </c>
      <c r="E18" s="9">
        <v>86.388384755000004</v>
      </c>
      <c r="F18" s="9" t="str">
        <f t="shared" si="5"/>
        <v>N/A</v>
      </c>
      <c r="G18" s="9">
        <v>84.068627450999998</v>
      </c>
      <c r="H18" s="9" t="str">
        <f t="shared" si="6"/>
        <v>N/A</v>
      </c>
      <c r="I18" s="10">
        <v>6466</v>
      </c>
      <c r="J18" s="10">
        <v>-2.69</v>
      </c>
      <c r="K18" s="9" t="str">
        <f t="shared" si="7"/>
        <v>Yes</v>
      </c>
    </row>
    <row r="19" spans="1:11" x14ac:dyDescent="0.2">
      <c r="A19" s="88" t="s">
        <v>205</v>
      </c>
      <c r="B19" s="107" t="s">
        <v>213</v>
      </c>
      <c r="C19" s="9">
        <v>0</v>
      </c>
      <c r="D19" s="9" t="str">
        <f t="shared" si="4"/>
        <v>N/A</v>
      </c>
      <c r="E19" s="9">
        <v>0</v>
      </c>
      <c r="F19" s="9" t="str">
        <f t="shared" si="5"/>
        <v>N/A</v>
      </c>
      <c r="G19" s="9">
        <v>0</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0</v>
      </c>
      <c r="D21" s="9" t="str">
        <f t="shared" si="4"/>
        <v>N/A</v>
      </c>
      <c r="E21" s="9">
        <v>7.8039927405</v>
      </c>
      <c r="F21" s="9" t="str">
        <f t="shared" si="5"/>
        <v>N/A</v>
      </c>
      <c r="G21" s="9">
        <v>9.5588235293999997</v>
      </c>
      <c r="H21" s="9" t="str">
        <f t="shared" si="6"/>
        <v>N/A</v>
      </c>
      <c r="I21" s="10" t="s">
        <v>1747</v>
      </c>
      <c r="J21" s="10">
        <v>22.49</v>
      </c>
      <c r="K21" s="9" t="str">
        <f t="shared" si="7"/>
        <v>Yes</v>
      </c>
    </row>
    <row r="22" spans="1:11" x14ac:dyDescent="0.2">
      <c r="A22" s="88" t="s">
        <v>1711</v>
      </c>
      <c r="B22" s="107" t="s">
        <v>213</v>
      </c>
      <c r="C22" s="9" t="s">
        <v>1747</v>
      </c>
      <c r="D22" s="9" t="str">
        <f t="shared" si="4"/>
        <v>N/A</v>
      </c>
      <c r="E22" s="9">
        <v>0</v>
      </c>
      <c r="F22" s="9" t="str">
        <f t="shared" si="5"/>
        <v>N/A</v>
      </c>
      <c r="G22" s="9">
        <v>0</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96.052631579000007</v>
      </c>
      <c r="D25" s="9" t="str">
        <f>IF($B25="N/A","N/A",IF(C25&lt;0,"No","Yes"))</f>
        <v>N/A</v>
      </c>
      <c r="E25" s="9">
        <v>99.818511796999999</v>
      </c>
      <c r="F25" s="9" t="str">
        <f>IF($B25="N/A","N/A",IF(E25&lt;0,"No","Yes"))</f>
        <v>N/A</v>
      </c>
      <c r="G25" s="9">
        <v>100</v>
      </c>
      <c r="H25" s="9" t="str">
        <f>IF($B25="N/A","N/A",IF(G25&lt;0,"No","Yes"))</f>
        <v>N/A</v>
      </c>
      <c r="I25" s="10">
        <v>3.9209999999999998</v>
      </c>
      <c r="J25" s="10">
        <v>0.18179999999999999</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100</v>
      </c>
      <c r="D27" s="9" t="str">
        <f t="shared" ref="D27:D30" si="9">IF($B27="N/A","N/A",IF(C27&lt;0,"No","Yes"))</f>
        <v>N/A</v>
      </c>
      <c r="E27" s="9">
        <v>99.818511796999999</v>
      </c>
      <c r="F27" s="9" t="str">
        <f t="shared" ref="F27:F30" si="10">IF($B27="N/A","N/A",IF(E27&lt;0,"No","Yes"))</f>
        <v>N/A</v>
      </c>
      <c r="G27" s="9">
        <v>99.754901961000002</v>
      </c>
      <c r="H27" s="9" t="str">
        <f t="shared" ref="H27:H30" si="11">IF($B27="N/A","N/A",IF(G27&lt;0,"No","Yes"))</f>
        <v>N/A</v>
      </c>
      <c r="I27" s="10">
        <v>-0.18099999999999999</v>
      </c>
      <c r="J27" s="10">
        <v>-6.4000000000000001E-2</v>
      </c>
      <c r="K27" s="9" t="str">
        <f t="shared" si="8"/>
        <v>Yes</v>
      </c>
    </row>
    <row r="28" spans="1:11" x14ac:dyDescent="0.2">
      <c r="A28" s="31" t="s">
        <v>374</v>
      </c>
      <c r="B28" s="107" t="s">
        <v>213</v>
      </c>
      <c r="C28" s="9">
        <v>18.421052631999999</v>
      </c>
      <c r="D28" s="9" t="str">
        <f t="shared" si="9"/>
        <v>N/A</v>
      </c>
      <c r="E28" s="9">
        <v>95.281306714999999</v>
      </c>
      <c r="F28" s="9" t="str">
        <f t="shared" si="10"/>
        <v>N/A</v>
      </c>
      <c r="G28" s="9">
        <v>94.607843137000003</v>
      </c>
      <c r="H28" s="9" t="str">
        <f t="shared" si="11"/>
        <v>N/A</v>
      </c>
      <c r="I28" s="10">
        <v>417.2</v>
      </c>
      <c r="J28" s="10">
        <v>-0.70699999999999996</v>
      </c>
      <c r="K28" s="9" t="str">
        <f t="shared" si="8"/>
        <v>Yes</v>
      </c>
    </row>
    <row r="29" spans="1:11" x14ac:dyDescent="0.2">
      <c r="A29" s="31" t="s">
        <v>376</v>
      </c>
      <c r="B29" s="107" t="s">
        <v>213</v>
      </c>
      <c r="C29" s="9">
        <v>69.736842104999994</v>
      </c>
      <c r="D29" s="9" t="str">
        <f t="shared" si="9"/>
        <v>N/A</v>
      </c>
      <c r="E29" s="9">
        <v>3.4482758621</v>
      </c>
      <c r="F29" s="9" t="str">
        <f t="shared" si="10"/>
        <v>N/A</v>
      </c>
      <c r="G29" s="9">
        <v>4.4117647058999996</v>
      </c>
      <c r="H29" s="9" t="str">
        <f t="shared" si="11"/>
        <v>N/A</v>
      </c>
      <c r="I29" s="10">
        <v>-95.1</v>
      </c>
      <c r="J29" s="10">
        <v>27.94</v>
      </c>
      <c r="K29" s="9" t="str">
        <f t="shared" si="8"/>
        <v>Yes</v>
      </c>
    </row>
    <row r="30" spans="1:11" x14ac:dyDescent="0.2">
      <c r="A30" s="31" t="s">
        <v>377</v>
      </c>
      <c r="B30" s="107" t="s">
        <v>213</v>
      </c>
      <c r="C30" s="9">
        <v>0</v>
      </c>
      <c r="D30" s="9" t="str">
        <f t="shared" si="9"/>
        <v>N/A</v>
      </c>
      <c r="E30" s="9">
        <v>0.18148820330000001</v>
      </c>
      <c r="F30" s="9" t="str">
        <f t="shared" si="10"/>
        <v>N/A</v>
      </c>
      <c r="G30" s="9">
        <v>0</v>
      </c>
      <c r="H30" s="9" t="str">
        <f t="shared" si="11"/>
        <v>N/A</v>
      </c>
      <c r="I30" s="10" t="s">
        <v>1747</v>
      </c>
      <c r="J30" s="10">
        <v>-100</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37312786</v>
      </c>
      <c r="D7" s="34" t="str">
        <f>IF($B7="N/A","N/A",IF(C7&gt;15,"No",IF(C7&lt;-15,"No","Yes")))</f>
        <v>N/A</v>
      </c>
      <c r="E7" s="33">
        <v>46351609</v>
      </c>
      <c r="F7" s="34" t="str">
        <f>IF($B7="N/A","N/A",IF(E7&gt;15,"No",IF(E7&lt;-15,"No","Yes")))</f>
        <v>N/A</v>
      </c>
      <c r="G7" s="33">
        <v>44969164</v>
      </c>
      <c r="H7" s="34" t="str">
        <f>IF($B7="N/A","N/A",IF(G7&gt;15,"No",IF(G7&lt;-15,"No","Yes")))</f>
        <v>N/A</v>
      </c>
      <c r="I7" s="35">
        <v>24.22</v>
      </c>
      <c r="J7" s="35">
        <v>-2.98</v>
      </c>
      <c r="K7" s="34" t="str">
        <f t="shared" ref="K7:K54" si="0">IF(J7="Div by 0", "N/A", IF(J7="N/A","N/A", IF(J7&gt;30, "No", IF(J7&lt;-30, "No", "Yes"))))</f>
        <v>Yes</v>
      </c>
    </row>
    <row r="8" spans="1:11" x14ac:dyDescent="0.2">
      <c r="A8" s="91" t="s">
        <v>362</v>
      </c>
      <c r="B8" s="32" t="s">
        <v>213</v>
      </c>
      <c r="C8" s="144" t="s">
        <v>213</v>
      </c>
      <c r="D8" s="34" t="str">
        <f>IF($B8="N/A","N/A",IF(C8&gt;15,"No",IF(C8&lt;-15,"No","Yes")))</f>
        <v>N/A</v>
      </c>
      <c r="E8" s="36">
        <v>43.755320339000001</v>
      </c>
      <c r="F8" s="34" t="str">
        <f>IF($B8="N/A","N/A",IF(E8&gt;15,"No",IF(E8&lt;-15,"No","Yes")))</f>
        <v>N/A</v>
      </c>
      <c r="G8" s="36">
        <v>39.55097542</v>
      </c>
      <c r="H8" s="34" t="str">
        <f>IF($B8="N/A","N/A",IF(G8&gt;15,"No",IF(G8&lt;-15,"No","Yes")))</f>
        <v>N/A</v>
      </c>
      <c r="I8" s="35" t="s">
        <v>213</v>
      </c>
      <c r="J8" s="35">
        <v>-9.61</v>
      </c>
      <c r="K8" s="34" t="str">
        <f t="shared" si="0"/>
        <v>Yes</v>
      </c>
    </row>
    <row r="9" spans="1:11" x14ac:dyDescent="0.2">
      <c r="A9" s="91" t="s">
        <v>119</v>
      </c>
      <c r="B9" s="37" t="s">
        <v>213</v>
      </c>
      <c r="C9" s="100">
        <v>25.832807017</v>
      </c>
      <c r="D9" s="9" t="str">
        <f>IF($B9="N/A","N/A",IF(C9&gt;15,"No",IF(C9&lt;-15,"No","Yes")))</f>
        <v>N/A</v>
      </c>
      <c r="E9" s="9">
        <v>28.528362413</v>
      </c>
      <c r="F9" s="9" t="str">
        <f>IF($B9="N/A","N/A",IF(E9&gt;15,"No",IF(E9&lt;-15,"No","Yes")))</f>
        <v>N/A</v>
      </c>
      <c r="G9" s="9">
        <v>30.457288465000001</v>
      </c>
      <c r="H9" s="9" t="str">
        <f>IF($B9="N/A","N/A",IF(G9&gt;15,"No",IF(G9&lt;-15,"No","Yes")))</f>
        <v>N/A</v>
      </c>
      <c r="I9" s="10">
        <v>10.43</v>
      </c>
      <c r="J9" s="10">
        <v>6.7610000000000001</v>
      </c>
      <c r="K9" s="9" t="str">
        <f t="shared" si="0"/>
        <v>Yes</v>
      </c>
    </row>
    <row r="10" spans="1:11" x14ac:dyDescent="0.2">
      <c r="A10" s="91" t="s">
        <v>120</v>
      </c>
      <c r="B10" s="37" t="s">
        <v>213</v>
      </c>
      <c r="C10" s="100">
        <v>2.0557644770999999</v>
      </c>
      <c r="D10" s="9" t="str">
        <f>IF($B10="N/A","N/A",IF(C10&gt;15,"No",IF(C10&lt;-15,"No","Yes")))</f>
        <v>N/A</v>
      </c>
      <c r="E10" s="9">
        <v>6.5941011885999998</v>
      </c>
      <c r="F10" s="9" t="str">
        <f>IF($B10="N/A","N/A",IF(E10&gt;15,"No",IF(E10&lt;-15,"No","Yes")))</f>
        <v>N/A</v>
      </c>
      <c r="G10" s="9">
        <v>7.2451046676999997</v>
      </c>
      <c r="H10" s="9" t="str">
        <f>IF($B10="N/A","N/A",IF(G10&gt;15,"No",IF(G10&lt;-15,"No","Yes")))</f>
        <v>N/A</v>
      </c>
      <c r="I10" s="10">
        <v>220.8</v>
      </c>
      <c r="J10" s="10">
        <v>9.8729999999999993</v>
      </c>
      <c r="K10" s="9" t="str">
        <f t="shared" si="0"/>
        <v>Yes</v>
      </c>
    </row>
    <row r="11" spans="1:11" x14ac:dyDescent="0.2">
      <c r="A11" s="91" t="s">
        <v>859</v>
      </c>
      <c r="B11" s="37" t="s">
        <v>213</v>
      </c>
      <c r="C11" s="100">
        <v>22.466783906</v>
      </c>
      <c r="D11" s="9" t="str">
        <f>IF($B11="N/A","N/A",IF(C11&gt;15,"No",IF(C11&lt;-15,"No","Yes")))</f>
        <v>N/A</v>
      </c>
      <c r="E11" s="9">
        <v>21.122216058999999</v>
      </c>
      <c r="F11" s="9" t="str">
        <f>IF($B11="N/A","N/A",IF(E11&gt;15,"No",IF(E11&lt;-15,"No","Yes")))</f>
        <v>N/A</v>
      </c>
      <c r="G11" s="9">
        <v>22.746631446999999</v>
      </c>
      <c r="H11" s="9" t="str">
        <f>IF($B11="N/A","N/A",IF(G11&gt;15,"No",IF(G11&lt;-15,"No","Yes")))</f>
        <v>N/A</v>
      </c>
      <c r="I11" s="10">
        <v>-5.98</v>
      </c>
      <c r="J11" s="10">
        <v>7.6909999999999998</v>
      </c>
      <c r="K11" s="9" t="str">
        <f t="shared" si="0"/>
        <v>Yes</v>
      </c>
    </row>
    <row r="12" spans="1:11" x14ac:dyDescent="0.2">
      <c r="A12" s="91" t="s">
        <v>860</v>
      </c>
      <c r="B12" s="102" t="s">
        <v>214</v>
      </c>
      <c r="C12" s="100">
        <v>51.746702181000003</v>
      </c>
      <c r="D12" s="9" t="str">
        <f>IF(OR($B12="N/A",$C12="N/A"),"N/A",IF(C12&gt;100,"No",IF(C12&lt;95,"No","Yes")))</f>
        <v>No</v>
      </c>
      <c r="E12" s="100">
        <v>72.371991210000004</v>
      </c>
      <c r="F12" s="9" t="str">
        <f>IF(OR($B12="N/A",$E12="N/A"),"N/A",IF(E12&gt;100,"No",IF(E12&lt;95,"No","Yes")))</f>
        <v>No</v>
      </c>
      <c r="G12" s="100">
        <v>71.051649854999994</v>
      </c>
      <c r="H12" s="9" t="str">
        <f>IF($B12="N/A","N/A",IF(G12&gt;100,"No",IF(G12&lt;95,"No","Yes")))</f>
        <v>No</v>
      </c>
      <c r="I12" s="103">
        <v>39.86</v>
      </c>
      <c r="J12" s="103">
        <v>-1.82</v>
      </c>
      <c r="K12" s="9" t="str">
        <f t="shared" si="0"/>
        <v>Yes</v>
      </c>
    </row>
    <row r="13" spans="1:11" x14ac:dyDescent="0.2">
      <c r="A13" s="91" t="s">
        <v>347</v>
      </c>
      <c r="B13" s="102" t="s">
        <v>213</v>
      </c>
      <c r="C13" s="100">
        <v>0</v>
      </c>
      <c r="D13" s="9" t="str">
        <f>IF($B13="N/A","N/A",IF(C13&gt;100,"No",IF(C13&lt;95,"No","Yes")))</f>
        <v>N/A</v>
      </c>
      <c r="E13" s="100">
        <v>2.9591823E-3</v>
      </c>
      <c r="F13" s="9" t="str">
        <f>IF($B13="N/A","N/A",IF(E13&gt;100,"No",IF(E13&lt;95,"No","Yes")))</f>
        <v>N/A</v>
      </c>
      <c r="G13" s="100">
        <v>0</v>
      </c>
      <c r="H13" s="9" t="str">
        <f>IF($B13="N/A","N/A",IF(G13&gt;100,"No",IF(G13&lt;95,"No","Yes")))</f>
        <v>N/A</v>
      </c>
      <c r="I13" s="103" t="s">
        <v>1747</v>
      </c>
      <c r="J13" s="103">
        <v>-100</v>
      </c>
      <c r="K13" s="9" t="str">
        <f t="shared" si="0"/>
        <v>No</v>
      </c>
    </row>
    <row r="14" spans="1:11" x14ac:dyDescent="0.2">
      <c r="A14" s="91" t="s">
        <v>348</v>
      </c>
      <c r="B14" s="102" t="s">
        <v>213</v>
      </c>
      <c r="C14" s="100">
        <v>14.369509224</v>
      </c>
      <c r="D14" s="9" t="str">
        <f t="shared" ref="D14" si="1">IF($B14="N/A","N/A",IF(C14&lt;0,"No","Yes"))</f>
        <v>N/A</v>
      </c>
      <c r="E14" s="100">
        <v>9.1926262165000008</v>
      </c>
      <c r="F14" s="9" t="str">
        <f t="shared" ref="F14" si="2">IF($B14="N/A","N/A",IF(E14&lt;0,"No","Yes"))</f>
        <v>N/A</v>
      </c>
      <c r="G14" s="100">
        <v>7.2523928047000004</v>
      </c>
      <c r="H14" s="9" t="str">
        <f t="shared" ref="H14" si="3">IF($B14="N/A","N/A",IF(G14&lt;0,"No","Yes"))</f>
        <v>N/A</v>
      </c>
      <c r="I14" s="103">
        <v>-36</v>
      </c>
      <c r="J14" s="103">
        <v>-21.1</v>
      </c>
      <c r="K14" s="9" t="str">
        <f t="shared" si="0"/>
        <v>Yes</v>
      </c>
    </row>
    <row r="15" spans="1:11" x14ac:dyDescent="0.2">
      <c r="A15" s="91" t="s">
        <v>861</v>
      </c>
      <c r="B15" s="102" t="s">
        <v>214</v>
      </c>
      <c r="C15" s="100">
        <v>43.35350296</v>
      </c>
      <c r="D15" s="9" t="str">
        <f>IF(OR($B15="N/A",$C15="N/A"),"N/A",IF(C15&gt;100,"No",IF(C15&lt;95,"No","Yes")))</f>
        <v>No</v>
      </c>
      <c r="E15" s="100">
        <v>84.303958176999998</v>
      </c>
      <c r="F15" s="9" t="str">
        <f>IF(OR($B15="N/A",$E15="N/A"),"N/A",IF(E15&gt;100,"No",IF(E15&lt;95,"No","Yes")))</f>
        <v>No</v>
      </c>
      <c r="G15" s="100">
        <v>84.887534019</v>
      </c>
      <c r="H15" s="9" t="str">
        <f>IF($B15="N/A","N/A",IF(G15&gt;100,"No",IF(G15&lt;95,"No","Yes")))</f>
        <v>No</v>
      </c>
      <c r="I15" s="103">
        <v>94.46</v>
      </c>
      <c r="J15" s="103">
        <v>0.69220000000000004</v>
      </c>
      <c r="K15" s="9" t="str">
        <f t="shared" si="0"/>
        <v>Yes</v>
      </c>
    </row>
    <row r="16" spans="1:11" x14ac:dyDescent="0.2">
      <c r="A16" s="91" t="s">
        <v>331</v>
      </c>
      <c r="B16" s="37" t="s">
        <v>213</v>
      </c>
      <c r="C16" s="89">
        <v>18523800</v>
      </c>
      <c r="D16" s="9" t="str">
        <f>IF($B16="N/A","N/A",IF(C16&gt;15,"No",IF(C16&lt;-15,"No","Yes")))</f>
        <v>N/A</v>
      </c>
      <c r="E16" s="38">
        <v>20281295</v>
      </c>
      <c r="F16" s="9" t="str">
        <f>IF($B16="N/A","N/A",IF(E16&gt;15,"No",IF(E16&lt;-15,"No","Yes")))</f>
        <v>N/A</v>
      </c>
      <c r="G16" s="38">
        <v>17785743</v>
      </c>
      <c r="H16" s="9" t="str">
        <f>IF($B16="N/A","N/A",IF(G16&gt;15,"No",IF(G16&lt;-15,"No","Yes")))</f>
        <v>N/A</v>
      </c>
      <c r="I16" s="10">
        <v>9.4879999999999995</v>
      </c>
      <c r="J16" s="10">
        <v>-12.3</v>
      </c>
      <c r="K16" s="9" t="str">
        <f t="shared" si="0"/>
        <v>Yes</v>
      </c>
    </row>
    <row r="17" spans="1:11" x14ac:dyDescent="0.2">
      <c r="A17" s="91" t="s">
        <v>442</v>
      </c>
      <c r="B17" s="37" t="s">
        <v>215</v>
      </c>
      <c r="C17" s="100">
        <v>4.5171239163000001</v>
      </c>
      <c r="D17" s="9" t="str">
        <f>IF($B17="N/A","N/A",IF(C17&gt;20,"No",IF(C17&lt;5,"No","Yes")))</f>
        <v>No</v>
      </c>
      <c r="E17" s="9">
        <v>3.5665474023999999</v>
      </c>
      <c r="F17" s="9" t="str">
        <f>IF($B17="N/A","N/A",IF(E17&gt;20,"No",IF(E17&lt;5,"No","Yes")))</f>
        <v>No</v>
      </c>
      <c r="G17" s="9">
        <v>4.5924311399000004</v>
      </c>
      <c r="H17" s="9" t="str">
        <f>IF($B17="N/A","N/A",IF(G17&gt;20,"No",IF(G17&lt;5,"No","Yes")))</f>
        <v>No</v>
      </c>
      <c r="I17" s="10">
        <v>-21</v>
      </c>
      <c r="J17" s="10">
        <v>28.76</v>
      </c>
      <c r="K17" s="9" t="str">
        <f t="shared" si="0"/>
        <v>Yes</v>
      </c>
    </row>
    <row r="18" spans="1:11" x14ac:dyDescent="0.2">
      <c r="A18" s="91" t="s">
        <v>443</v>
      </c>
      <c r="B18" s="32" t="s">
        <v>213</v>
      </c>
      <c r="C18" s="100" t="s">
        <v>213</v>
      </c>
      <c r="D18" s="9" t="str">
        <f>IF($B18="N/A","N/A",IF(C18&gt;15,"No",IF(C18&lt;-15,"No","Yes")))</f>
        <v>N/A</v>
      </c>
      <c r="E18" s="9">
        <v>96.433452598000002</v>
      </c>
      <c r="F18" s="9" t="str">
        <f>IF($B18="N/A","N/A",IF(E18&gt;15,"No",IF(E18&lt;-15,"No","Yes")))</f>
        <v>N/A</v>
      </c>
      <c r="G18" s="9">
        <v>95.407568859999998</v>
      </c>
      <c r="H18" s="9" t="str">
        <f>IF($B18="N/A","N/A",IF(G18&gt;15,"No",IF(G18&lt;-15,"No","Yes")))</f>
        <v>N/A</v>
      </c>
      <c r="I18" s="10" t="s">
        <v>213</v>
      </c>
      <c r="J18" s="10">
        <v>-1.06</v>
      </c>
      <c r="K18" s="9" t="str">
        <f t="shared" si="0"/>
        <v>Yes</v>
      </c>
    </row>
    <row r="19" spans="1:11" x14ac:dyDescent="0.2">
      <c r="A19" s="91" t="s">
        <v>444</v>
      </c>
      <c r="B19" s="37" t="s">
        <v>216</v>
      </c>
      <c r="C19" s="100">
        <v>2.6058907999000001</v>
      </c>
      <c r="D19" s="9" t="str">
        <f>IF($B19="N/A","N/A",IF(C19&gt;1,"Yes","No"))</f>
        <v>Yes</v>
      </c>
      <c r="E19" s="9">
        <v>2.6915441050000002</v>
      </c>
      <c r="F19" s="9" t="str">
        <f>IF($B19="N/A","N/A",IF(E19&gt;1,"Yes","No"))</f>
        <v>Yes</v>
      </c>
      <c r="G19" s="9">
        <v>6.5911556238999998</v>
      </c>
      <c r="H19" s="9" t="str">
        <f>IF($B19="N/A","N/A",IF(G19&gt;1,"Yes","No"))</f>
        <v>Yes</v>
      </c>
      <c r="I19" s="10">
        <v>3.2869999999999999</v>
      </c>
      <c r="J19" s="10">
        <v>144.9</v>
      </c>
      <c r="K19" s="9" t="str">
        <f t="shared" si="0"/>
        <v>No</v>
      </c>
    </row>
    <row r="20" spans="1:11" x14ac:dyDescent="0.2">
      <c r="A20" s="91" t="s">
        <v>862</v>
      </c>
      <c r="B20" s="37" t="s">
        <v>213</v>
      </c>
      <c r="C20" s="93">
        <v>135.76145305</v>
      </c>
      <c r="D20" s="9" t="str">
        <f>IF($B20="N/A","N/A",IF(C20&gt;15,"No",IF(C20&lt;-15,"No","Yes")))</f>
        <v>N/A</v>
      </c>
      <c r="E20" s="39">
        <v>112.50137576</v>
      </c>
      <c r="F20" s="9" t="str">
        <f>IF($B20="N/A","N/A",IF(E20&gt;15,"No",IF(E20&lt;-15,"No","Yes")))</f>
        <v>N/A</v>
      </c>
      <c r="G20" s="39">
        <v>114.90687597</v>
      </c>
      <c r="H20" s="9" t="str">
        <f>IF($B20="N/A","N/A",IF(G20&gt;15,"No",IF(G20&lt;-15,"No","Yes")))</f>
        <v>N/A</v>
      </c>
      <c r="I20" s="10">
        <v>-17.100000000000001</v>
      </c>
      <c r="J20" s="10">
        <v>2.1379999999999999</v>
      </c>
      <c r="K20" s="9" t="str">
        <f t="shared" si="0"/>
        <v>Yes</v>
      </c>
    </row>
    <row r="21" spans="1:11" x14ac:dyDescent="0.2">
      <c r="A21" s="91" t="s">
        <v>34</v>
      </c>
      <c r="B21" s="37" t="s">
        <v>213</v>
      </c>
      <c r="C21" s="104">
        <v>30.651077833999999</v>
      </c>
      <c r="D21" s="9" t="str">
        <f>IF($B21="N/A","N/A",IF(C21&gt;15,"No",IF(C21&lt;-15,"No","Yes")))</f>
        <v>N/A</v>
      </c>
      <c r="E21" s="105">
        <v>32.010706915</v>
      </c>
      <c r="F21" s="9" t="str">
        <f>IF($B21="N/A","N/A",IF(E21&gt;15,"No",IF(E21&lt;-15,"No","Yes")))</f>
        <v>N/A</v>
      </c>
      <c r="G21" s="105">
        <v>36.193974216000001</v>
      </c>
      <c r="H21" s="9" t="str">
        <f>IF($B21="N/A","N/A",IF(G21&gt;15,"No",IF(G21&lt;-15,"No","Yes")))</f>
        <v>N/A</v>
      </c>
      <c r="I21" s="10">
        <v>4.4359999999999999</v>
      </c>
      <c r="J21" s="10">
        <v>13.07</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0.50457165390000003</v>
      </c>
      <c r="D23" s="9" t="str">
        <f>IF($B23="N/A","N/A",IF(C23&gt;15,"No",IF(C23&lt;-15,"No","Yes")))</f>
        <v>N/A</v>
      </c>
      <c r="E23" s="105">
        <v>0.54634939819999995</v>
      </c>
      <c r="F23" s="9" t="str">
        <f>IF($B23="N/A","N/A",IF(E23&gt;15,"No",IF(E23&lt;-15,"No","Yes")))</f>
        <v>N/A</v>
      </c>
      <c r="G23" s="105">
        <v>0.3188752996</v>
      </c>
      <c r="H23" s="9" t="str">
        <f>IF($B23="N/A","N/A",IF(G23&gt;15,"No",IF(G23&lt;-15,"No","Yes")))</f>
        <v>N/A</v>
      </c>
      <c r="I23" s="10">
        <v>8.2799999999999994</v>
      </c>
      <c r="J23" s="10">
        <v>-41.6</v>
      </c>
      <c r="K23" s="9" t="str">
        <f t="shared" si="0"/>
        <v>No</v>
      </c>
    </row>
    <row r="24" spans="1:11" x14ac:dyDescent="0.2">
      <c r="A24" s="91" t="s">
        <v>863</v>
      </c>
      <c r="B24" s="37" t="s">
        <v>243</v>
      </c>
      <c r="C24" s="93">
        <v>137.63668189000001</v>
      </c>
      <c r="D24" s="9" t="str">
        <f>IF($B24="N/A","N/A",IF(C24&gt;300,"No",IF(C24&lt;75,"No","Yes")))</f>
        <v>Yes</v>
      </c>
      <c r="E24" s="39">
        <v>134.02249757999999</v>
      </c>
      <c r="F24" s="9" t="str">
        <f>IF($B24="N/A","N/A",IF(E24&gt;300,"No",IF(E24&lt;75,"No","Yes")))</f>
        <v>Yes</v>
      </c>
      <c r="G24" s="39">
        <v>137.09486315000001</v>
      </c>
      <c r="H24" s="9" t="str">
        <f>IF($B24="N/A","N/A",IF(G24&gt;300,"No",IF(G24&lt;75,"No","Yes")))</f>
        <v>Yes</v>
      </c>
      <c r="I24" s="10">
        <v>-2.63</v>
      </c>
      <c r="J24" s="10">
        <v>2.2919999999999998</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10.903752099</v>
      </c>
      <c r="D26" s="9" t="str">
        <f>IF($B26="N/A","N/A",IF(C26&gt;5,"No",IF(C26&lt;3,"No","Yes")))</f>
        <v>No</v>
      </c>
      <c r="E26" s="39">
        <v>9.9275458468999993</v>
      </c>
      <c r="F26" s="9" t="str">
        <f>IF($B26="N/A","N/A",IF(E26&gt;5,"No",IF(E26&lt;3,"No","Yes")))</f>
        <v>No</v>
      </c>
      <c r="G26" s="39">
        <v>15.820411499</v>
      </c>
      <c r="H26" s="9" t="str">
        <f>IF($B26="N/A","N/A",IF(G26&gt;5,"No",IF(G26&lt;3,"No","Yes")))</f>
        <v>No</v>
      </c>
      <c r="I26" s="10">
        <v>-8.9499999999999993</v>
      </c>
      <c r="J26" s="10">
        <v>59.36</v>
      </c>
      <c r="K26" s="9" t="str">
        <f t="shared" si="0"/>
        <v>No</v>
      </c>
    </row>
    <row r="27" spans="1:11" x14ac:dyDescent="0.2">
      <c r="A27" s="91" t="s">
        <v>131</v>
      </c>
      <c r="B27" s="37" t="s">
        <v>213</v>
      </c>
      <c r="C27" s="89">
        <v>152834</v>
      </c>
      <c r="D27" s="37" t="s">
        <v>213</v>
      </c>
      <c r="E27" s="38">
        <v>150560</v>
      </c>
      <c r="F27" s="37" t="s">
        <v>213</v>
      </c>
      <c r="G27" s="38">
        <v>104397</v>
      </c>
      <c r="H27" s="9" t="str">
        <f>IF($B27="N/A","N/A",IF(G27&gt;15,"No",IF(G27&lt;-15,"No","Yes")))</f>
        <v>N/A</v>
      </c>
      <c r="I27" s="10">
        <v>-1.49</v>
      </c>
      <c r="J27" s="10">
        <v>-30.7</v>
      </c>
      <c r="K27" s="9" t="str">
        <f t="shared" si="0"/>
        <v>No</v>
      </c>
    </row>
    <row r="28" spans="1:11" x14ac:dyDescent="0.2">
      <c r="A28" s="91" t="s">
        <v>346</v>
      </c>
      <c r="B28" s="37" t="s">
        <v>213</v>
      </c>
      <c r="C28" s="90" t="s">
        <v>213</v>
      </c>
      <c r="D28" s="37" t="s">
        <v>213</v>
      </c>
      <c r="E28" s="8">
        <v>0.32482151809999998</v>
      </c>
      <c r="F28" s="37" t="s">
        <v>213</v>
      </c>
      <c r="G28" s="8">
        <v>0.23215241449999999</v>
      </c>
      <c r="H28" s="9" t="str">
        <f>IF($B28="N/A","N/A",IF(G28&gt;15,"No",IF(G28&lt;-15,"No","Yes")))</f>
        <v>N/A</v>
      </c>
      <c r="I28" s="10" t="s">
        <v>213</v>
      </c>
      <c r="J28" s="10">
        <v>-28.5</v>
      </c>
      <c r="K28" s="9" t="str">
        <f t="shared" si="0"/>
        <v>Yes</v>
      </c>
    </row>
    <row r="29" spans="1:11" ht="25.5" x14ac:dyDescent="0.2">
      <c r="A29" s="91" t="s">
        <v>841</v>
      </c>
      <c r="B29" s="37" t="s">
        <v>213</v>
      </c>
      <c r="C29" s="39">
        <v>205.54699216</v>
      </c>
      <c r="D29" s="37" t="s">
        <v>213</v>
      </c>
      <c r="E29" s="39">
        <v>294.94112646000002</v>
      </c>
      <c r="F29" s="37" t="s">
        <v>213</v>
      </c>
      <c r="G29" s="39">
        <v>350.68606377999998</v>
      </c>
      <c r="H29" s="37" t="s">
        <v>213</v>
      </c>
      <c r="I29" s="10">
        <v>43.49</v>
      </c>
      <c r="J29" s="10">
        <v>18.899999999999999</v>
      </c>
      <c r="K29" s="9" t="str">
        <f t="shared" si="0"/>
        <v>Yes</v>
      </c>
    </row>
    <row r="30" spans="1:11" x14ac:dyDescent="0.2">
      <c r="A30" s="91" t="s">
        <v>27</v>
      </c>
      <c r="B30" s="37" t="s">
        <v>217</v>
      </c>
      <c r="C30" s="38">
        <v>12</v>
      </c>
      <c r="D30" s="9" t="str">
        <f>IF($B30="N/A","N/A",IF(C30="N/A","N/A",IF(C30=0,"Yes","No")))</f>
        <v>No</v>
      </c>
      <c r="E30" s="38">
        <v>0</v>
      </c>
      <c r="F30" s="9" t="str">
        <f>IF($B30="N/A","N/A",IF(E30="N/A","N/A",IF(E30=0,"Yes","No")))</f>
        <v>Yes</v>
      </c>
      <c r="G30" s="38">
        <v>0</v>
      </c>
      <c r="H30" s="9" t="str">
        <f>IF($B30="N/A","N/A",IF(G30=0,"Yes","No"))</f>
        <v>Yes</v>
      </c>
      <c r="I30" s="10">
        <v>-100</v>
      </c>
      <c r="J30" s="10" t="s">
        <v>1747</v>
      </c>
      <c r="K30" s="9" t="str">
        <f t="shared" si="0"/>
        <v>N/A</v>
      </c>
    </row>
    <row r="31" spans="1:11" x14ac:dyDescent="0.2">
      <c r="A31" s="91" t="s">
        <v>206</v>
      </c>
      <c r="B31" s="106" t="s">
        <v>213</v>
      </c>
      <c r="C31" s="89">
        <v>8247219</v>
      </c>
      <c r="D31" s="9" t="str">
        <f t="shared" ref="D31:F50" si="4">IF($B31="N/A","N/A",IF(C31&lt;0,"No","Yes"))</f>
        <v>N/A</v>
      </c>
      <c r="E31" s="89">
        <v>9626190</v>
      </c>
      <c r="F31" s="9" t="str">
        <f t="shared" si="4"/>
        <v>N/A</v>
      </c>
      <c r="G31" s="89">
        <v>10139638</v>
      </c>
      <c r="H31" s="9" t="str">
        <f t="shared" ref="H31:H50" si="5">IF($B31="N/A","N/A",IF(G31&lt;0,"No","Yes"))</f>
        <v>N/A</v>
      </c>
      <c r="I31" s="10">
        <v>16.72</v>
      </c>
      <c r="J31" s="10">
        <v>5.3339999999999996</v>
      </c>
      <c r="K31" s="9" t="str">
        <f t="shared" si="0"/>
        <v>Yes</v>
      </c>
    </row>
    <row r="32" spans="1:11" ht="25.5" x14ac:dyDescent="0.2">
      <c r="A32" s="2" t="s">
        <v>659</v>
      </c>
      <c r="B32" s="106" t="s">
        <v>213</v>
      </c>
      <c r="C32" s="90">
        <v>75.638684991999995</v>
      </c>
      <c r="D32" s="9" t="str">
        <f t="shared" si="4"/>
        <v>N/A</v>
      </c>
      <c r="E32" s="90">
        <v>79.239875796999996</v>
      </c>
      <c r="F32" s="9" t="str">
        <f t="shared" si="4"/>
        <v>N/A</v>
      </c>
      <c r="G32" s="90">
        <v>72.262609374999997</v>
      </c>
      <c r="H32" s="9" t="str">
        <f t="shared" si="5"/>
        <v>N/A</v>
      </c>
      <c r="I32" s="10">
        <v>4.7610000000000001</v>
      </c>
      <c r="J32" s="10">
        <v>-8.81</v>
      </c>
      <c r="K32" s="9" t="str">
        <f t="shared" si="0"/>
        <v>Yes</v>
      </c>
    </row>
    <row r="33" spans="1:11" x14ac:dyDescent="0.2">
      <c r="A33" s="2" t="s">
        <v>660</v>
      </c>
      <c r="B33" s="106" t="s">
        <v>213</v>
      </c>
      <c r="C33" s="90">
        <v>0</v>
      </c>
      <c r="D33" s="9" t="str">
        <f t="shared" si="4"/>
        <v>N/A</v>
      </c>
      <c r="E33" s="90">
        <v>18.463119884000001</v>
      </c>
      <c r="F33" s="9" t="str">
        <f t="shared" si="4"/>
        <v>N/A</v>
      </c>
      <c r="G33" s="90">
        <v>25.954536050000002</v>
      </c>
      <c r="H33" s="9" t="str">
        <f t="shared" si="5"/>
        <v>N/A</v>
      </c>
      <c r="I33" s="10" t="s">
        <v>1747</v>
      </c>
      <c r="J33" s="10">
        <v>40.58</v>
      </c>
      <c r="K33" s="9" t="str">
        <f t="shared" si="0"/>
        <v>No</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24.361302883</v>
      </c>
      <c r="D35" s="9" t="str">
        <f t="shared" si="4"/>
        <v>N/A</v>
      </c>
      <c r="E35" s="90">
        <v>2.2970043184</v>
      </c>
      <c r="F35" s="9" t="str">
        <f t="shared" si="4"/>
        <v>N/A</v>
      </c>
      <c r="G35" s="90">
        <v>1.7828545753</v>
      </c>
      <c r="H35" s="9" t="str">
        <f t="shared" si="5"/>
        <v>N/A</v>
      </c>
      <c r="I35" s="10">
        <v>-90.6</v>
      </c>
      <c r="J35" s="10">
        <v>-22.4</v>
      </c>
      <c r="K35" s="9" t="str">
        <f t="shared" si="0"/>
        <v>Yes</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135764</v>
      </c>
      <c r="D46" s="9" t="str">
        <f t="shared" si="4"/>
        <v>N/A</v>
      </c>
      <c r="E46" s="89">
        <v>164297</v>
      </c>
      <c r="F46" s="9" t="str">
        <f t="shared" si="4"/>
        <v>N/A</v>
      </c>
      <c r="G46" s="89">
        <v>89332</v>
      </c>
      <c r="H46" s="9" t="str">
        <f t="shared" si="5"/>
        <v>N/A</v>
      </c>
      <c r="I46" s="10">
        <v>21.02</v>
      </c>
      <c r="J46" s="10">
        <v>-45.6</v>
      </c>
      <c r="K46" s="9" t="str">
        <f t="shared" si="0"/>
        <v>No</v>
      </c>
    </row>
    <row r="47" spans="1:11" x14ac:dyDescent="0.2">
      <c r="A47" s="2" t="s">
        <v>672</v>
      </c>
      <c r="B47" s="106" t="s">
        <v>213</v>
      </c>
      <c r="C47" s="90">
        <v>97.542794850000007</v>
      </c>
      <c r="D47" s="9" t="str">
        <f t="shared" si="4"/>
        <v>N/A</v>
      </c>
      <c r="E47" s="90">
        <v>99.799752886999997</v>
      </c>
      <c r="F47" s="9" t="str">
        <f t="shared" si="4"/>
        <v>N/A</v>
      </c>
      <c r="G47" s="90">
        <v>99.913804683999999</v>
      </c>
      <c r="H47" s="9" t="str">
        <f t="shared" si="5"/>
        <v>N/A</v>
      </c>
      <c r="I47" s="10">
        <v>2.3140000000000001</v>
      </c>
      <c r="J47" s="10">
        <v>0.1143</v>
      </c>
      <c r="K47" s="9" t="str">
        <f t="shared" si="0"/>
        <v>Yes</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2.4572051501000001</v>
      </c>
      <c r="D50" s="9" t="str">
        <f t="shared" si="4"/>
        <v>N/A</v>
      </c>
      <c r="E50" s="90">
        <v>0.20024711349999999</v>
      </c>
      <c r="F50" s="9" t="str">
        <f t="shared" si="4"/>
        <v>N/A</v>
      </c>
      <c r="G50" s="90">
        <v>8.6195316300000005E-2</v>
      </c>
      <c r="H50" s="9" t="str">
        <f t="shared" si="5"/>
        <v>N/A</v>
      </c>
      <c r="I50" s="10">
        <v>-91.9</v>
      </c>
      <c r="J50" s="10">
        <v>-57</v>
      </c>
      <c r="K50" s="9" t="str">
        <f t="shared" si="0"/>
        <v>No</v>
      </c>
    </row>
    <row r="51" spans="1:11" x14ac:dyDescent="0.2">
      <c r="A51" s="2" t="s">
        <v>351</v>
      </c>
      <c r="B51" s="37" t="s">
        <v>213</v>
      </c>
      <c r="C51" s="89">
        <v>9638940</v>
      </c>
      <c r="D51" s="37" t="s">
        <v>213</v>
      </c>
      <c r="E51" s="38">
        <v>13223355</v>
      </c>
      <c r="F51" s="37" t="s">
        <v>213</v>
      </c>
      <c r="G51" s="38">
        <v>13696388</v>
      </c>
      <c r="H51" s="37" t="s">
        <v>213</v>
      </c>
      <c r="I51" s="10">
        <v>37.19</v>
      </c>
      <c r="J51" s="10">
        <v>3.577</v>
      </c>
      <c r="K51" s="9" t="str">
        <f t="shared" si="0"/>
        <v>Yes</v>
      </c>
    </row>
    <row r="52" spans="1:11" x14ac:dyDescent="0.2">
      <c r="A52" s="2" t="s">
        <v>352</v>
      </c>
      <c r="B52" s="37" t="s">
        <v>213</v>
      </c>
      <c r="C52" s="90">
        <v>58.750422764</v>
      </c>
      <c r="D52" s="9" t="str">
        <f t="shared" ref="D52:D54" si="6">IF($B52="N/A","N/A",IF(C52&gt;15,"No",IF(C52&lt;-15,"No","Yes")))</f>
        <v>N/A</v>
      </c>
      <c r="E52" s="8">
        <v>80.020645290000004</v>
      </c>
      <c r="F52" s="9" t="str">
        <f t="shared" ref="F52:F54" si="7">IF($B52="N/A","N/A",IF(E52&gt;15,"No",IF(E52&lt;-15,"No","Yes")))</f>
        <v>N/A</v>
      </c>
      <c r="G52" s="8">
        <v>80.525223146000002</v>
      </c>
      <c r="H52" s="9" t="str">
        <f t="shared" ref="H52:H54" si="8">IF($B52="N/A","N/A",IF(G52&gt;15,"No",IF(G52&lt;-15,"No","Yes")))</f>
        <v>N/A</v>
      </c>
      <c r="I52" s="10">
        <v>36.200000000000003</v>
      </c>
      <c r="J52" s="10">
        <v>0.63060000000000005</v>
      </c>
      <c r="K52" s="9" t="str">
        <f t="shared" si="0"/>
        <v>Yes</v>
      </c>
    </row>
    <row r="53" spans="1:11" x14ac:dyDescent="0.2">
      <c r="A53" s="2" t="s">
        <v>353</v>
      </c>
      <c r="B53" s="37" t="s">
        <v>213</v>
      </c>
      <c r="C53" s="90">
        <v>0</v>
      </c>
      <c r="D53" s="9" t="str">
        <f t="shared" si="6"/>
        <v>N/A</v>
      </c>
      <c r="E53" s="8">
        <v>18.767778675999999</v>
      </c>
      <c r="F53" s="9" t="str">
        <f t="shared" si="7"/>
        <v>N/A</v>
      </c>
      <c r="G53" s="8">
        <v>17.934356124000001</v>
      </c>
      <c r="H53" s="9" t="str">
        <f t="shared" si="8"/>
        <v>N/A</v>
      </c>
      <c r="I53" s="10" t="s">
        <v>1747</v>
      </c>
      <c r="J53" s="10">
        <v>-4.4400000000000004</v>
      </c>
      <c r="K53" s="9" t="str">
        <f t="shared" si="0"/>
        <v>Yes</v>
      </c>
    </row>
    <row r="54" spans="1:11" x14ac:dyDescent="0.2">
      <c r="A54" s="2" t="s">
        <v>354</v>
      </c>
      <c r="B54" s="37" t="s">
        <v>213</v>
      </c>
      <c r="C54" s="90" t="s">
        <v>213</v>
      </c>
      <c r="D54" s="9" t="str">
        <f t="shared" si="6"/>
        <v>N/A</v>
      </c>
      <c r="E54" s="8">
        <v>1.2115760335000001</v>
      </c>
      <c r="F54" s="9" t="str">
        <f t="shared" si="7"/>
        <v>N/A</v>
      </c>
      <c r="G54" s="8">
        <v>1.2573753022</v>
      </c>
      <c r="H54" s="9" t="str">
        <f t="shared" si="8"/>
        <v>N/A</v>
      </c>
      <c r="I54" s="10" t="s">
        <v>213</v>
      </c>
      <c r="J54" s="10">
        <v>3.78</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17687057</v>
      </c>
      <c r="D6" s="9" t="str">
        <f>IF($B6="N/A","N/A",IF(C6&gt;15,"No",IF(C6&lt;-15,"No","Yes")))</f>
        <v>N/A</v>
      </c>
      <c r="E6" s="38">
        <v>19557953</v>
      </c>
      <c r="F6" s="9" t="str">
        <f>IF($B6="N/A","N/A",IF(E6&gt;15,"No",IF(E6&lt;-15,"No","Yes")))</f>
        <v>N/A</v>
      </c>
      <c r="G6" s="38">
        <v>16968945</v>
      </c>
      <c r="H6" s="9" t="str">
        <f>IF($B6="N/A","N/A",IF(G6&gt;15,"No",IF(G6&lt;-15,"No","Yes")))</f>
        <v>N/A</v>
      </c>
      <c r="I6" s="10">
        <v>10.58</v>
      </c>
      <c r="J6" s="10">
        <v>-13.2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20.043170550999999</v>
      </c>
      <c r="D9" s="9" t="str">
        <f t="shared" ref="D9:D15" si="1">IF($B9="N/A","N/A",IF(C9&gt;15,"No",IF(C9&lt;-15,"No","Yes")))</f>
        <v>N/A</v>
      </c>
      <c r="E9" s="8">
        <v>24.762724402</v>
      </c>
      <c r="F9" s="9" t="str">
        <f t="shared" ref="F9:F15" si="2">IF($B9="N/A","N/A",IF(E9&gt;15,"No",IF(E9&lt;-15,"No","Yes")))</f>
        <v>N/A</v>
      </c>
      <c r="G9" s="8">
        <v>22.027550916999999</v>
      </c>
      <c r="H9" s="9" t="str">
        <f t="shared" ref="H9:H15" si="3">IF($B9="N/A","N/A",IF(G9&gt;15,"No",IF(G9&lt;-15,"No","Yes")))</f>
        <v>N/A</v>
      </c>
      <c r="I9" s="10">
        <v>23.55</v>
      </c>
      <c r="J9" s="10">
        <v>-11</v>
      </c>
      <c r="K9" s="9" t="str">
        <f t="shared" si="0"/>
        <v>Yes</v>
      </c>
    </row>
    <row r="10" spans="1:11" x14ac:dyDescent="0.2">
      <c r="A10" s="91" t="s">
        <v>36</v>
      </c>
      <c r="B10" s="37" t="s">
        <v>213</v>
      </c>
      <c r="C10" s="90">
        <v>29.125928545000001</v>
      </c>
      <c r="D10" s="9" t="str">
        <f t="shared" si="1"/>
        <v>N/A</v>
      </c>
      <c r="E10" s="8">
        <v>30.250200718999999</v>
      </c>
      <c r="F10" s="9" t="str">
        <f t="shared" si="2"/>
        <v>N/A</v>
      </c>
      <c r="G10" s="8">
        <v>31.031209485000002</v>
      </c>
      <c r="H10" s="9" t="str">
        <f t="shared" si="3"/>
        <v>N/A</v>
      </c>
      <c r="I10" s="10">
        <v>3.86</v>
      </c>
      <c r="J10" s="10">
        <v>2.5819999999999999</v>
      </c>
      <c r="K10" s="9" t="str">
        <f t="shared" si="0"/>
        <v>Yes</v>
      </c>
    </row>
    <row r="11" spans="1:11" x14ac:dyDescent="0.2">
      <c r="A11" s="91" t="s">
        <v>37</v>
      </c>
      <c r="B11" s="37" t="s">
        <v>213</v>
      </c>
      <c r="C11" s="90">
        <v>93.723689246000006</v>
      </c>
      <c r="D11" s="9" t="str">
        <f t="shared" si="1"/>
        <v>N/A</v>
      </c>
      <c r="E11" s="8">
        <v>94.259091697000002</v>
      </c>
      <c r="F11" s="9" t="str">
        <f t="shared" si="2"/>
        <v>N/A</v>
      </c>
      <c r="G11" s="8">
        <v>93.768484287999996</v>
      </c>
      <c r="H11" s="9" t="str">
        <f t="shared" si="3"/>
        <v>N/A</v>
      </c>
      <c r="I11" s="10">
        <v>0.57130000000000003</v>
      </c>
      <c r="J11" s="10">
        <v>-0.52</v>
      </c>
      <c r="K11" s="9" t="str">
        <f t="shared" si="0"/>
        <v>Yes</v>
      </c>
    </row>
    <row r="12" spans="1:11" x14ac:dyDescent="0.2">
      <c r="A12" s="91" t="s">
        <v>38</v>
      </c>
      <c r="B12" s="37" t="s">
        <v>213</v>
      </c>
      <c r="C12" s="90">
        <v>19.259358616</v>
      </c>
      <c r="D12" s="9" t="str">
        <f t="shared" si="1"/>
        <v>N/A</v>
      </c>
      <c r="E12" s="8">
        <v>24.183296168999998</v>
      </c>
      <c r="F12" s="9" t="str">
        <f t="shared" si="2"/>
        <v>N/A</v>
      </c>
      <c r="G12" s="8">
        <v>21.142454973</v>
      </c>
      <c r="H12" s="9" t="str">
        <f t="shared" si="3"/>
        <v>N/A</v>
      </c>
      <c r="I12" s="10">
        <v>25.57</v>
      </c>
      <c r="J12" s="10">
        <v>-12.6</v>
      </c>
      <c r="K12" s="9" t="str">
        <f t="shared" si="0"/>
        <v>Yes</v>
      </c>
    </row>
    <row r="13" spans="1:11" x14ac:dyDescent="0.2">
      <c r="A13" s="91" t="s">
        <v>866</v>
      </c>
      <c r="B13" s="37" t="s">
        <v>213</v>
      </c>
      <c r="C13" s="90">
        <v>80.631723371999996</v>
      </c>
      <c r="D13" s="9" t="str">
        <f t="shared" si="1"/>
        <v>N/A</v>
      </c>
      <c r="E13" s="8">
        <v>84.306082110999995</v>
      </c>
      <c r="F13" s="9" t="str">
        <f t="shared" si="2"/>
        <v>N/A</v>
      </c>
      <c r="G13" s="8">
        <v>96.618841001999996</v>
      </c>
      <c r="H13" s="9" t="str">
        <f t="shared" si="3"/>
        <v>N/A</v>
      </c>
      <c r="I13" s="10">
        <v>4.5570000000000004</v>
      </c>
      <c r="J13" s="10">
        <v>14.6</v>
      </c>
      <c r="K13" s="9" t="str">
        <f t="shared" si="0"/>
        <v>Yes</v>
      </c>
    </row>
    <row r="14" spans="1:11" x14ac:dyDescent="0.2">
      <c r="A14" s="91" t="s">
        <v>867</v>
      </c>
      <c r="B14" s="37" t="s">
        <v>213</v>
      </c>
      <c r="C14" s="90">
        <v>82.999366420000001</v>
      </c>
      <c r="D14" s="9" t="str">
        <f t="shared" si="1"/>
        <v>N/A</v>
      </c>
      <c r="E14" s="8">
        <v>87.219219745000004</v>
      </c>
      <c r="F14" s="9" t="str">
        <f t="shared" si="2"/>
        <v>N/A</v>
      </c>
      <c r="G14" s="8">
        <v>96.576815988999996</v>
      </c>
      <c r="H14" s="9" t="str">
        <f t="shared" si="3"/>
        <v>N/A</v>
      </c>
      <c r="I14" s="10">
        <v>5.0839999999999996</v>
      </c>
      <c r="J14" s="10">
        <v>10.73</v>
      </c>
      <c r="K14" s="9" t="str">
        <f t="shared" si="0"/>
        <v>Yes</v>
      </c>
    </row>
    <row r="15" spans="1:11" x14ac:dyDescent="0.2">
      <c r="A15" s="91" t="s">
        <v>161</v>
      </c>
      <c r="B15" s="37" t="s">
        <v>213</v>
      </c>
      <c r="C15" s="90">
        <v>28.603011796000001</v>
      </c>
      <c r="D15" s="9" t="str">
        <f t="shared" si="1"/>
        <v>N/A</v>
      </c>
      <c r="E15" s="8">
        <v>37.978396818999997</v>
      </c>
      <c r="F15" s="9" t="str">
        <f t="shared" si="2"/>
        <v>N/A</v>
      </c>
      <c r="G15" s="8">
        <v>40.455638225999998</v>
      </c>
      <c r="H15" s="9" t="str">
        <f t="shared" si="3"/>
        <v>N/A</v>
      </c>
      <c r="I15" s="10">
        <v>32.78</v>
      </c>
      <c r="J15" s="10">
        <v>6.5229999999999997</v>
      </c>
      <c r="K15" s="9" t="str">
        <f t="shared" si="0"/>
        <v>Yes</v>
      </c>
    </row>
    <row r="16" spans="1:11" x14ac:dyDescent="0.2">
      <c r="A16" s="91" t="s">
        <v>162</v>
      </c>
      <c r="B16" s="37" t="s">
        <v>246</v>
      </c>
      <c r="C16" s="90">
        <v>86.988768113999996</v>
      </c>
      <c r="D16" s="9" t="str">
        <f>IF($B16="N/A","N/A",IF(C16&gt;95,"Yes","No"))</f>
        <v>No</v>
      </c>
      <c r="E16" s="8">
        <v>86.721381321999999</v>
      </c>
      <c r="F16" s="9" t="str">
        <f>IF($B16="N/A","N/A",IF(E16&gt;95,"Yes","No"))</f>
        <v>No</v>
      </c>
      <c r="G16" s="8">
        <v>88.676438046000001</v>
      </c>
      <c r="H16" s="9" t="str">
        <f>IF($B16="N/A","N/A",IF(G16&gt;95,"Yes","No"))</f>
        <v>No</v>
      </c>
      <c r="I16" s="10">
        <v>-0.307</v>
      </c>
      <c r="J16" s="10">
        <v>2.254</v>
      </c>
      <c r="K16" s="9" t="str">
        <f t="shared" ref="K16:K26" si="4">IF(J16="Div by 0", "N/A", IF(J16="N/A","N/A", IF(J16&gt;30, "No", IF(J16&lt;-30, "No", "Yes"))))</f>
        <v>Yes</v>
      </c>
    </row>
    <row r="17" spans="1:11" x14ac:dyDescent="0.2">
      <c r="A17" s="91" t="s">
        <v>868</v>
      </c>
      <c r="B17" s="62" t="s">
        <v>247</v>
      </c>
      <c r="C17" s="90">
        <v>51.085327536000001</v>
      </c>
      <c r="D17" s="9" t="str">
        <f>IF($B17="N/A","N/A",IF(C17&gt;90,"No",IF(C17&lt;50,"No","Yes")))</f>
        <v>Yes</v>
      </c>
      <c r="E17" s="8">
        <v>42.497320655000003</v>
      </c>
      <c r="F17" s="9" t="str">
        <f>IF($B17="N/A","N/A",IF(E17&gt;90,"No",IF(E17&lt;50,"No","Yes")))</f>
        <v>No</v>
      </c>
      <c r="G17" s="8">
        <v>46.442887286000001</v>
      </c>
      <c r="H17" s="9" t="str">
        <f>IF($B17="N/A","N/A",IF(G17&gt;90,"No",IF(G17&lt;50,"No","Yes")))</f>
        <v>No</v>
      </c>
      <c r="I17" s="10">
        <v>-16.8</v>
      </c>
      <c r="J17" s="10">
        <v>9.2840000000000007</v>
      </c>
      <c r="K17" s="9" t="str">
        <f t="shared" si="4"/>
        <v>Yes</v>
      </c>
    </row>
    <row r="18" spans="1:11" x14ac:dyDescent="0.2">
      <c r="A18" s="91" t="s">
        <v>869</v>
      </c>
      <c r="B18" s="62" t="s">
        <v>224</v>
      </c>
      <c r="C18" s="90">
        <v>5.6062011899000002</v>
      </c>
      <c r="D18" s="9" t="str">
        <f t="shared" ref="D18:D23" si="5">IF($B18="N/A","N/A",IF(C18&gt;5,"No",IF(C18&lt;=0,"No","Yes")))</f>
        <v>No</v>
      </c>
      <c r="E18" s="8">
        <v>4.3343544184000002</v>
      </c>
      <c r="F18" s="9" t="str">
        <f t="shared" ref="F18:F23" si="6">IF($B18="N/A","N/A",IF(E18&gt;5,"No",IF(E18&lt;=0,"No","Yes")))</f>
        <v>Yes</v>
      </c>
      <c r="G18" s="8">
        <v>5.1158513389999998</v>
      </c>
      <c r="H18" s="9" t="str">
        <f t="shared" ref="H18:H23" si="7">IF($B18="N/A","N/A",IF(G18&gt;5,"No",IF(G18&lt;=0,"No","Yes")))</f>
        <v>No</v>
      </c>
      <c r="I18" s="10">
        <v>-22.7</v>
      </c>
      <c r="J18" s="10">
        <v>18.03</v>
      </c>
      <c r="K18" s="9" t="str">
        <f t="shared" si="4"/>
        <v>Yes</v>
      </c>
    </row>
    <row r="19" spans="1:11" x14ac:dyDescent="0.2">
      <c r="A19" s="91" t="s">
        <v>870</v>
      </c>
      <c r="B19" s="62" t="s">
        <v>224</v>
      </c>
      <c r="C19" s="90">
        <v>3.5812345717</v>
      </c>
      <c r="D19" s="9" t="str">
        <f t="shared" si="5"/>
        <v>Yes</v>
      </c>
      <c r="E19" s="8">
        <v>3.1539394741</v>
      </c>
      <c r="F19" s="9" t="str">
        <f t="shared" si="6"/>
        <v>Yes</v>
      </c>
      <c r="G19" s="8">
        <v>3.5674404036</v>
      </c>
      <c r="H19" s="9" t="str">
        <f t="shared" si="7"/>
        <v>Yes</v>
      </c>
      <c r="I19" s="10">
        <v>-11.9</v>
      </c>
      <c r="J19" s="10">
        <v>13.11</v>
      </c>
      <c r="K19" s="9" t="str">
        <f t="shared" si="4"/>
        <v>Yes</v>
      </c>
    </row>
    <row r="20" spans="1:11" x14ac:dyDescent="0.2">
      <c r="A20" s="91" t="s">
        <v>871</v>
      </c>
      <c r="B20" s="62" t="s">
        <v>224</v>
      </c>
      <c r="C20" s="90">
        <v>0.27369166049999999</v>
      </c>
      <c r="D20" s="9" t="str">
        <f t="shared" si="5"/>
        <v>Yes</v>
      </c>
      <c r="E20" s="8">
        <v>0.16464913279999999</v>
      </c>
      <c r="F20" s="9" t="str">
        <f t="shared" si="6"/>
        <v>Yes</v>
      </c>
      <c r="G20" s="8">
        <v>0.23365624669999999</v>
      </c>
      <c r="H20" s="9" t="str">
        <f t="shared" si="7"/>
        <v>Yes</v>
      </c>
      <c r="I20" s="10">
        <v>-39.799999999999997</v>
      </c>
      <c r="J20" s="10">
        <v>41.91</v>
      </c>
      <c r="K20" s="9" t="str">
        <f t="shared" si="4"/>
        <v>No</v>
      </c>
    </row>
    <row r="21" spans="1:11" x14ac:dyDescent="0.2">
      <c r="A21" s="91" t="s">
        <v>872</v>
      </c>
      <c r="B21" s="37" t="s">
        <v>213</v>
      </c>
      <c r="C21" s="90">
        <v>3.0445992200000001E-2</v>
      </c>
      <c r="D21" s="9" t="str">
        <f t="shared" si="5"/>
        <v>N/A</v>
      </c>
      <c r="E21" s="8">
        <v>7.0656678599999995E-2</v>
      </c>
      <c r="F21" s="9" t="str">
        <f t="shared" si="6"/>
        <v>N/A</v>
      </c>
      <c r="G21" s="8">
        <v>8.2468297199999999E-2</v>
      </c>
      <c r="H21" s="9" t="str">
        <f t="shared" si="7"/>
        <v>N/A</v>
      </c>
      <c r="I21" s="10">
        <v>132.1</v>
      </c>
      <c r="J21" s="10">
        <v>16.72</v>
      </c>
      <c r="K21" s="9" t="str">
        <f t="shared" si="4"/>
        <v>Yes</v>
      </c>
    </row>
    <row r="22" spans="1:11" x14ac:dyDescent="0.2">
      <c r="A22" s="91" t="s">
        <v>1742</v>
      </c>
      <c r="B22" s="37" t="s">
        <v>213</v>
      </c>
      <c r="C22" s="90">
        <v>5.7669290000000005E-4</v>
      </c>
      <c r="D22" s="9" t="str">
        <f t="shared" si="5"/>
        <v>N/A</v>
      </c>
      <c r="E22" s="8">
        <v>4.5505779999999998E-4</v>
      </c>
      <c r="F22" s="9" t="str">
        <f t="shared" si="6"/>
        <v>N/A</v>
      </c>
      <c r="G22" s="8">
        <v>1.7090040000000001E-4</v>
      </c>
      <c r="H22" s="9" t="str">
        <f t="shared" si="7"/>
        <v>N/A</v>
      </c>
      <c r="I22" s="10">
        <v>-21.1</v>
      </c>
      <c r="J22" s="10">
        <v>-62.4</v>
      </c>
      <c r="K22" s="9" t="str">
        <f t="shared" si="4"/>
        <v>No</v>
      </c>
    </row>
    <row r="23" spans="1:11" x14ac:dyDescent="0.2">
      <c r="A23" s="91" t="s">
        <v>873</v>
      </c>
      <c r="B23" s="37" t="s">
        <v>213</v>
      </c>
      <c r="C23" s="90">
        <v>4.4721967999999997E-3</v>
      </c>
      <c r="D23" s="9" t="str">
        <f t="shared" si="5"/>
        <v>N/A</v>
      </c>
      <c r="E23" s="8">
        <v>3.5995586999999999E-3</v>
      </c>
      <c r="F23" s="9" t="str">
        <f t="shared" si="6"/>
        <v>N/A</v>
      </c>
      <c r="G23" s="8">
        <v>1.3318447E-3</v>
      </c>
      <c r="H23" s="9" t="str">
        <f t="shared" si="7"/>
        <v>N/A</v>
      </c>
      <c r="I23" s="10">
        <v>-19.5</v>
      </c>
      <c r="J23" s="10">
        <v>-63</v>
      </c>
      <c r="K23" s="9" t="str">
        <f t="shared" si="4"/>
        <v>No</v>
      </c>
    </row>
    <row r="24" spans="1:11" x14ac:dyDescent="0.2">
      <c r="A24" s="91" t="s">
        <v>874</v>
      </c>
      <c r="B24" s="37" t="s">
        <v>232</v>
      </c>
      <c r="C24" s="90">
        <v>4.1441886006999997</v>
      </c>
      <c r="D24" s="9" t="str">
        <f>IF($B24="N/A","N/A",IF(C24&gt;10,"No",IF(C24&lt;1,"No","Yes")))</f>
        <v>Yes</v>
      </c>
      <c r="E24" s="8">
        <v>2.3096588891000001</v>
      </c>
      <c r="F24" s="9" t="str">
        <f>IF($B24="N/A","N/A",IF(E24&gt;10,"No",IF(E24&lt;1,"No","Yes")))</f>
        <v>Yes</v>
      </c>
      <c r="G24" s="8">
        <v>2.6115766183</v>
      </c>
      <c r="H24" s="9" t="str">
        <f>IF($B24="N/A","N/A",IF(G24&gt;10,"No",IF(G24&lt;1,"No","Yes")))</f>
        <v>Yes</v>
      </c>
      <c r="I24" s="10">
        <v>-44.3</v>
      </c>
      <c r="J24" s="10">
        <v>13.07</v>
      </c>
      <c r="K24" s="9" t="str">
        <f t="shared" si="4"/>
        <v>Yes</v>
      </c>
    </row>
    <row r="25" spans="1:11" x14ac:dyDescent="0.2">
      <c r="A25" s="91" t="s">
        <v>875</v>
      </c>
      <c r="B25" s="94" t="s">
        <v>239</v>
      </c>
      <c r="C25" s="90">
        <v>15.999128627999999</v>
      </c>
      <c r="D25" s="9" t="str">
        <f>IF($B25="N/A","N/A",IF(C25&gt;10,"No",IF(C25&lt;=0,"No","Yes")))</f>
        <v>No</v>
      </c>
      <c r="E25" s="8">
        <v>16.121109401999998</v>
      </c>
      <c r="F25" s="9" t="str">
        <f>IF($B25="N/A","N/A",IF(E25&gt;10,"No",IF(E25&lt;=0,"No","Yes")))</f>
        <v>No</v>
      </c>
      <c r="G25" s="8">
        <v>17.326362953</v>
      </c>
      <c r="H25" s="9" t="str">
        <f>IF($B25="N/A","N/A",IF(G25&gt;10,"No",IF(G25&lt;=0,"No","Yes")))</f>
        <v>No</v>
      </c>
      <c r="I25" s="10">
        <v>0.76239999999999997</v>
      </c>
      <c r="J25" s="10">
        <v>7.476</v>
      </c>
      <c r="K25" s="9" t="str">
        <f t="shared" si="4"/>
        <v>Yes</v>
      </c>
    </row>
    <row r="26" spans="1:11" x14ac:dyDescent="0.2">
      <c r="A26" s="91" t="s">
        <v>876</v>
      </c>
      <c r="B26" s="62" t="s">
        <v>248</v>
      </c>
      <c r="C26" s="90">
        <v>0.84896543270000002</v>
      </c>
      <c r="D26" s="9" t="str">
        <f>IF($B26="N/A","N/A",IF(C26&gt;=5,"No",IF(C26&lt;0,"No","Yes")))</f>
        <v>Yes</v>
      </c>
      <c r="E26" s="8">
        <v>0.84600878219999998</v>
      </c>
      <c r="F26" s="9" t="str">
        <f>IF($B26="N/A","N/A",IF(E26&gt;=5,"No",IF(E26&lt;0,"No","Yes")))</f>
        <v>Yes</v>
      </c>
      <c r="G26" s="8">
        <v>0.77403751379999997</v>
      </c>
      <c r="H26" s="9" t="str">
        <f>IF($B26="N/A","N/A",IF(G26&gt;=5,"No",IF(G26&lt;0,"No","Yes")))</f>
        <v>Yes</v>
      </c>
      <c r="I26" s="10">
        <v>-0.34799999999999998</v>
      </c>
      <c r="J26" s="10">
        <v>-8.51</v>
      </c>
      <c r="K26" s="9" t="str">
        <f t="shared" si="4"/>
        <v>Yes</v>
      </c>
    </row>
    <row r="27" spans="1:11" x14ac:dyDescent="0.2">
      <c r="A27" s="91" t="s">
        <v>14</v>
      </c>
      <c r="B27" s="62" t="s">
        <v>249</v>
      </c>
      <c r="C27" s="90">
        <v>0.34245380679999998</v>
      </c>
      <c r="D27" s="9" t="str">
        <f>IF($B27="N/A","N/A",IF(C27&gt;15,"No",IF(C27&lt;=0,"No","Yes")))</f>
        <v>Yes</v>
      </c>
      <c r="E27" s="8">
        <v>3.9175878999999997E-2</v>
      </c>
      <c r="F27" s="9" t="str">
        <f>IF($B27="N/A","N/A",IF(E27&gt;15,"No",IF(E27&lt;=0,"No","Yes")))</f>
        <v>Yes</v>
      </c>
      <c r="G27" s="8">
        <v>7.0299007999999996E-2</v>
      </c>
      <c r="H27" s="9" t="str">
        <f>IF($B27="N/A","N/A",IF(G27&gt;15,"No",IF(G27&lt;=0,"No","Yes")))</f>
        <v>Yes</v>
      </c>
      <c r="I27" s="10">
        <v>-88.6</v>
      </c>
      <c r="J27" s="10">
        <v>79.44</v>
      </c>
      <c r="K27" s="9" t="str">
        <f>IF(J27="Div by 0", "N/A", IF(J27="N/A","N/A", IF(J27&gt;30, "No", IF(J27&lt;-30, "No", "Yes"))))</f>
        <v>No</v>
      </c>
    </row>
    <row r="28" spans="1:11" x14ac:dyDescent="0.2">
      <c r="A28" s="91" t="s">
        <v>877</v>
      </c>
      <c r="B28" s="37" t="s">
        <v>213</v>
      </c>
      <c r="C28" s="93">
        <v>70.359336304999999</v>
      </c>
      <c r="D28" s="9" t="str">
        <f>IF($B28="N/A","N/A",IF(C28&gt;15,"No",IF(C28&lt;-15,"No","Yes")))</f>
        <v>N/A</v>
      </c>
      <c r="E28" s="39">
        <v>93.608587835999998</v>
      </c>
      <c r="F28" s="9" t="str">
        <f>IF($B28="N/A","N/A",IF(E28&gt;15,"No",IF(E28&lt;-15,"No","Yes")))</f>
        <v>N/A</v>
      </c>
      <c r="G28" s="39">
        <v>115.72520747999999</v>
      </c>
      <c r="H28" s="9" t="str">
        <f>IF($B28="N/A","N/A",IF(G28&gt;15,"No",IF(G28&lt;-15,"No","Yes")))</f>
        <v>N/A</v>
      </c>
      <c r="I28" s="10">
        <v>33.04</v>
      </c>
      <c r="J28" s="10">
        <v>23.63</v>
      </c>
      <c r="K28" s="9" t="str">
        <f>IF(J28="Div by 0", "N/A", IF(J28="N/A","N/A", IF(J28&gt;30, "No", IF(J28&lt;-30, "No", "Yes"))))</f>
        <v>Yes</v>
      </c>
    </row>
    <row r="29" spans="1:11" x14ac:dyDescent="0.2">
      <c r="A29" s="91" t="s">
        <v>378</v>
      </c>
      <c r="B29" s="37" t="s">
        <v>250</v>
      </c>
      <c r="C29" s="90">
        <v>14.572418689999999</v>
      </c>
      <c r="D29" s="9" t="str">
        <f>IF($B29="N/A","N/A",IF(C29&gt;35,"No",IF(C29&lt;10,"No","Yes")))</f>
        <v>Yes</v>
      </c>
      <c r="E29" s="8">
        <v>14.483351095</v>
      </c>
      <c r="F29" s="9" t="str">
        <f>IF($B29="N/A","N/A",IF(E29&gt;35,"No",IF(E29&lt;10,"No","Yes")))</f>
        <v>Yes</v>
      </c>
      <c r="G29" s="8">
        <v>15.113632580000001</v>
      </c>
      <c r="H29" s="9" t="str">
        <f>IF($B29="N/A","N/A",IF(G29&gt;35,"No",IF(G29&lt;10,"No","Yes")))</f>
        <v>Yes</v>
      </c>
      <c r="I29" s="10">
        <v>-0.61099999999999999</v>
      </c>
      <c r="J29" s="10">
        <v>4.3520000000000003</v>
      </c>
      <c r="K29" s="9" t="str">
        <f t="shared" ref="K29:K54" si="8">IF(J29="Div by 0", "N/A", IF(J29="N/A","N/A", IF(J29&gt;30, "No", IF(J29&lt;-30, "No", "Yes"))))</f>
        <v>Yes</v>
      </c>
    </row>
    <row r="30" spans="1:11" x14ac:dyDescent="0.2">
      <c r="A30" s="91" t="s">
        <v>379</v>
      </c>
      <c r="B30" s="37" t="s">
        <v>251</v>
      </c>
      <c r="C30" s="90">
        <v>22.682337711999999</v>
      </c>
      <c r="D30" s="9" t="str">
        <f>IF($B30="N/A","N/A",IF(C30&gt;20,"No",IF(C30&lt;2,"No","Yes")))</f>
        <v>No</v>
      </c>
      <c r="E30" s="8">
        <v>26.005216395000001</v>
      </c>
      <c r="F30" s="9" t="str">
        <f>IF($B30="N/A","N/A",IF(E30&gt;20,"No",IF(E30&lt;2,"No","Yes")))</f>
        <v>No</v>
      </c>
      <c r="G30" s="8">
        <v>27.748036192000001</v>
      </c>
      <c r="H30" s="9" t="str">
        <f>IF($B30="N/A","N/A",IF(G30&gt;20,"No",IF(G30&lt;2,"No","Yes")))</f>
        <v>No</v>
      </c>
      <c r="I30" s="10">
        <v>14.65</v>
      </c>
      <c r="J30" s="10">
        <v>6.702</v>
      </c>
      <c r="K30" s="9" t="str">
        <f t="shared" si="8"/>
        <v>Yes</v>
      </c>
    </row>
    <row r="31" spans="1:11" x14ac:dyDescent="0.2">
      <c r="A31" s="91" t="s">
        <v>380</v>
      </c>
      <c r="B31" s="37" t="s">
        <v>252</v>
      </c>
      <c r="C31" s="90">
        <v>2.9148207076000001</v>
      </c>
      <c r="D31" s="9" t="str">
        <f>IF($B31="N/A","N/A",IF(C31&gt;8,"No",IF(C31&lt;0.5,"No","Yes")))</f>
        <v>Yes</v>
      </c>
      <c r="E31" s="8">
        <v>4.4107478937</v>
      </c>
      <c r="F31" s="9" t="str">
        <f>IF($B31="N/A","N/A",IF(E31&gt;8,"No",IF(E31&lt;0.5,"No","Yes")))</f>
        <v>Yes</v>
      </c>
      <c r="G31" s="8">
        <v>4.0751325435999997</v>
      </c>
      <c r="H31" s="9" t="str">
        <f>IF($B31="N/A","N/A",IF(G31&gt;8,"No",IF(G31&lt;0.5,"No","Yes")))</f>
        <v>Yes</v>
      </c>
      <c r="I31" s="10">
        <v>51.32</v>
      </c>
      <c r="J31" s="10">
        <v>-7.61</v>
      </c>
      <c r="K31" s="9" t="str">
        <f t="shared" si="8"/>
        <v>Yes</v>
      </c>
    </row>
    <row r="32" spans="1:11" x14ac:dyDescent="0.2">
      <c r="A32" s="91" t="s">
        <v>381</v>
      </c>
      <c r="B32" s="37" t="s">
        <v>253</v>
      </c>
      <c r="C32" s="90">
        <v>7.1636338368999999</v>
      </c>
      <c r="D32" s="9" t="str">
        <f>IF($B32="N/A","N/A",IF(C32&gt;25,"No",IF(C32&lt;3,"No","Yes")))</f>
        <v>Yes</v>
      </c>
      <c r="E32" s="8">
        <v>6.4829995245000003</v>
      </c>
      <c r="F32" s="9" t="str">
        <f>IF($B32="N/A","N/A",IF(E32&gt;25,"No",IF(E32&lt;3,"No","Yes")))</f>
        <v>Yes</v>
      </c>
      <c r="G32" s="8">
        <v>7.0773345071999998</v>
      </c>
      <c r="H32" s="9" t="str">
        <f>IF($B32="N/A","N/A",IF(G32&gt;25,"No",IF(G32&lt;3,"No","Yes")))</f>
        <v>Yes</v>
      </c>
      <c r="I32" s="10">
        <v>-9.5</v>
      </c>
      <c r="J32" s="10">
        <v>9.1679999999999993</v>
      </c>
      <c r="K32" s="9" t="str">
        <f t="shared" si="8"/>
        <v>Yes</v>
      </c>
    </row>
    <row r="33" spans="1:11" x14ac:dyDescent="0.2">
      <c r="A33" s="91" t="s">
        <v>382</v>
      </c>
      <c r="B33" s="37" t="s">
        <v>254</v>
      </c>
      <c r="C33" s="90">
        <v>2.6744924269000001</v>
      </c>
      <c r="D33" s="9" t="str">
        <f>IF($B33="N/A","N/A",IF(C33&gt;25,"No",IF(C33&lt;2,"No","Yes")))</f>
        <v>Yes</v>
      </c>
      <c r="E33" s="8">
        <v>5.4585671618999996</v>
      </c>
      <c r="F33" s="9" t="str">
        <f>IF($B33="N/A","N/A",IF(E33&gt;25,"No",IF(E33&lt;2,"No","Yes")))</f>
        <v>Yes</v>
      </c>
      <c r="G33" s="8">
        <v>3.7107080022000001</v>
      </c>
      <c r="H33" s="9" t="str">
        <f>IF($B33="N/A","N/A",IF(G33&gt;25,"No",IF(G33&lt;2,"No","Yes")))</f>
        <v>Yes</v>
      </c>
      <c r="I33" s="10">
        <v>104.1</v>
      </c>
      <c r="J33" s="10">
        <v>-32</v>
      </c>
      <c r="K33" s="9" t="str">
        <f t="shared" si="8"/>
        <v>No</v>
      </c>
    </row>
    <row r="34" spans="1:11" x14ac:dyDescent="0.2">
      <c r="A34" s="91" t="s">
        <v>383</v>
      </c>
      <c r="B34" s="37" t="s">
        <v>255</v>
      </c>
      <c r="C34" s="90">
        <v>0.1034146042</v>
      </c>
      <c r="D34" s="9" t="str">
        <f>IF($B34="N/A","N/A",IF(C34&gt;25,"No",IF(C34&lt;=0,"No","Yes")))</f>
        <v>Yes</v>
      </c>
      <c r="E34" s="8">
        <v>0.26558505380000003</v>
      </c>
      <c r="F34" s="9" t="str">
        <f>IF($B34="N/A","N/A",IF(E34&gt;25,"No",IF(E34&lt;=0,"No","Yes")))</f>
        <v>Yes</v>
      </c>
      <c r="G34" s="8">
        <v>0.25505415920000002</v>
      </c>
      <c r="H34" s="9" t="str">
        <f>IF($B34="N/A","N/A",IF(G34&gt;25,"No",IF(G34&lt;=0,"No","Yes")))</f>
        <v>Yes</v>
      </c>
      <c r="I34" s="10">
        <v>156.80000000000001</v>
      </c>
      <c r="J34" s="10">
        <v>-3.97</v>
      </c>
      <c r="K34" s="9" t="str">
        <f t="shared" si="8"/>
        <v>Yes</v>
      </c>
    </row>
    <row r="35" spans="1:11" x14ac:dyDescent="0.2">
      <c r="A35" s="91" t="s">
        <v>384</v>
      </c>
      <c r="B35" s="37" t="s">
        <v>256</v>
      </c>
      <c r="C35" s="90">
        <v>18.645736257999999</v>
      </c>
      <c r="D35" s="9" t="str">
        <f>IF($B35="N/A","N/A",IF(C35&gt;20,"No",IF(C35&lt;4,"No","Yes")))</f>
        <v>Yes</v>
      </c>
      <c r="E35" s="8">
        <v>18.139198922999999</v>
      </c>
      <c r="F35" s="9" t="str">
        <f>IF($B35="N/A","N/A",IF(E35&gt;20,"No",IF(E35&lt;4,"No","Yes")))</f>
        <v>Yes</v>
      </c>
      <c r="G35" s="8">
        <v>18.337539546999999</v>
      </c>
      <c r="H35" s="9" t="str">
        <f>IF($B35="N/A","N/A",IF(G35&gt;20,"No",IF(G35&lt;4,"No","Yes")))</f>
        <v>Yes</v>
      </c>
      <c r="I35" s="10">
        <v>-2.72</v>
      </c>
      <c r="J35" s="10">
        <v>1.093</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1.7679399999999999E-5</v>
      </c>
      <c r="H36" s="9" t="str">
        <f>IF($B36="N/A","N/A",IF(G36&gt;=3,"No",IF(G36&lt;0,"No","Yes")))</f>
        <v>Yes</v>
      </c>
      <c r="I36" s="10" t="s">
        <v>1747</v>
      </c>
      <c r="J36" s="10" t="s">
        <v>1747</v>
      </c>
      <c r="K36" s="9" t="str">
        <f t="shared" si="8"/>
        <v>N/A</v>
      </c>
    </row>
    <row r="37" spans="1:11" x14ac:dyDescent="0.2">
      <c r="A37" s="91" t="s">
        <v>386</v>
      </c>
      <c r="B37" s="37" t="s">
        <v>258</v>
      </c>
      <c r="C37" s="90">
        <v>6.7759661767999999</v>
      </c>
      <c r="D37" s="9" t="str">
        <f>IF($B37="N/A","N/A",IF(C37&gt;=25,"No",IF(C37&lt;0,"No","Yes")))</f>
        <v>Yes</v>
      </c>
      <c r="E37" s="8">
        <v>4.7891463897</v>
      </c>
      <c r="F37" s="9" t="str">
        <f>IF($B37="N/A","N/A",IF(E37&gt;=25,"No",IF(E37&lt;0,"No","Yes")))</f>
        <v>Yes</v>
      </c>
      <c r="G37" s="8">
        <v>4.3146878016999999</v>
      </c>
      <c r="H37" s="9" t="str">
        <f>IF($B37="N/A","N/A",IF(G37&gt;=25,"No",IF(G37&lt;0,"No","Yes")))</f>
        <v>Yes</v>
      </c>
      <c r="I37" s="10">
        <v>-29.3</v>
      </c>
      <c r="J37" s="10">
        <v>-9.91</v>
      </c>
      <c r="K37" s="9" t="str">
        <f t="shared" si="8"/>
        <v>Yes</v>
      </c>
    </row>
    <row r="38" spans="1:11" x14ac:dyDescent="0.2">
      <c r="A38" s="91" t="s">
        <v>387</v>
      </c>
      <c r="B38" s="37" t="s">
        <v>221</v>
      </c>
      <c r="C38" s="90">
        <v>8.8046134527</v>
      </c>
      <c r="D38" s="9" t="str">
        <f>IF($B38="N/A","N/A",IF(C38&gt;3,"Yes","No"))</f>
        <v>Yes</v>
      </c>
      <c r="E38" s="8">
        <v>6.8389825868000003</v>
      </c>
      <c r="F38" s="9" t="str">
        <f>IF($B38="N/A","N/A",IF(E38&gt;3,"Yes","No"))</f>
        <v>Yes</v>
      </c>
      <c r="G38" s="8">
        <v>7.5131364972999997</v>
      </c>
      <c r="H38" s="9" t="str">
        <f>IF($B38="N/A","N/A",IF(G38&gt;3,"Yes","No"))</f>
        <v>Yes</v>
      </c>
      <c r="I38" s="10">
        <v>-22.3</v>
      </c>
      <c r="J38" s="10">
        <v>9.8580000000000005</v>
      </c>
      <c r="K38" s="9" t="str">
        <f t="shared" si="8"/>
        <v>Yes</v>
      </c>
    </row>
    <row r="39" spans="1:11" x14ac:dyDescent="0.2">
      <c r="A39" s="91" t="s">
        <v>388</v>
      </c>
      <c r="B39" s="37" t="s">
        <v>220</v>
      </c>
      <c r="C39" s="90">
        <v>0.56882272730000005</v>
      </c>
      <c r="D39" s="9" t="str">
        <f>IF($B39="N/A","N/A",IF(C39&gt;1,"Yes","No"))</f>
        <v>No</v>
      </c>
      <c r="E39" s="8">
        <v>1.3651735000000001E-3</v>
      </c>
      <c r="F39" s="9" t="str">
        <f>IF($B39="N/A","N/A",IF(E39&gt;1,"Yes","No"))</f>
        <v>No</v>
      </c>
      <c r="G39" s="8">
        <v>3.2412149999999998E-4</v>
      </c>
      <c r="H39" s="9" t="str">
        <f>IF($B39="N/A","N/A",IF(G39&gt;1,"Yes","No"))</f>
        <v>No</v>
      </c>
      <c r="I39" s="10">
        <v>-99.8</v>
      </c>
      <c r="J39" s="10">
        <v>-76.3</v>
      </c>
      <c r="K39" s="9" t="str">
        <f t="shared" si="8"/>
        <v>No</v>
      </c>
    </row>
    <row r="40" spans="1:11" x14ac:dyDescent="0.2">
      <c r="A40" s="91" t="s">
        <v>389</v>
      </c>
      <c r="B40" s="37" t="s">
        <v>213</v>
      </c>
      <c r="C40" s="90">
        <v>1.6175670199999999E-2</v>
      </c>
      <c r="D40" s="9" t="str">
        <f>IF($B40="N/A","N/A",IF(C40&gt;15,"No",IF(C40&lt;-15,"No","Yes")))</f>
        <v>N/A</v>
      </c>
      <c r="E40" s="8">
        <v>2.3443148699999999E-2</v>
      </c>
      <c r="F40" s="9" t="str">
        <f>IF($B40="N/A","N/A",IF(E40&gt;15,"No",IF(E40&lt;-15,"No","Yes")))</f>
        <v>N/A</v>
      </c>
      <c r="G40" s="8">
        <v>1.9229244999999999E-2</v>
      </c>
      <c r="H40" s="9" t="str">
        <f>IF($B40="N/A","N/A",IF(G40&gt;15,"No",IF(G40&lt;-15,"No","Yes")))</f>
        <v>N/A</v>
      </c>
      <c r="I40" s="10">
        <v>44.93</v>
      </c>
      <c r="J40" s="10">
        <v>-18</v>
      </c>
      <c r="K40" s="9" t="str">
        <f t="shared" si="8"/>
        <v>Yes</v>
      </c>
    </row>
    <row r="41" spans="1:11" x14ac:dyDescent="0.2">
      <c r="A41" s="91" t="s">
        <v>390</v>
      </c>
      <c r="B41" s="37" t="s">
        <v>213</v>
      </c>
      <c r="C41" s="90">
        <v>0.22426568760000001</v>
      </c>
      <c r="D41" s="9" t="str">
        <f>IF($B41="N/A","N/A",IF(C41&gt;15,"No",IF(C41&lt;-15,"No","Yes")))</f>
        <v>N/A</v>
      </c>
      <c r="E41" s="8">
        <v>0.53856351940000002</v>
      </c>
      <c r="F41" s="9" t="str">
        <f>IF($B41="N/A","N/A",IF(E41&gt;15,"No",IF(E41&lt;-15,"No","Yes")))</f>
        <v>N/A</v>
      </c>
      <c r="G41" s="8">
        <v>0.52579579929999998</v>
      </c>
      <c r="H41" s="9" t="str">
        <f>IF($B41="N/A","N/A",IF(G41&gt;15,"No",IF(G41&lt;-15,"No","Yes")))</f>
        <v>N/A</v>
      </c>
      <c r="I41" s="10">
        <v>140.1</v>
      </c>
      <c r="J41" s="10">
        <v>-2.37</v>
      </c>
      <c r="K41" s="9" t="str">
        <f t="shared" si="8"/>
        <v>Yes</v>
      </c>
    </row>
    <row r="42" spans="1:11" x14ac:dyDescent="0.2">
      <c r="A42" s="91" t="s">
        <v>391</v>
      </c>
      <c r="B42" s="37" t="s">
        <v>259</v>
      </c>
      <c r="C42" s="90">
        <v>2.9349993048999998</v>
      </c>
      <c r="D42" s="9" t="str">
        <f>IF($B42="N/A","N/A",IF(C42&gt;0,"Yes","No"))</f>
        <v>Yes</v>
      </c>
      <c r="E42" s="8">
        <v>2.9469392834999999</v>
      </c>
      <c r="F42" s="9" t="str">
        <f>IF($B42="N/A","N/A",IF(E42&gt;0,"Yes","No"))</f>
        <v>Yes</v>
      </c>
      <c r="G42" s="8">
        <v>2.5521327342000002</v>
      </c>
      <c r="H42" s="9" t="str">
        <f>IF($B42="N/A","N/A",IF(G42&gt;0,"Yes","No"))</f>
        <v>Yes</v>
      </c>
      <c r="I42" s="10">
        <v>0.40679999999999999</v>
      </c>
      <c r="J42" s="10">
        <v>-13.4</v>
      </c>
      <c r="K42" s="9" t="str">
        <f t="shared" si="8"/>
        <v>Yes</v>
      </c>
    </row>
    <row r="43" spans="1:11" x14ac:dyDescent="0.2">
      <c r="A43" s="91" t="s">
        <v>392</v>
      </c>
      <c r="B43" s="37" t="s">
        <v>259</v>
      </c>
      <c r="C43" s="90">
        <v>1.7905748799999999E-2</v>
      </c>
      <c r="D43" s="9" t="str">
        <f>IF($B43="N/A","N/A",IF(C43&gt;0,"Yes","No"))</f>
        <v>Yes</v>
      </c>
      <c r="E43" s="8">
        <v>7.4297141400000002E-2</v>
      </c>
      <c r="F43" s="9" t="str">
        <f>IF($B43="N/A","N/A",IF(E43&gt;0,"Yes","No"))</f>
        <v>Yes</v>
      </c>
      <c r="G43" s="8">
        <v>8.7312440500000005E-2</v>
      </c>
      <c r="H43" s="9" t="str">
        <f>IF($B43="N/A","N/A",IF(G43&gt;0,"Yes","No"))</f>
        <v>Yes</v>
      </c>
      <c r="I43" s="10">
        <v>314.89999999999998</v>
      </c>
      <c r="J43" s="10">
        <v>17.52</v>
      </c>
      <c r="K43" s="9" t="str">
        <f t="shared" si="8"/>
        <v>Yes</v>
      </c>
    </row>
    <row r="44" spans="1:11" x14ac:dyDescent="0.2">
      <c r="A44" s="91" t="s">
        <v>393</v>
      </c>
      <c r="B44" s="37" t="s">
        <v>259</v>
      </c>
      <c r="C44" s="90">
        <v>0.1544236557</v>
      </c>
      <c r="D44" s="9" t="str">
        <f>IF($B44="N/A","N/A",IF(C44&gt;0,"Yes","No"))</f>
        <v>Yes</v>
      </c>
      <c r="E44" s="8">
        <v>0.2132431753</v>
      </c>
      <c r="F44" s="9" t="str">
        <f>IF($B44="N/A","N/A",IF(E44&gt;0,"Yes","No"))</f>
        <v>Yes</v>
      </c>
      <c r="G44" s="8">
        <v>0.24857762219999999</v>
      </c>
      <c r="H44" s="9" t="str">
        <f>IF($B44="N/A","N/A",IF(G44&gt;0,"Yes","No"))</f>
        <v>Yes</v>
      </c>
      <c r="I44" s="10">
        <v>38.090000000000003</v>
      </c>
      <c r="J44" s="10">
        <v>16.57</v>
      </c>
      <c r="K44" s="9" t="str">
        <f t="shared" si="8"/>
        <v>Yes</v>
      </c>
    </row>
    <row r="45" spans="1:11" x14ac:dyDescent="0.2">
      <c r="A45" s="91" t="s">
        <v>394</v>
      </c>
      <c r="B45" s="37" t="s">
        <v>220</v>
      </c>
      <c r="C45" s="90">
        <v>0.92756528120000004</v>
      </c>
      <c r="D45" s="9" t="str">
        <f>IF($B45="N/A","N/A",IF(C45&gt;1,"Yes","No"))</f>
        <v>No</v>
      </c>
      <c r="E45" s="8">
        <v>0.57759623410000005</v>
      </c>
      <c r="F45" s="9" t="str">
        <f>IF($B45="N/A","N/A",IF(E45&gt;1,"Yes","No"))</f>
        <v>No</v>
      </c>
      <c r="G45" s="8">
        <v>0.72118802910000002</v>
      </c>
      <c r="H45" s="9" t="str">
        <f>IF($B45="N/A","N/A",IF(G45&gt;1,"Yes","No"))</f>
        <v>No</v>
      </c>
      <c r="I45" s="10">
        <v>-37.700000000000003</v>
      </c>
      <c r="J45" s="10">
        <v>24.86</v>
      </c>
      <c r="K45" s="9" t="str">
        <f t="shared" si="8"/>
        <v>Yes</v>
      </c>
    </row>
    <row r="46" spans="1:11" x14ac:dyDescent="0.2">
      <c r="A46" s="91" t="s">
        <v>395</v>
      </c>
      <c r="B46" s="37" t="s">
        <v>259</v>
      </c>
      <c r="C46" s="90">
        <v>2.8942067599999999E-2</v>
      </c>
      <c r="D46" s="9" t="str">
        <f>IF($B46="N/A","N/A",IF(C46&gt;0,"Yes","No"))</f>
        <v>Yes</v>
      </c>
      <c r="E46" s="8">
        <v>3.6302369999999999E-4</v>
      </c>
      <c r="F46" s="9" t="str">
        <f>IF($B46="N/A","N/A",IF(E46&gt;0,"Yes","No"))</f>
        <v>Yes</v>
      </c>
      <c r="G46" s="8">
        <v>8.3092970000000002E-4</v>
      </c>
      <c r="H46" s="9" t="str">
        <f>IF($B46="N/A","N/A",IF(G46&gt;0,"Yes","No"))</f>
        <v>Yes</v>
      </c>
      <c r="I46" s="10">
        <v>-98.7</v>
      </c>
      <c r="J46" s="10">
        <v>128.9</v>
      </c>
      <c r="K46" s="9" t="str">
        <f t="shared" si="8"/>
        <v>No</v>
      </c>
    </row>
    <row r="47" spans="1:11" x14ac:dyDescent="0.2">
      <c r="A47" s="91" t="s">
        <v>396</v>
      </c>
      <c r="B47" s="37" t="s">
        <v>213</v>
      </c>
      <c r="C47" s="90">
        <v>2.32316773E-2</v>
      </c>
      <c r="D47" s="9" t="str">
        <f>IF($B47="N/A","N/A",IF(C47&gt;15,"No",IF(C47&lt;-15,"No","Yes")))</f>
        <v>N/A</v>
      </c>
      <c r="E47" s="8">
        <v>1.38869339E-2</v>
      </c>
      <c r="F47" s="9" t="str">
        <f>IF($B47="N/A","N/A",IF(E47&gt;15,"No",IF(E47&lt;-15,"No","Yes")))</f>
        <v>N/A</v>
      </c>
      <c r="G47" s="8">
        <v>1.40609802E-2</v>
      </c>
      <c r="H47" s="9" t="str">
        <f>IF($B47="N/A","N/A",IF(G47&gt;15,"No",IF(G47&lt;-15,"No","Yes")))</f>
        <v>N/A</v>
      </c>
      <c r="I47" s="10">
        <v>-40.200000000000003</v>
      </c>
      <c r="J47" s="10">
        <v>1.2529999999999999</v>
      </c>
      <c r="K47" s="9" t="str">
        <f t="shared" si="8"/>
        <v>Yes</v>
      </c>
    </row>
    <row r="48" spans="1:11" x14ac:dyDescent="0.2">
      <c r="A48" s="91" t="s">
        <v>397</v>
      </c>
      <c r="B48" s="37" t="s">
        <v>213</v>
      </c>
      <c r="C48" s="90">
        <v>7.44725366E-2</v>
      </c>
      <c r="D48" s="9" t="str">
        <f>IF($B48="N/A","N/A",IF(C48&gt;15,"No",IF(C48&lt;-15,"No","Yes")))</f>
        <v>N/A</v>
      </c>
      <c r="E48" s="8">
        <v>0.24848714999999999</v>
      </c>
      <c r="F48" s="9" t="str">
        <f>IF($B48="N/A","N/A",IF(E48&gt;15,"No",IF(E48&lt;-15,"No","Yes")))</f>
        <v>N/A</v>
      </c>
      <c r="G48" s="8">
        <v>0.36544994400000003</v>
      </c>
      <c r="H48" s="9" t="str">
        <f>IF($B48="N/A","N/A",IF(G48&gt;15,"No",IF(G48&lt;-15,"No","Yes")))</f>
        <v>N/A</v>
      </c>
      <c r="I48" s="10">
        <v>233.7</v>
      </c>
      <c r="J48" s="10">
        <v>47.07</v>
      </c>
      <c r="K48" s="9" t="str">
        <f t="shared" si="8"/>
        <v>No</v>
      </c>
    </row>
    <row r="49" spans="1:11" x14ac:dyDescent="0.2">
      <c r="A49" s="91" t="s">
        <v>398</v>
      </c>
      <c r="B49" s="37" t="s">
        <v>213</v>
      </c>
      <c r="C49" s="90">
        <v>0.19686146769999999</v>
      </c>
      <c r="D49" s="9" t="str">
        <f>IF($B49="N/A","N/A",IF(C49&gt;15,"No",IF(C49&lt;-15,"No","Yes")))</f>
        <v>N/A</v>
      </c>
      <c r="E49" s="8">
        <v>3.1122889000000001E-2</v>
      </c>
      <c r="F49" s="9" t="str">
        <f>IF($B49="N/A","N/A",IF(E49&gt;15,"No",IF(E49&lt;-15,"No","Yes")))</f>
        <v>N/A</v>
      </c>
      <c r="G49" s="8">
        <v>2.5340408599999999E-2</v>
      </c>
      <c r="H49" s="9" t="str">
        <f>IF($B49="N/A","N/A",IF(G49&gt;15,"No",IF(G49&lt;-15,"No","Yes")))</f>
        <v>N/A</v>
      </c>
      <c r="I49" s="10">
        <v>-84.2</v>
      </c>
      <c r="J49" s="10">
        <v>-18.600000000000001</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4.7345864267</v>
      </c>
      <c r="D51" s="9" t="str">
        <f>IF($B51="N/A","N/A",IF(C51&gt;15,"No",IF(C51&lt;-15,"No","Yes")))</f>
        <v>N/A</v>
      </c>
      <c r="E51" s="8">
        <v>4.7967494348999997</v>
      </c>
      <c r="F51" s="9" t="str">
        <f>IF($B51="N/A","N/A",IF(E51&gt;15,"No",IF(E51&lt;-15,"No","Yes")))</f>
        <v>N/A</v>
      </c>
      <c r="G51" s="8">
        <v>3.8937128972999999</v>
      </c>
      <c r="H51" s="9" t="str">
        <f>IF($B51="N/A","N/A",IF(G51&gt;15,"No",IF(G51&lt;-15,"No","Yes")))</f>
        <v>N/A</v>
      </c>
      <c r="I51" s="10">
        <v>1.3129999999999999</v>
      </c>
      <c r="J51" s="10">
        <v>-18.8</v>
      </c>
      <c r="K51" s="9" t="str">
        <f t="shared" si="8"/>
        <v>Yes</v>
      </c>
    </row>
    <row r="52" spans="1:11" x14ac:dyDescent="0.2">
      <c r="A52" s="91" t="s">
        <v>401</v>
      </c>
      <c r="B52" s="37" t="s">
        <v>220</v>
      </c>
      <c r="C52" s="90">
        <v>5.4524729581000004</v>
      </c>
      <c r="D52" s="9" t="str">
        <f>IF($B52="N/A","N/A",IF(C52&gt;1,"Yes","No"))</f>
        <v>Yes</v>
      </c>
      <c r="E52" s="8">
        <v>3.3690233328999999</v>
      </c>
      <c r="F52" s="9" t="str">
        <f>IF($B52="N/A","N/A",IF(E52&gt;1,"Yes","No"))</f>
        <v>Yes</v>
      </c>
      <c r="G52" s="8">
        <v>3.1963861041000001</v>
      </c>
      <c r="H52" s="9" t="str">
        <f>IF($B52="N/A","N/A",IF(G52&gt;1,"Yes","No"))</f>
        <v>Yes</v>
      </c>
      <c r="I52" s="10">
        <v>-38.200000000000003</v>
      </c>
      <c r="J52" s="10">
        <v>-5.12</v>
      </c>
      <c r="K52" s="9" t="str">
        <f t="shared" si="8"/>
        <v>Yes</v>
      </c>
    </row>
    <row r="53" spans="1:11" x14ac:dyDescent="0.2">
      <c r="A53" s="91" t="s">
        <v>402</v>
      </c>
      <c r="B53" s="37" t="s">
        <v>259</v>
      </c>
      <c r="C53" s="90">
        <v>0.30784092569999999</v>
      </c>
      <c r="D53" s="9" t="str">
        <f>IF($B53="N/A","N/A",IF(C53&gt;0,"Yes","No"))</f>
        <v>Yes</v>
      </c>
      <c r="E53" s="8">
        <v>0.29112453640000002</v>
      </c>
      <c r="F53" s="9" t="str">
        <f>IF($B53="N/A","N/A",IF(E53&gt;0,"Yes","No"))</f>
        <v>Yes</v>
      </c>
      <c r="G53" s="8">
        <v>0.2043792351</v>
      </c>
      <c r="H53" s="9" t="str">
        <f>IF($B53="N/A","N/A",IF(G53&gt;0,"Yes","No"))</f>
        <v>Yes</v>
      </c>
      <c r="I53" s="10">
        <v>-5.43</v>
      </c>
      <c r="J53" s="10">
        <v>-29.8</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134.60550072999999</v>
      </c>
      <c r="D55" s="9" t="str">
        <f>IF($B55="N/A","N/A",IF(C55&gt;15,"No",IF(C55&lt;-15,"No","Yes")))</f>
        <v>N/A</v>
      </c>
      <c r="E55" s="39">
        <v>131.67745468999999</v>
      </c>
      <c r="F55" s="9" t="str">
        <f>IF($B55="N/A","N/A",IF(E55&gt;15,"No",IF(E55&lt;-15,"No","Yes")))</f>
        <v>N/A</v>
      </c>
      <c r="G55" s="39">
        <v>144.00411416</v>
      </c>
      <c r="H55" s="9" t="str">
        <f>IF($B55="N/A","N/A",IF(G55&gt;15,"No",IF(G55&lt;-15,"No","Yes")))</f>
        <v>N/A</v>
      </c>
      <c r="I55" s="10">
        <v>-2.1800000000000002</v>
      </c>
      <c r="J55" s="10">
        <v>9.3610000000000007</v>
      </c>
      <c r="K55" s="9" t="str">
        <f t="shared" ref="K55:K74" si="9">IF(J55="Div by 0", "N/A", IF(J55="N/A","N/A", IF(J55&gt;30, "No", IF(J55&lt;-30, "No", "Yes"))))</f>
        <v>Yes</v>
      </c>
    </row>
    <row r="56" spans="1:11" x14ac:dyDescent="0.2">
      <c r="A56" s="91" t="s">
        <v>879</v>
      </c>
      <c r="B56" s="37" t="s">
        <v>261</v>
      </c>
      <c r="C56" s="93">
        <v>75.610061487999999</v>
      </c>
      <c r="D56" s="9" t="str">
        <f>IF($B56="N/A","N/A",IF(C56&gt;90,"No",IF(C56&lt;20,"No","Yes")))</f>
        <v>Yes</v>
      </c>
      <c r="E56" s="39">
        <v>78.894991150999999</v>
      </c>
      <c r="F56" s="9" t="str">
        <f>IF($B56="N/A","N/A",IF(E56&gt;90,"No",IF(E56&lt;20,"No","Yes")))</f>
        <v>Yes</v>
      </c>
      <c r="G56" s="39">
        <v>79.291165879000005</v>
      </c>
      <c r="H56" s="9" t="str">
        <f>IF($B56="N/A","N/A",IF(G56&gt;90,"No",IF(G56&lt;20,"No","Yes")))</f>
        <v>Yes</v>
      </c>
      <c r="I56" s="10">
        <v>4.3449999999999998</v>
      </c>
      <c r="J56" s="10">
        <v>0.50219999999999998</v>
      </c>
      <c r="K56" s="9" t="str">
        <f t="shared" si="9"/>
        <v>Yes</v>
      </c>
    </row>
    <row r="57" spans="1:11" x14ac:dyDescent="0.2">
      <c r="A57" s="91" t="s">
        <v>880</v>
      </c>
      <c r="B57" s="37" t="s">
        <v>262</v>
      </c>
      <c r="C57" s="93">
        <v>36.479543042000003</v>
      </c>
      <c r="D57" s="9" t="str">
        <f>IF($B57="N/A","N/A",IF(C57&gt;60,"No",IF(C57&lt;10,"No","Yes")))</f>
        <v>Yes</v>
      </c>
      <c r="E57" s="39">
        <v>40.681557613999999</v>
      </c>
      <c r="F57" s="9" t="str">
        <f>IF($B57="N/A","N/A",IF(E57&gt;60,"No",IF(E57&lt;10,"No","Yes")))</f>
        <v>Yes</v>
      </c>
      <c r="G57" s="39">
        <v>44.428700434</v>
      </c>
      <c r="H57" s="9" t="str">
        <f>IF($B57="N/A","N/A",IF(G57&gt;60,"No",IF(G57&lt;10,"No","Yes")))</f>
        <v>Yes</v>
      </c>
      <c r="I57" s="10">
        <v>11.52</v>
      </c>
      <c r="J57" s="10">
        <v>9.2110000000000003</v>
      </c>
      <c r="K57" s="9" t="str">
        <f t="shared" si="9"/>
        <v>Yes</v>
      </c>
    </row>
    <row r="58" spans="1:11" ht="25.5" x14ac:dyDescent="0.2">
      <c r="A58" s="91" t="s">
        <v>881</v>
      </c>
      <c r="B58" s="37" t="s">
        <v>263</v>
      </c>
      <c r="C58" s="93">
        <v>50.306129812000002</v>
      </c>
      <c r="D58" s="9" t="str">
        <f>IF($B58="N/A","N/A",IF(C58&gt;100,"No",IF(C58&lt;10,"No","Yes")))</f>
        <v>Yes</v>
      </c>
      <c r="E58" s="39">
        <v>61.922305866000002</v>
      </c>
      <c r="F58" s="9" t="str">
        <f>IF($B58="N/A","N/A",IF(E58&gt;100,"No",IF(E58&lt;10,"No","Yes")))</f>
        <v>Yes</v>
      </c>
      <c r="G58" s="39">
        <v>77.537021316999997</v>
      </c>
      <c r="H58" s="9" t="str">
        <f>IF($B58="N/A","N/A",IF(G58&gt;100,"No",IF(G58&lt;10,"No","Yes")))</f>
        <v>Yes</v>
      </c>
      <c r="I58" s="10">
        <v>23.09</v>
      </c>
      <c r="J58" s="10">
        <v>25.22</v>
      </c>
      <c r="K58" s="9" t="str">
        <f t="shared" si="9"/>
        <v>Yes</v>
      </c>
    </row>
    <row r="59" spans="1:11" x14ac:dyDescent="0.2">
      <c r="A59" s="91" t="s">
        <v>882</v>
      </c>
      <c r="B59" s="37" t="s">
        <v>264</v>
      </c>
      <c r="C59" s="93">
        <v>109.53253024999999</v>
      </c>
      <c r="D59" s="9" t="str">
        <f>IF($B59="N/A","N/A",IF(C59&gt;100,"No",IF(C59&lt;20,"No","Yes")))</f>
        <v>No</v>
      </c>
      <c r="E59" s="39">
        <v>126.07015305</v>
      </c>
      <c r="F59" s="9" t="str">
        <f>IF($B59="N/A","N/A",IF(E59&gt;100,"No",IF(E59&lt;20,"No","Yes")))</f>
        <v>No</v>
      </c>
      <c r="G59" s="39">
        <v>158.28475397</v>
      </c>
      <c r="H59" s="9" t="str">
        <f>IF($B59="N/A","N/A",IF(G59&gt;100,"No",IF(G59&lt;20,"No","Yes")))</f>
        <v>No</v>
      </c>
      <c r="I59" s="10">
        <v>15.1</v>
      </c>
      <c r="J59" s="10">
        <v>25.55</v>
      </c>
      <c r="K59" s="9" t="str">
        <f t="shared" si="9"/>
        <v>Yes</v>
      </c>
    </row>
    <row r="60" spans="1:11" x14ac:dyDescent="0.2">
      <c r="A60" s="91" t="s">
        <v>883</v>
      </c>
      <c r="B60" s="37" t="s">
        <v>264</v>
      </c>
      <c r="C60" s="93">
        <v>89.276448665000004</v>
      </c>
      <c r="D60" s="9" t="str">
        <f>IF($B60="N/A","N/A",IF(C60&gt;100,"No",IF(C60&lt;20,"No","Yes")))</f>
        <v>Yes</v>
      </c>
      <c r="E60" s="39">
        <v>85.530089435999997</v>
      </c>
      <c r="F60" s="9" t="str">
        <f>IF($B60="N/A","N/A",IF(E60&gt;100,"No",IF(E60&lt;20,"No","Yes")))</f>
        <v>Yes</v>
      </c>
      <c r="G60" s="39">
        <v>143.56319837999999</v>
      </c>
      <c r="H60" s="9" t="str">
        <f>IF($B60="N/A","N/A",IF(G60&gt;100,"No",IF(G60&lt;20,"No","Yes")))</f>
        <v>No</v>
      </c>
      <c r="I60" s="10">
        <v>-4.2</v>
      </c>
      <c r="J60" s="10">
        <v>67.849999999999994</v>
      </c>
      <c r="K60" s="9" t="str">
        <f t="shared" si="9"/>
        <v>No</v>
      </c>
    </row>
    <row r="61" spans="1:11" ht="25.5" x14ac:dyDescent="0.2">
      <c r="A61" s="91" t="s">
        <v>884</v>
      </c>
      <c r="B61" s="37" t="s">
        <v>213</v>
      </c>
      <c r="C61" s="93">
        <v>95.728281668999998</v>
      </c>
      <c r="D61" s="9" t="str">
        <f>IF($B61="N/A","N/A",IF(C61&gt;15,"No",IF(C61&lt;-15,"No","Yes")))</f>
        <v>N/A</v>
      </c>
      <c r="E61" s="39">
        <v>119.71420596</v>
      </c>
      <c r="F61" s="9" t="str">
        <f>IF($B61="N/A","N/A",IF(E61&gt;15,"No",IF(E61&lt;-15,"No","Yes")))</f>
        <v>N/A</v>
      </c>
      <c r="G61" s="39">
        <v>115.11016635999999</v>
      </c>
      <c r="H61" s="9" t="str">
        <f>IF($B61="N/A","N/A",IF(G61&gt;15,"No",IF(G61&lt;-15,"No","Yes")))</f>
        <v>N/A</v>
      </c>
      <c r="I61" s="10">
        <v>25.06</v>
      </c>
      <c r="J61" s="10">
        <v>-3.85</v>
      </c>
      <c r="K61" s="9" t="str">
        <f t="shared" si="9"/>
        <v>Yes</v>
      </c>
    </row>
    <row r="62" spans="1:11" x14ac:dyDescent="0.2">
      <c r="A62" s="91" t="s">
        <v>885</v>
      </c>
      <c r="B62" s="37" t="s">
        <v>265</v>
      </c>
      <c r="C62" s="93">
        <v>32.467161044999997</v>
      </c>
      <c r="D62" s="9" t="str">
        <f>IF($B62="N/A","N/A",IF(C62&gt;60,"No",IF(C62&lt;10,"No","Yes")))</f>
        <v>Yes</v>
      </c>
      <c r="E62" s="39">
        <v>30.882086087000001</v>
      </c>
      <c r="F62" s="9" t="str">
        <f>IF($B62="N/A","N/A",IF(E62&gt;60,"No",IF(E62&lt;10,"No","Yes")))</f>
        <v>Yes</v>
      </c>
      <c r="G62" s="39">
        <v>31.716173253000001</v>
      </c>
      <c r="H62" s="9" t="str">
        <f>IF($B62="N/A","N/A",IF(G62&gt;60,"No",IF(G62&lt;10,"No","Yes")))</f>
        <v>Yes</v>
      </c>
      <c r="I62" s="10">
        <v>-4.88</v>
      </c>
      <c r="J62" s="10">
        <v>2.7010000000000001</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v>18</v>
      </c>
      <c r="H63" s="9" t="str">
        <f>IF($B63="N/A","N/A",IF(G63&gt;60,"No",IF(G63&lt;10,"No","Yes")))</f>
        <v>Yes</v>
      </c>
      <c r="I63" s="10" t="s">
        <v>1747</v>
      </c>
      <c r="J63" s="10" t="s">
        <v>1747</v>
      </c>
      <c r="K63" s="9" t="str">
        <f t="shared" si="9"/>
        <v>N/A</v>
      </c>
    </row>
    <row r="64" spans="1:11" x14ac:dyDescent="0.2">
      <c r="A64" s="91" t="s">
        <v>887</v>
      </c>
      <c r="B64" s="37" t="s">
        <v>213</v>
      </c>
      <c r="C64" s="93">
        <v>157.54113290000001</v>
      </c>
      <c r="D64" s="9" t="str">
        <f t="shared" ref="D64:D74" si="10">IF($B64="N/A","N/A",IF(C64&gt;15,"No",IF(C64&lt;-15,"No","Yes")))</f>
        <v>N/A</v>
      </c>
      <c r="E64" s="39">
        <v>219.15143825000001</v>
      </c>
      <c r="F64" s="9" t="str">
        <f>IF($B64="N/A","N/A",IF(E64&gt;15,"No",IF(E64&lt;-15,"No","Yes")))</f>
        <v>N/A</v>
      </c>
      <c r="G64" s="39">
        <v>312.88967666999997</v>
      </c>
      <c r="H64" s="9" t="str">
        <f>IF($B64="N/A","N/A",IF(G64&gt;15,"No",IF(G64&lt;-15,"No","Yes")))</f>
        <v>N/A</v>
      </c>
      <c r="I64" s="10">
        <v>39.11</v>
      </c>
      <c r="J64" s="10">
        <v>42.77</v>
      </c>
      <c r="K64" s="9" t="str">
        <f t="shared" si="9"/>
        <v>No</v>
      </c>
    </row>
    <row r="65" spans="1:11" ht="15.75" customHeight="1" x14ac:dyDescent="0.2">
      <c r="A65" s="91" t="s">
        <v>888</v>
      </c>
      <c r="B65" s="37" t="s">
        <v>213</v>
      </c>
      <c r="C65" s="93">
        <v>72.478584734999998</v>
      </c>
      <c r="D65" s="9" t="str">
        <f t="shared" si="10"/>
        <v>N/A</v>
      </c>
      <c r="E65" s="39">
        <v>74.707112551999998</v>
      </c>
      <c r="F65" s="9" t="str">
        <f t="shared" ref="F65:F73" si="11">IF($B65="N/A","N/A",IF(E65&gt;15,"No",IF(E65&lt;-15,"No","Yes")))</f>
        <v>N/A</v>
      </c>
      <c r="G65" s="39">
        <v>79.871794651000002</v>
      </c>
      <c r="H65" s="9" t="str">
        <f t="shared" ref="H65:H86" si="12">IF($B65="N/A","N/A",IF(G65&gt;15,"No",IF(G65&lt;-15,"No","Yes")))</f>
        <v>N/A</v>
      </c>
      <c r="I65" s="10">
        <v>3.0750000000000002</v>
      </c>
      <c r="J65" s="10">
        <v>6.9130000000000003</v>
      </c>
      <c r="K65" s="9" t="str">
        <f t="shared" si="9"/>
        <v>Yes</v>
      </c>
    </row>
    <row r="66" spans="1:11" ht="25.5" x14ac:dyDescent="0.2">
      <c r="A66" s="91" t="s">
        <v>889</v>
      </c>
      <c r="B66" s="37" t="s">
        <v>213</v>
      </c>
      <c r="C66" s="93">
        <v>76.197558842000007</v>
      </c>
      <c r="D66" s="9" t="str">
        <f t="shared" si="10"/>
        <v>N/A</v>
      </c>
      <c r="E66" s="39">
        <v>82.535580523999997</v>
      </c>
      <c r="F66" s="9" t="str">
        <f t="shared" si="11"/>
        <v>N/A</v>
      </c>
      <c r="G66" s="39">
        <v>108.49090909</v>
      </c>
      <c r="H66" s="9" t="str">
        <f t="shared" si="12"/>
        <v>N/A</v>
      </c>
      <c r="I66" s="10">
        <v>8.3179999999999996</v>
      </c>
      <c r="J66" s="10">
        <v>31.45</v>
      </c>
      <c r="K66" s="9" t="str">
        <f t="shared" si="9"/>
        <v>No</v>
      </c>
    </row>
    <row r="67" spans="1:11" ht="25.5" x14ac:dyDescent="0.2">
      <c r="A67" s="91" t="s">
        <v>890</v>
      </c>
      <c r="B67" s="37" t="s">
        <v>213</v>
      </c>
      <c r="C67" s="93">
        <v>704.57659863000003</v>
      </c>
      <c r="D67" s="9" t="str">
        <f t="shared" si="10"/>
        <v>N/A</v>
      </c>
      <c r="E67" s="39">
        <v>633.51386196999999</v>
      </c>
      <c r="F67" s="9" t="str">
        <f t="shared" si="11"/>
        <v>N/A</v>
      </c>
      <c r="G67" s="39">
        <v>734.58252476999996</v>
      </c>
      <c r="H67" s="9" t="str">
        <f t="shared" si="12"/>
        <v>N/A</v>
      </c>
      <c r="I67" s="10">
        <v>-10.1</v>
      </c>
      <c r="J67" s="10">
        <v>15.95</v>
      </c>
      <c r="K67" s="9" t="str">
        <f t="shared" si="9"/>
        <v>Yes</v>
      </c>
    </row>
    <row r="68" spans="1:11" ht="25.5" x14ac:dyDescent="0.2">
      <c r="A68" s="91" t="s">
        <v>891</v>
      </c>
      <c r="B68" s="37" t="s">
        <v>213</v>
      </c>
      <c r="C68" s="93">
        <v>141.70255763</v>
      </c>
      <c r="D68" s="9" t="str">
        <f t="shared" si="10"/>
        <v>N/A</v>
      </c>
      <c r="E68" s="39">
        <v>81.639116372000004</v>
      </c>
      <c r="F68" s="9" t="str">
        <f t="shared" si="11"/>
        <v>N/A</v>
      </c>
      <c r="G68" s="39">
        <v>74.348879589999996</v>
      </c>
      <c r="H68" s="9" t="str">
        <f t="shared" si="12"/>
        <v>N/A</v>
      </c>
      <c r="I68" s="10">
        <v>-42.4</v>
      </c>
      <c r="J68" s="10">
        <v>-8.93</v>
      </c>
      <c r="K68" s="9" t="str">
        <f t="shared" si="9"/>
        <v>Yes</v>
      </c>
    </row>
    <row r="69" spans="1:11" ht="25.5" x14ac:dyDescent="0.2">
      <c r="A69" s="91" t="s">
        <v>892</v>
      </c>
      <c r="B69" s="37" t="s">
        <v>213</v>
      </c>
      <c r="C69" s="93">
        <v>1156.9652546</v>
      </c>
      <c r="D69" s="9" t="str">
        <f t="shared" si="10"/>
        <v>N/A</v>
      </c>
      <c r="E69" s="39">
        <v>787.58850045999998</v>
      </c>
      <c r="F69" s="9" t="str">
        <f t="shared" si="11"/>
        <v>N/A</v>
      </c>
      <c r="G69" s="39">
        <v>662.86944358999995</v>
      </c>
      <c r="H69" s="9" t="str">
        <f t="shared" si="12"/>
        <v>N/A</v>
      </c>
      <c r="I69" s="10">
        <v>-31.9</v>
      </c>
      <c r="J69" s="10">
        <v>-15.8</v>
      </c>
      <c r="K69" s="9" t="str">
        <f t="shared" si="9"/>
        <v>Yes</v>
      </c>
    </row>
    <row r="70" spans="1:11" ht="25.5" x14ac:dyDescent="0.2">
      <c r="A70" s="91" t="s">
        <v>893</v>
      </c>
      <c r="B70" s="37" t="s">
        <v>213</v>
      </c>
      <c r="C70" s="93">
        <v>32.751394314999999</v>
      </c>
      <c r="D70" s="9" t="str">
        <f t="shared" si="10"/>
        <v>N/A</v>
      </c>
      <c r="E70" s="39">
        <v>46.901660677000002</v>
      </c>
      <c r="F70" s="9" t="str">
        <f t="shared" si="11"/>
        <v>N/A</v>
      </c>
      <c r="G70" s="39">
        <v>52.027096374000003</v>
      </c>
      <c r="H70" s="9" t="str">
        <f t="shared" si="12"/>
        <v>N/A</v>
      </c>
      <c r="I70" s="10">
        <v>43.21</v>
      </c>
      <c r="J70" s="10">
        <v>10.93</v>
      </c>
      <c r="K70" s="9" t="str">
        <f t="shared" si="9"/>
        <v>Yes</v>
      </c>
    </row>
    <row r="71" spans="1:11" x14ac:dyDescent="0.2">
      <c r="A71" s="91" t="s">
        <v>894</v>
      </c>
      <c r="B71" s="37" t="s">
        <v>213</v>
      </c>
      <c r="C71" s="93">
        <v>2307.4450087999999</v>
      </c>
      <c r="D71" s="9" t="str">
        <f t="shared" si="10"/>
        <v>N/A</v>
      </c>
      <c r="E71" s="39">
        <v>55.070422534999999</v>
      </c>
      <c r="F71" s="9" t="str">
        <f t="shared" si="11"/>
        <v>N/A</v>
      </c>
      <c r="G71" s="39">
        <v>52.368794326</v>
      </c>
      <c r="H71" s="9" t="str">
        <f t="shared" si="12"/>
        <v>N/A</v>
      </c>
      <c r="I71" s="10">
        <v>-97.6</v>
      </c>
      <c r="J71" s="10">
        <v>-4.91</v>
      </c>
      <c r="K71" s="9" t="str">
        <f t="shared" si="9"/>
        <v>Yes</v>
      </c>
    </row>
    <row r="72" spans="1:11" ht="25.5" x14ac:dyDescent="0.2">
      <c r="A72" s="91" t="s">
        <v>895</v>
      </c>
      <c r="B72" s="37" t="s">
        <v>213</v>
      </c>
      <c r="C72" s="93">
        <v>1028.8398405</v>
      </c>
      <c r="D72" s="9" t="str">
        <f t="shared" si="10"/>
        <v>N/A</v>
      </c>
      <c r="E72" s="39">
        <v>966.99144695999996</v>
      </c>
      <c r="F72" s="9" t="str">
        <f t="shared" si="11"/>
        <v>N/A</v>
      </c>
      <c r="G72" s="39">
        <v>1229.6771744</v>
      </c>
      <c r="H72" s="9" t="str">
        <f t="shared" si="12"/>
        <v>N/A</v>
      </c>
      <c r="I72" s="10">
        <v>-6.01</v>
      </c>
      <c r="J72" s="10">
        <v>27.17</v>
      </c>
      <c r="K72" s="9" t="str">
        <f t="shared" si="9"/>
        <v>Yes</v>
      </c>
    </row>
    <row r="73" spans="1:11" x14ac:dyDescent="0.2">
      <c r="A73" s="91" t="s">
        <v>896</v>
      </c>
      <c r="B73" s="37" t="s">
        <v>213</v>
      </c>
      <c r="C73" s="93">
        <v>83.017174729999994</v>
      </c>
      <c r="D73" s="9" t="str">
        <f t="shared" si="10"/>
        <v>N/A</v>
      </c>
      <c r="E73" s="39">
        <v>78.074773262999997</v>
      </c>
      <c r="F73" s="9" t="str">
        <f t="shared" si="11"/>
        <v>N/A</v>
      </c>
      <c r="G73" s="39">
        <v>86.838395775999999</v>
      </c>
      <c r="H73" s="9" t="str">
        <f t="shared" si="12"/>
        <v>N/A</v>
      </c>
      <c r="I73" s="10">
        <v>-5.95</v>
      </c>
      <c r="J73" s="10">
        <v>11.22</v>
      </c>
      <c r="K73" s="9" t="str">
        <f t="shared" si="9"/>
        <v>Yes</v>
      </c>
    </row>
    <row r="74" spans="1:11" x14ac:dyDescent="0.2">
      <c r="A74" s="91" t="s">
        <v>897</v>
      </c>
      <c r="B74" s="37" t="s">
        <v>213</v>
      </c>
      <c r="C74" s="93">
        <v>513.62022479999996</v>
      </c>
      <c r="D74" s="9" t="str">
        <f t="shared" si="10"/>
        <v>N/A</v>
      </c>
      <c r="E74" s="39">
        <v>520.24215814000002</v>
      </c>
      <c r="F74" s="9" t="str">
        <f>IF($B74="N/A","N/A",IF(E74&gt;15,"No",IF(E74&lt;-15,"No","Yes")))</f>
        <v>N/A</v>
      </c>
      <c r="G74" s="39">
        <v>678.4918255</v>
      </c>
      <c r="H74" s="9" t="str">
        <f t="shared" si="12"/>
        <v>N/A</v>
      </c>
      <c r="I74" s="10">
        <v>1.2889999999999999</v>
      </c>
      <c r="J74" s="10">
        <v>30.42</v>
      </c>
      <c r="K74" s="9" t="str">
        <f t="shared" si="9"/>
        <v>No</v>
      </c>
    </row>
    <row r="75" spans="1:11" x14ac:dyDescent="0.2">
      <c r="A75" s="91" t="s">
        <v>898</v>
      </c>
      <c r="B75" s="37" t="s">
        <v>213</v>
      </c>
      <c r="C75" s="90">
        <v>0.9345421344</v>
      </c>
      <c r="D75" s="9" t="str">
        <f t="shared" ref="D75:D80" si="13">IF($B75="N/A","N/A",IF(C75&gt;15,"No",IF(C75&lt;-15,"No","Yes")))</f>
        <v>N/A</v>
      </c>
      <c r="E75" s="8">
        <v>0.16287491849999999</v>
      </c>
      <c r="F75" s="9" t="str">
        <f>IF($B75="N/A","N/A",IF(E75&gt;15,"No",IF(E75&lt;-15,"No","Yes")))</f>
        <v>N/A</v>
      </c>
      <c r="G75" s="8">
        <v>0.2445997674</v>
      </c>
      <c r="H75" s="9" t="str">
        <f t="shared" si="12"/>
        <v>N/A</v>
      </c>
      <c r="I75" s="10">
        <v>-82.6</v>
      </c>
      <c r="J75" s="10">
        <v>50.18</v>
      </c>
      <c r="K75" s="9" t="str">
        <f t="shared" ref="K75:K80" si="14">IF(J75="Div by 0", "N/A", IF(J75="N/A","N/A", IF(J75&gt;30, "No", IF(J75&lt;-30, "No", "Yes"))))</f>
        <v>No</v>
      </c>
    </row>
    <row r="76" spans="1:11" x14ac:dyDescent="0.2">
      <c r="A76" s="91" t="s">
        <v>899</v>
      </c>
      <c r="B76" s="37" t="s">
        <v>213</v>
      </c>
      <c r="C76" s="90">
        <v>0.3165930884</v>
      </c>
      <c r="D76" s="9" t="str">
        <f t="shared" si="13"/>
        <v>N/A</v>
      </c>
      <c r="E76" s="8">
        <v>0</v>
      </c>
      <c r="F76" s="9" t="str">
        <f t="shared" ref="F76:F86" si="15">IF($B76="N/A","N/A",IF(E76&gt;15,"No",IF(E76&lt;-15,"No","Yes")))</f>
        <v>N/A</v>
      </c>
      <c r="G76" s="8">
        <v>0</v>
      </c>
      <c r="H76" s="9" t="str">
        <f t="shared" si="12"/>
        <v>N/A</v>
      </c>
      <c r="I76" s="10">
        <v>-100</v>
      </c>
      <c r="J76" s="10" t="s">
        <v>1747</v>
      </c>
      <c r="K76" s="9" t="str">
        <f t="shared" si="14"/>
        <v>N/A</v>
      </c>
    </row>
    <row r="77" spans="1:11" x14ac:dyDescent="0.2">
      <c r="A77" s="91" t="s">
        <v>900</v>
      </c>
      <c r="B77" s="37" t="s">
        <v>213</v>
      </c>
      <c r="C77" s="90">
        <v>8.1682045802999994</v>
      </c>
      <c r="D77" s="9" t="str">
        <f t="shared" si="13"/>
        <v>N/A</v>
      </c>
      <c r="E77" s="8">
        <v>11.019215558999999</v>
      </c>
      <c r="F77" s="9" t="str">
        <f t="shared" si="15"/>
        <v>N/A</v>
      </c>
      <c r="G77" s="8">
        <v>12.532935901</v>
      </c>
      <c r="H77" s="9" t="str">
        <f t="shared" si="12"/>
        <v>N/A</v>
      </c>
      <c r="I77" s="10">
        <v>34.9</v>
      </c>
      <c r="J77" s="10">
        <v>13.74</v>
      </c>
      <c r="K77" s="9" t="str">
        <f t="shared" si="14"/>
        <v>Yes</v>
      </c>
    </row>
    <row r="78" spans="1:11" x14ac:dyDescent="0.2">
      <c r="A78" s="91" t="s">
        <v>901</v>
      </c>
      <c r="B78" s="37" t="s">
        <v>213</v>
      </c>
      <c r="C78" s="90">
        <v>0.68503199829999994</v>
      </c>
      <c r="D78" s="9" t="str">
        <f t="shared" si="13"/>
        <v>N/A</v>
      </c>
      <c r="E78" s="8">
        <v>0.78913677719999997</v>
      </c>
      <c r="F78" s="9" t="str">
        <f t="shared" si="15"/>
        <v>N/A</v>
      </c>
      <c r="G78" s="8">
        <v>1.0489927335</v>
      </c>
      <c r="H78" s="9" t="str">
        <f t="shared" si="12"/>
        <v>N/A</v>
      </c>
      <c r="I78" s="10">
        <v>15.2</v>
      </c>
      <c r="J78" s="10">
        <v>32.93</v>
      </c>
      <c r="K78" s="9" t="str">
        <f t="shared" si="14"/>
        <v>No</v>
      </c>
    </row>
    <row r="79" spans="1:11" ht="25.5" x14ac:dyDescent="0.2">
      <c r="A79" s="91" t="s">
        <v>902</v>
      </c>
      <c r="B79" s="37" t="s">
        <v>213</v>
      </c>
      <c r="C79" s="90">
        <v>10.359671482</v>
      </c>
      <c r="D79" s="9" t="str">
        <f t="shared" si="13"/>
        <v>N/A</v>
      </c>
      <c r="E79" s="8">
        <v>10.233565854</v>
      </c>
      <c r="F79" s="9" t="str">
        <f t="shared" si="15"/>
        <v>N/A</v>
      </c>
      <c r="G79" s="8">
        <v>7.5365970011999996</v>
      </c>
      <c r="H79" s="9" t="str">
        <f t="shared" si="12"/>
        <v>N/A</v>
      </c>
      <c r="I79" s="10">
        <v>-1.22</v>
      </c>
      <c r="J79" s="10">
        <v>-26.4</v>
      </c>
      <c r="K79" s="9" t="str">
        <f t="shared" si="14"/>
        <v>Yes</v>
      </c>
    </row>
    <row r="80" spans="1:11" ht="25.5" x14ac:dyDescent="0.2">
      <c r="A80" s="91" t="s">
        <v>903</v>
      </c>
      <c r="B80" s="37" t="s">
        <v>213</v>
      </c>
      <c r="C80" s="95" t="s">
        <v>213</v>
      </c>
      <c r="D80" s="9" t="str">
        <f t="shared" si="13"/>
        <v>N/A</v>
      </c>
      <c r="E80" s="95">
        <v>9.9030711445000001</v>
      </c>
      <c r="F80" s="9" t="str">
        <f t="shared" si="15"/>
        <v>N/A</v>
      </c>
      <c r="G80" s="95">
        <v>7.2516116942000002</v>
      </c>
      <c r="H80" s="9" t="str">
        <f t="shared" si="12"/>
        <v>N/A</v>
      </c>
      <c r="I80" s="10" t="s">
        <v>213</v>
      </c>
      <c r="J80" s="96">
        <v>-26.8</v>
      </c>
      <c r="K80" s="9" t="str">
        <f t="shared" si="14"/>
        <v>Yes</v>
      </c>
    </row>
    <row r="81" spans="1:11" x14ac:dyDescent="0.2">
      <c r="A81" s="91" t="s">
        <v>904</v>
      </c>
      <c r="B81" s="37" t="s">
        <v>213</v>
      </c>
      <c r="C81" s="97">
        <v>40.146110241000002</v>
      </c>
      <c r="D81" s="9" t="str">
        <f t="shared" ref="D81:D86" si="16">IF($B81="N/A","N/A",IF(C81&gt;15,"No",IF(C81&lt;-15,"No","Yes")))</f>
        <v>N/A</v>
      </c>
      <c r="E81" s="98">
        <v>294.55322554999998</v>
      </c>
      <c r="F81" s="9" t="str">
        <f t="shared" si="15"/>
        <v>N/A</v>
      </c>
      <c r="G81" s="98">
        <v>299.47653351000002</v>
      </c>
      <c r="H81" s="9" t="str">
        <f>IF($B81="N/A","N/A",IF(G81&gt;15,"No",IF(G81&lt;-15,"No","Yes")))</f>
        <v>N/A</v>
      </c>
      <c r="I81" s="10">
        <v>633.70000000000005</v>
      </c>
      <c r="J81" s="10">
        <v>1.671</v>
      </c>
      <c r="K81" s="9" t="str">
        <f t="shared" ref="K81:K86" si="17">IF(J81="Div by 0", "N/A", IF(J81="N/A","N/A", IF(J81&gt;30, "No", IF(J81&lt;-30, "No", "Yes"))))</f>
        <v>Yes</v>
      </c>
    </row>
    <row r="82" spans="1:11" x14ac:dyDescent="0.2">
      <c r="A82" s="91" t="s">
        <v>905</v>
      </c>
      <c r="B82" s="37" t="s">
        <v>213</v>
      </c>
      <c r="C82" s="97">
        <v>117.41920851</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34.737387650999999</v>
      </c>
      <c r="D83" s="9" t="str">
        <f t="shared" si="16"/>
        <v>N/A</v>
      </c>
      <c r="E83" s="98">
        <v>67.894363364</v>
      </c>
      <c r="F83" s="9" t="str">
        <f t="shared" si="15"/>
        <v>N/A</v>
      </c>
      <c r="G83" s="98">
        <v>80.850807375000002</v>
      </c>
      <c r="H83" s="9" t="str">
        <f t="shared" si="12"/>
        <v>N/A</v>
      </c>
      <c r="I83" s="10">
        <v>95.45</v>
      </c>
      <c r="J83" s="10">
        <v>19.079999999999998</v>
      </c>
      <c r="K83" s="9" t="str">
        <f t="shared" si="17"/>
        <v>Yes</v>
      </c>
    </row>
    <row r="84" spans="1:11" x14ac:dyDescent="0.2">
      <c r="A84" s="91" t="s">
        <v>907</v>
      </c>
      <c r="B84" s="37" t="s">
        <v>213</v>
      </c>
      <c r="C84" s="97">
        <v>250.42970568000001</v>
      </c>
      <c r="D84" s="9" t="str">
        <f t="shared" si="16"/>
        <v>N/A</v>
      </c>
      <c r="E84" s="98">
        <v>246.31369258999999</v>
      </c>
      <c r="F84" s="9" t="str">
        <f t="shared" si="15"/>
        <v>N/A</v>
      </c>
      <c r="G84" s="98">
        <v>257.23253541000003</v>
      </c>
      <c r="H84" s="9" t="str">
        <f t="shared" si="12"/>
        <v>N/A</v>
      </c>
      <c r="I84" s="10">
        <v>-1.64</v>
      </c>
      <c r="J84" s="10">
        <v>4.4329999999999998</v>
      </c>
      <c r="K84" s="9" t="str">
        <f t="shared" si="17"/>
        <v>Yes</v>
      </c>
    </row>
    <row r="85" spans="1:11" x14ac:dyDescent="0.2">
      <c r="A85" s="91" t="s">
        <v>908</v>
      </c>
      <c r="B85" s="37" t="s">
        <v>213</v>
      </c>
      <c r="C85" s="97">
        <v>560.93477343999996</v>
      </c>
      <c r="D85" s="9" t="str">
        <f t="shared" si="16"/>
        <v>N/A</v>
      </c>
      <c r="E85" s="98">
        <v>542.40305354999998</v>
      </c>
      <c r="F85" s="9" t="str">
        <f t="shared" si="15"/>
        <v>N/A</v>
      </c>
      <c r="G85" s="98">
        <v>781.41229247000001</v>
      </c>
      <c r="H85" s="9" t="str">
        <f t="shared" si="12"/>
        <v>N/A</v>
      </c>
      <c r="I85" s="10">
        <v>-3.3</v>
      </c>
      <c r="J85" s="10">
        <v>44.06</v>
      </c>
      <c r="K85" s="9" t="str">
        <f t="shared" si="17"/>
        <v>No</v>
      </c>
    </row>
    <row r="86" spans="1:11" ht="25.5" x14ac:dyDescent="0.2">
      <c r="A86" s="91" t="s">
        <v>909</v>
      </c>
      <c r="B86" s="37" t="s">
        <v>213</v>
      </c>
      <c r="C86" s="99" t="s">
        <v>213</v>
      </c>
      <c r="D86" s="9" t="str">
        <f t="shared" si="16"/>
        <v>N/A</v>
      </c>
      <c r="E86" s="99">
        <v>544.15309178999996</v>
      </c>
      <c r="F86" s="9" t="str">
        <f t="shared" si="15"/>
        <v>N/A</v>
      </c>
      <c r="G86" s="99">
        <v>789.74886918000004</v>
      </c>
      <c r="H86" s="9" t="str">
        <f t="shared" si="12"/>
        <v>N/A</v>
      </c>
      <c r="I86" s="10" t="s">
        <v>213</v>
      </c>
      <c r="J86" s="10">
        <v>45.13</v>
      </c>
      <c r="K86" s="9" t="str">
        <f t="shared" si="17"/>
        <v>No</v>
      </c>
    </row>
    <row r="87" spans="1:11" x14ac:dyDescent="0.2">
      <c r="A87" s="91" t="s">
        <v>32</v>
      </c>
      <c r="B87" s="37" t="s">
        <v>266</v>
      </c>
      <c r="C87" s="90">
        <v>64.824526770999995</v>
      </c>
      <c r="D87" s="9" t="str">
        <f>IF($B87="N/A","N/A",IF(C87&gt;60,"Yes","No"))</f>
        <v>Yes</v>
      </c>
      <c r="E87" s="8">
        <v>61.19384273</v>
      </c>
      <c r="F87" s="9" t="str">
        <f>IF($B87="N/A","N/A",IF(E87&gt;60,"Yes","No"))</f>
        <v>Yes</v>
      </c>
      <c r="G87" s="8">
        <v>61.903188442000001</v>
      </c>
      <c r="H87" s="9" t="str">
        <f>IF($B87="N/A","N/A",IF(G87&gt;60,"Yes","No"))</f>
        <v>Yes</v>
      </c>
      <c r="I87" s="10">
        <v>-5.6</v>
      </c>
      <c r="J87" s="10">
        <v>1.159</v>
      </c>
      <c r="K87" s="9" t="str">
        <f t="shared" ref="K87:K105" si="18">IF(J87="Div by 0", "N/A", IF(J87="N/A","N/A", IF(J87&gt;30, "No", IF(J87&lt;-30, "No", "Yes"))))</f>
        <v>Yes</v>
      </c>
    </row>
    <row r="88" spans="1:11" x14ac:dyDescent="0.2">
      <c r="A88" s="91" t="s">
        <v>39</v>
      </c>
      <c r="B88" s="37" t="s">
        <v>267</v>
      </c>
      <c r="C88" s="90">
        <v>98.888478930000005</v>
      </c>
      <c r="D88" s="9" t="str">
        <f>IF($B88="N/A","N/A",IF(C88&gt;100,"No",IF(C88&lt;85,"No","Yes")))</f>
        <v>Yes</v>
      </c>
      <c r="E88" s="8">
        <v>98.698998660000001</v>
      </c>
      <c r="F88" s="9" t="str">
        <f>IF($B88="N/A","N/A",IF(E88&gt;100,"No",IF(E88&lt;85,"No","Yes")))</f>
        <v>Yes</v>
      </c>
      <c r="G88" s="8">
        <v>99.986758405000003</v>
      </c>
      <c r="H88" s="9" t="str">
        <f>IF($B88="N/A","N/A",IF(G88&gt;100,"No",IF(G88&lt;85,"No","Yes")))</f>
        <v>Yes</v>
      </c>
      <c r="I88" s="10">
        <v>-0.192</v>
      </c>
      <c r="J88" s="10">
        <v>1.3049999999999999</v>
      </c>
      <c r="K88" s="9" t="str">
        <f t="shared" si="18"/>
        <v>Yes</v>
      </c>
    </row>
    <row r="89" spans="1:11" x14ac:dyDescent="0.2">
      <c r="A89" s="91" t="s">
        <v>910</v>
      </c>
      <c r="B89" s="37" t="s">
        <v>213</v>
      </c>
      <c r="C89" s="90">
        <v>32.907899497999999</v>
      </c>
      <c r="D89" s="9" t="str">
        <f>IF($B89="N/A","N/A",IF(C89&gt;15,"No",IF(C89&lt;-15,"No","Yes")))</f>
        <v>N/A</v>
      </c>
      <c r="E89" s="8">
        <v>46.21468462</v>
      </c>
      <c r="F89" s="9" t="str">
        <f>IF($B89="N/A","N/A",IF(E89&gt;15,"No",IF(E89&lt;-15,"No","Yes")))</f>
        <v>N/A</v>
      </c>
      <c r="G89" s="8">
        <v>50.332996393000002</v>
      </c>
      <c r="H89" s="9" t="str">
        <f>IF($B89="N/A","N/A",IF(G89&gt;15,"No",IF(G89&lt;-15,"No","Yes")))</f>
        <v>N/A</v>
      </c>
      <c r="I89" s="10">
        <v>40.44</v>
      </c>
      <c r="J89" s="10">
        <v>8.9109999999999996</v>
      </c>
      <c r="K89" s="9" t="str">
        <f t="shared" si="18"/>
        <v>Yes</v>
      </c>
    </row>
    <row r="90" spans="1:11" x14ac:dyDescent="0.2">
      <c r="A90" s="91" t="s">
        <v>851</v>
      </c>
      <c r="B90" s="37" t="s">
        <v>268</v>
      </c>
      <c r="C90" s="90">
        <v>3.0039899522</v>
      </c>
      <c r="D90" s="9" t="str">
        <f>IF($B90="N/A","N/A",IF(C90&gt;25,"No",IF(C90&lt;5,"No","Yes")))</f>
        <v>No</v>
      </c>
      <c r="E90" s="8">
        <v>3.0684653236999999</v>
      </c>
      <c r="F90" s="9" t="str">
        <f>IF($B90="N/A","N/A",IF(E90&gt;25,"No",IF(E90&lt;5,"No","Yes")))</f>
        <v>No</v>
      </c>
      <c r="G90" s="8">
        <v>3.1838811429999998</v>
      </c>
      <c r="H90" s="9" t="str">
        <f>IF($B90="N/A","N/A",IF(G90&gt;25,"No",IF(G90&lt;5,"No","Yes")))</f>
        <v>No</v>
      </c>
      <c r="I90" s="10">
        <v>2.1459999999999999</v>
      </c>
      <c r="J90" s="10">
        <v>3.7610000000000001</v>
      </c>
      <c r="K90" s="9" t="str">
        <f t="shared" si="18"/>
        <v>Yes</v>
      </c>
    </row>
    <row r="91" spans="1:11" x14ac:dyDescent="0.2">
      <c r="A91" s="91" t="s">
        <v>852</v>
      </c>
      <c r="B91" s="37" t="s">
        <v>269</v>
      </c>
      <c r="C91" s="90">
        <v>49.107731499000003</v>
      </c>
      <c r="D91" s="9" t="str">
        <f>IF($B91="N/A","N/A",IF(C91&gt;70,"No",IF(C91&lt;40,"No","Yes")))</f>
        <v>Yes</v>
      </c>
      <c r="E91" s="8">
        <v>45.266418360000003</v>
      </c>
      <c r="F91" s="9" t="str">
        <f>IF($B91="N/A","N/A",IF(E91&gt;70,"No",IF(E91&lt;40,"No","Yes")))</f>
        <v>Yes</v>
      </c>
      <c r="G91" s="8">
        <v>42.094888978</v>
      </c>
      <c r="H91" s="9" t="str">
        <f>IF($B91="N/A","N/A",IF(G91&gt;70,"No",IF(G91&lt;40,"No","Yes")))</f>
        <v>Yes</v>
      </c>
      <c r="I91" s="10">
        <v>-7.82</v>
      </c>
      <c r="J91" s="10">
        <v>-7.01</v>
      </c>
      <c r="K91" s="9" t="str">
        <f t="shared" si="18"/>
        <v>Yes</v>
      </c>
    </row>
    <row r="92" spans="1:11" x14ac:dyDescent="0.2">
      <c r="A92" s="91" t="s">
        <v>853</v>
      </c>
      <c r="B92" s="37" t="s">
        <v>270</v>
      </c>
      <c r="C92" s="90">
        <v>47.888252383000001</v>
      </c>
      <c r="D92" s="9" t="str">
        <f>IF($B92="N/A","N/A",IF(C92&gt;55,"No",IF(C92&lt;20,"No","Yes")))</f>
        <v>Yes</v>
      </c>
      <c r="E92" s="8">
        <v>51.665116316000002</v>
      </c>
      <c r="F92" s="9" t="str">
        <f>IF($B92="N/A","N/A",IF(E92&gt;55,"No",IF(E92&lt;20,"No","Yes")))</f>
        <v>Yes</v>
      </c>
      <c r="G92" s="8">
        <v>54.721229878999999</v>
      </c>
      <c r="H92" s="9" t="str">
        <f>IF($B92="N/A","N/A",IF(G92&gt;55,"No",IF(G92&lt;20,"No","Yes")))</f>
        <v>Yes</v>
      </c>
      <c r="I92" s="10">
        <v>7.8869999999999996</v>
      </c>
      <c r="J92" s="10">
        <v>5.915</v>
      </c>
      <c r="K92" s="9" t="str">
        <f t="shared" si="18"/>
        <v>Yes</v>
      </c>
    </row>
    <row r="93" spans="1:11" x14ac:dyDescent="0.2">
      <c r="A93" s="91" t="s">
        <v>163</v>
      </c>
      <c r="B93" s="37" t="s">
        <v>246</v>
      </c>
      <c r="C93" s="90">
        <v>99.083691537999997</v>
      </c>
      <c r="D93" s="9" t="str">
        <f>IF($B93="N/A","N/A",IF(C93&gt;95,"Yes","No"))</f>
        <v>Yes</v>
      </c>
      <c r="E93" s="8">
        <v>99.180042001000004</v>
      </c>
      <c r="F93" s="9" t="str">
        <f>IF($B93="N/A","N/A",IF(E93&gt;95,"Yes","No"))</f>
        <v>Yes</v>
      </c>
      <c r="G93" s="8">
        <v>99.516911629000006</v>
      </c>
      <c r="H93" s="9" t="str">
        <f>IF($B93="N/A","N/A",IF(G93&gt;95,"Yes","No"))</f>
        <v>Yes</v>
      </c>
      <c r="I93" s="10">
        <v>9.7199999999999995E-2</v>
      </c>
      <c r="J93" s="10">
        <v>0.3397</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99.460684017999995</v>
      </c>
      <c r="D96" s="9" t="str">
        <f>IF($B96="N/A","N/A",IF(C96&gt;15,"No",IF(C96&lt;-15,"No","Yes")))</f>
        <v>N/A</v>
      </c>
      <c r="E96" s="8">
        <v>99.604691736999996</v>
      </c>
      <c r="F96" s="9" t="str">
        <f>IF($B96="N/A","N/A",IF(E96&gt;15,"No",IF(E96&lt;-15,"No","Yes")))</f>
        <v>N/A</v>
      </c>
      <c r="G96" s="8">
        <v>100</v>
      </c>
      <c r="H96" s="9" t="str">
        <f>IF($B96="N/A","N/A",IF(G96&gt;15,"No",IF(G96&lt;-15,"No","Yes")))</f>
        <v>N/A</v>
      </c>
      <c r="I96" s="10">
        <v>0.14480000000000001</v>
      </c>
      <c r="J96" s="10">
        <v>0.39689999999999998</v>
      </c>
      <c r="K96" s="9" t="str">
        <f t="shared" si="18"/>
        <v>Yes</v>
      </c>
    </row>
    <row r="97" spans="1:11" x14ac:dyDescent="0.2">
      <c r="A97" s="91" t="s">
        <v>912</v>
      </c>
      <c r="B97" s="37" t="s">
        <v>213</v>
      </c>
      <c r="C97" s="90">
        <v>99.292792598000005</v>
      </c>
      <c r="D97" s="9" t="str">
        <f>IF($B97="N/A","N/A",IF(C97&gt;15,"No",IF(C97&lt;-15,"No","Yes")))</f>
        <v>N/A</v>
      </c>
      <c r="E97" s="8">
        <v>98.831412662999995</v>
      </c>
      <c r="F97" s="9" t="str">
        <f>IF($B97="N/A","N/A",IF(E97&gt;15,"No",IF(E97&lt;-15,"No","Yes")))</f>
        <v>N/A</v>
      </c>
      <c r="G97" s="8">
        <v>98.909276360999996</v>
      </c>
      <c r="H97" s="9" t="str">
        <f>IF($B97="N/A","N/A",IF(G97&gt;15,"No",IF(G97&lt;-15,"No","Yes")))</f>
        <v>N/A</v>
      </c>
      <c r="I97" s="10">
        <v>-0.46500000000000002</v>
      </c>
      <c r="J97" s="10">
        <v>7.8799999999999995E-2</v>
      </c>
      <c r="K97" s="9" t="str">
        <f t="shared" si="18"/>
        <v>Yes</v>
      </c>
    </row>
    <row r="98" spans="1:11" x14ac:dyDescent="0.2">
      <c r="A98" s="91" t="s">
        <v>43</v>
      </c>
      <c r="B98" s="37" t="s">
        <v>223</v>
      </c>
      <c r="C98" s="90">
        <v>99.500022254000001</v>
      </c>
      <c r="D98" s="9" t="str">
        <f>IF($B98="N/A","N/A",IF(C98&gt;100,"No",IF(C98&lt;98,"No","Yes")))</f>
        <v>Yes</v>
      </c>
      <c r="E98" s="8">
        <v>99.531310004999995</v>
      </c>
      <c r="F98" s="9" t="str">
        <f>IF($B98="N/A","N/A",IF(E98&gt;100,"No",IF(E98&lt;98,"No","Yes")))</f>
        <v>Yes</v>
      </c>
      <c r="G98" s="8">
        <v>99.917518383000001</v>
      </c>
      <c r="H98" s="9" t="str">
        <f>IF($B98="N/A","N/A",IF(G98&gt;100,"No",IF(G98&lt;98,"No","Yes")))</f>
        <v>Yes</v>
      </c>
      <c r="I98" s="10">
        <v>3.1399999999999997E-2</v>
      </c>
      <c r="J98" s="10">
        <v>0.38800000000000001</v>
      </c>
      <c r="K98" s="9" t="str">
        <f t="shared" si="18"/>
        <v>Yes</v>
      </c>
    </row>
    <row r="99" spans="1:11" x14ac:dyDescent="0.2">
      <c r="A99" s="91" t="s">
        <v>44</v>
      </c>
      <c r="B99" s="37" t="s">
        <v>213</v>
      </c>
      <c r="C99" s="90">
        <v>46.436765238</v>
      </c>
      <c r="D99" s="9" t="str">
        <f>IF($B99="N/A","N/A",IF(C99&gt;15,"No",IF(C99&lt;-15,"No","Yes")))</f>
        <v>N/A</v>
      </c>
      <c r="E99" s="8">
        <v>46.399675711999997</v>
      </c>
      <c r="F99" s="9" t="str">
        <f>IF($B99="N/A","N/A",IF(E99&gt;15,"No",IF(E99&lt;-15,"No","Yes")))</f>
        <v>N/A</v>
      </c>
      <c r="G99" s="8">
        <v>45.331471542999999</v>
      </c>
      <c r="H99" s="9" t="str">
        <f>IF($B99="N/A","N/A",IF(G99&gt;15,"No",IF(G99&lt;-15,"No","Yes")))</f>
        <v>N/A</v>
      </c>
      <c r="I99" s="10">
        <v>-0.08</v>
      </c>
      <c r="J99" s="10">
        <v>-2.2999999999999998</v>
      </c>
      <c r="K99" s="9" t="str">
        <f t="shared" si="18"/>
        <v>Yes</v>
      </c>
    </row>
    <row r="100" spans="1:11" x14ac:dyDescent="0.2">
      <c r="A100" s="91" t="s">
        <v>45</v>
      </c>
      <c r="B100" s="37" t="s">
        <v>213</v>
      </c>
      <c r="C100" s="90">
        <v>33.919456383000004</v>
      </c>
      <c r="D100" s="9" t="str">
        <f>IF($B100="N/A","N/A",IF(C100&gt;15,"No",IF(C100&lt;-15,"No","Yes")))</f>
        <v>N/A</v>
      </c>
      <c r="E100" s="8">
        <v>41.064486064999997</v>
      </c>
      <c r="F100" s="9" t="str">
        <f>IF($B100="N/A","N/A",IF(E100&gt;15,"No",IF(E100&lt;-15,"No","Yes")))</f>
        <v>N/A</v>
      </c>
      <c r="G100" s="8">
        <v>44.067532540999999</v>
      </c>
      <c r="H100" s="9" t="str">
        <f>IF($B100="N/A","N/A",IF(G100&gt;15,"No",IF(G100&lt;-15,"No","Yes")))</f>
        <v>N/A</v>
      </c>
      <c r="I100" s="10">
        <v>21.06</v>
      </c>
      <c r="J100" s="10">
        <v>7.3129999999999997</v>
      </c>
      <c r="K100" s="9" t="str">
        <f t="shared" si="18"/>
        <v>Yes</v>
      </c>
    </row>
    <row r="101" spans="1:11" x14ac:dyDescent="0.2">
      <c r="A101" s="91" t="s">
        <v>355</v>
      </c>
      <c r="B101" s="37" t="s">
        <v>213</v>
      </c>
      <c r="C101" s="90" t="s">
        <v>213</v>
      </c>
      <c r="D101" s="9" t="str">
        <f>IF($B101="N/A","N/A",IF(C101&gt;15,"No",IF(C101&lt;-15,"No","Yes")))</f>
        <v>N/A</v>
      </c>
      <c r="E101" s="8">
        <v>87.464161778000005</v>
      </c>
      <c r="F101" s="9" t="str">
        <f>IF($B101="N/A","N/A",IF(E101&gt;15,"No",IF(E101&lt;-15,"No","Yes")))</f>
        <v>N/A</v>
      </c>
      <c r="G101" s="8">
        <v>89.399004083999998</v>
      </c>
      <c r="H101" s="9" t="str">
        <f>IF($B101="N/A","N/A",IF(G101&gt;15,"No",IF(G101&lt;-15,"No","Yes")))</f>
        <v>N/A</v>
      </c>
      <c r="I101" s="10" t="s">
        <v>213</v>
      </c>
      <c r="J101" s="10">
        <v>2.2120000000000002</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19.643778378</v>
      </c>
      <c r="D103" s="9" t="str">
        <f>IF($B103="N/A","N/A",IF(C103&gt;15,"No",IF(C103&lt;-15,"No","Yes")))</f>
        <v>N/A</v>
      </c>
      <c r="E103" s="8">
        <v>12.535394867999999</v>
      </c>
      <c r="F103" s="9" t="str">
        <f>IF($B103="N/A","N/A",IF(E103&gt;15,"No",IF(E103&lt;-15,"No","Yes")))</f>
        <v>N/A</v>
      </c>
      <c r="G103" s="8">
        <v>10.60073536</v>
      </c>
      <c r="H103" s="9" t="str">
        <f>IF($B103="N/A","N/A",IF(G103&gt;15,"No",IF(G103&lt;-15,"No","Yes")))</f>
        <v>N/A</v>
      </c>
      <c r="I103" s="10">
        <v>-36.200000000000003</v>
      </c>
      <c r="J103" s="10">
        <v>-15.4</v>
      </c>
      <c r="K103" s="9" t="str">
        <f t="shared" si="18"/>
        <v>Yes</v>
      </c>
    </row>
    <row r="104" spans="1:11" x14ac:dyDescent="0.2">
      <c r="A104" s="91" t="s">
        <v>33</v>
      </c>
      <c r="B104" s="37" t="s">
        <v>223</v>
      </c>
      <c r="C104" s="90">
        <v>99.999840255999999</v>
      </c>
      <c r="D104" s="9" t="str">
        <f>IF($B104="N/A","N/A",IF(C104&gt;100,"No",IF(C104&lt;98,"No","Yes")))</f>
        <v>Yes</v>
      </c>
      <c r="E104" s="8">
        <v>99.999966667999999</v>
      </c>
      <c r="F104" s="9" t="str">
        <f>IF($B104="N/A","N/A",IF(E104&gt;100,"No",IF(E104&lt;98,"No","Yes")))</f>
        <v>Yes</v>
      </c>
      <c r="G104" s="8">
        <v>99.999921620999999</v>
      </c>
      <c r="H104" s="9" t="str">
        <f>IF($B104="N/A","N/A",IF(G104&gt;100,"No",IF(G104&lt;98,"No","Yes")))</f>
        <v>Yes</v>
      </c>
      <c r="I104" s="10">
        <v>1E-4</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95.831044233</v>
      </c>
      <c r="D106" s="9" t="str">
        <f>IF($B106="N/A","N/A",IF(C106&gt;15,"No",IF(C106&lt;-15,"No","Yes")))</f>
        <v>N/A</v>
      </c>
      <c r="E106" s="8">
        <v>28.609953869999998</v>
      </c>
      <c r="F106" s="9" t="str">
        <f>IF($B106="N/A","N/A",IF(E106&gt;15,"No",IF(E106&lt;-15,"No","Yes")))</f>
        <v>N/A</v>
      </c>
      <c r="G106" s="8">
        <v>5.5696663526999997</v>
      </c>
      <c r="H106" s="9" t="str">
        <f>IF($B106="N/A","N/A",IF(G106&gt;15,"No",IF(G106&lt;-15,"No","Yes")))</f>
        <v>N/A</v>
      </c>
      <c r="I106" s="10">
        <v>-70.099999999999994</v>
      </c>
      <c r="J106" s="10">
        <v>-80.5</v>
      </c>
      <c r="K106" s="9" t="str">
        <f>IF(J106="Div by 0", "N/A", IF(J106="N/A","N/A", IF(J106&gt;30, "No", IF(J106&lt;-30, "No", "Yes"))))</f>
        <v>No</v>
      </c>
    </row>
    <row r="107" spans="1:11" x14ac:dyDescent="0.2">
      <c r="A107" s="91" t="s">
        <v>913</v>
      </c>
      <c r="B107" s="37" t="s">
        <v>213</v>
      </c>
      <c r="C107" s="100">
        <v>80.577916383000002</v>
      </c>
      <c r="D107" s="9" t="str">
        <f t="shared" ref="D107:D130" si="19">IF($B107="N/A","N/A",IF(C107&gt;15,"No",IF(C107&lt;-15,"No","Yes")))</f>
        <v>N/A</v>
      </c>
      <c r="E107" s="9">
        <v>82.058331973999998</v>
      </c>
      <c r="F107" s="9" t="str">
        <f t="shared" ref="F107:F130" si="20">IF($B107="N/A","N/A",IF(E107&gt;15,"No",IF(E107&lt;-15,"No","Yes")))</f>
        <v>N/A</v>
      </c>
      <c r="G107" s="8">
        <v>83.755654815</v>
      </c>
      <c r="H107" s="9" t="str">
        <f t="shared" ref="H107:H130" si="21">IF($B107="N/A","N/A",IF(G107&gt;15,"No",IF(G107&lt;-15,"No","Yes")))</f>
        <v>N/A</v>
      </c>
      <c r="I107" s="10">
        <v>1.837</v>
      </c>
      <c r="J107" s="10">
        <v>2.0680000000000001</v>
      </c>
      <c r="K107" s="9" t="str">
        <f t="shared" ref="K107:K130" si="22">IF(J107="Div by 0", "N/A", IF(J107="N/A","N/A", IF(J107&gt;30, "No", IF(J107&lt;-30, "No", "Yes"))))</f>
        <v>Yes</v>
      </c>
    </row>
    <row r="108" spans="1:11" x14ac:dyDescent="0.2">
      <c r="A108" s="91" t="s">
        <v>914</v>
      </c>
      <c r="B108" s="37" t="s">
        <v>213</v>
      </c>
      <c r="C108" s="100">
        <v>9.1415434461</v>
      </c>
      <c r="D108" s="37" t="s">
        <v>213</v>
      </c>
      <c r="E108" s="9">
        <v>7.7182054788999999</v>
      </c>
      <c r="F108" s="37" t="s">
        <v>213</v>
      </c>
      <c r="G108" s="8">
        <v>8.7216618358000009</v>
      </c>
      <c r="H108" s="37" t="s">
        <v>213</v>
      </c>
      <c r="I108" s="10">
        <v>-15.6</v>
      </c>
      <c r="J108" s="10">
        <v>13</v>
      </c>
      <c r="K108" s="9" t="str">
        <f t="shared" si="22"/>
        <v>Yes</v>
      </c>
    </row>
    <row r="109" spans="1:11" x14ac:dyDescent="0.2">
      <c r="A109" s="91" t="s">
        <v>915</v>
      </c>
      <c r="B109" s="37" t="s">
        <v>213</v>
      </c>
      <c r="C109" s="100">
        <v>2.8949813413999999</v>
      </c>
      <c r="D109" s="9" t="str">
        <f t="shared" si="19"/>
        <v>N/A</v>
      </c>
      <c r="E109" s="9">
        <v>2.9360178951</v>
      </c>
      <c r="F109" s="9" t="str">
        <f t="shared" si="20"/>
        <v>N/A</v>
      </c>
      <c r="G109" s="8">
        <v>2.5412658240999999</v>
      </c>
      <c r="H109" s="9" t="str">
        <f t="shared" si="21"/>
        <v>N/A</v>
      </c>
      <c r="I109" s="10">
        <v>1.4179999999999999</v>
      </c>
      <c r="J109" s="10">
        <v>-13.4</v>
      </c>
      <c r="K109" s="9" t="str">
        <f t="shared" si="22"/>
        <v>Yes</v>
      </c>
    </row>
    <row r="110" spans="1:11" x14ac:dyDescent="0.2">
      <c r="A110" s="91" t="s">
        <v>916</v>
      </c>
      <c r="B110" s="37" t="s">
        <v>213</v>
      </c>
      <c r="C110" s="100">
        <v>0.19683885230000001</v>
      </c>
      <c r="D110" s="9" t="str">
        <f t="shared" si="19"/>
        <v>N/A</v>
      </c>
      <c r="E110" s="9">
        <v>3.1122889000000001E-2</v>
      </c>
      <c r="F110" s="9" t="str">
        <f t="shared" si="20"/>
        <v>N/A</v>
      </c>
      <c r="G110" s="8">
        <v>2.5340408599999999E-2</v>
      </c>
      <c r="H110" s="9" t="str">
        <f t="shared" si="21"/>
        <v>N/A</v>
      </c>
      <c r="I110" s="10">
        <v>-84.2</v>
      </c>
      <c r="J110" s="10">
        <v>-18.600000000000001</v>
      </c>
      <c r="K110" s="9" t="str">
        <f t="shared" si="22"/>
        <v>Yes</v>
      </c>
    </row>
    <row r="111" spans="1:11" x14ac:dyDescent="0.2">
      <c r="A111" s="91" t="s">
        <v>917</v>
      </c>
      <c r="B111" s="37" t="s">
        <v>213</v>
      </c>
      <c r="C111" s="100">
        <v>0.29588302900000002</v>
      </c>
      <c r="D111" s="9" t="str">
        <f t="shared" si="19"/>
        <v>N/A</v>
      </c>
      <c r="E111" s="9">
        <v>0.28121552389999999</v>
      </c>
      <c r="F111" s="9" t="str">
        <f t="shared" si="20"/>
        <v>N/A</v>
      </c>
      <c r="G111" s="8">
        <v>0.19701873040000001</v>
      </c>
      <c r="H111" s="9" t="str">
        <f t="shared" si="21"/>
        <v>N/A</v>
      </c>
      <c r="I111" s="10">
        <v>-4.96</v>
      </c>
      <c r="J111" s="10">
        <v>-29.9</v>
      </c>
      <c r="K111" s="9" t="str">
        <f t="shared" si="22"/>
        <v>Yes</v>
      </c>
    </row>
    <row r="112" spans="1:11" x14ac:dyDescent="0.2">
      <c r="A112" s="91" t="s">
        <v>918</v>
      </c>
      <c r="B112" s="37" t="s">
        <v>213</v>
      </c>
      <c r="C112" s="100">
        <v>7.3579227999999997E-2</v>
      </c>
      <c r="D112" s="9" t="str">
        <f t="shared" si="19"/>
        <v>N/A</v>
      </c>
      <c r="E112" s="9">
        <v>0.24973983729999999</v>
      </c>
      <c r="F112" s="9" t="str">
        <f t="shared" si="20"/>
        <v>N/A</v>
      </c>
      <c r="G112" s="8">
        <v>0.25505415920000002</v>
      </c>
      <c r="H112" s="9" t="str">
        <f t="shared" si="21"/>
        <v>N/A</v>
      </c>
      <c r="I112" s="10">
        <v>239.4</v>
      </c>
      <c r="J112" s="10">
        <v>2.1280000000000001</v>
      </c>
      <c r="K112" s="9" t="str">
        <f t="shared" si="22"/>
        <v>Yes</v>
      </c>
    </row>
    <row r="113" spans="1:11" x14ac:dyDescent="0.2">
      <c r="A113" s="91" t="s">
        <v>919</v>
      </c>
      <c r="B113" s="37" t="s">
        <v>213</v>
      </c>
      <c r="C113" s="100">
        <v>0.24156082039999999</v>
      </c>
      <c r="D113" s="9" t="str">
        <f t="shared" si="19"/>
        <v>N/A</v>
      </c>
      <c r="E113" s="9">
        <v>0.17813725189999999</v>
      </c>
      <c r="F113" s="9" t="str">
        <f t="shared" si="20"/>
        <v>N/A</v>
      </c>
      <c r="G113" s="8">
        <v>0.14728081209999999</v>
      </c>
      <c r="H113" s="9" t="str">
        <f t="shared" si="21"/>
        <v>N/A</v>
      </c>
      <c r="I113" s="10">
        <v>-26.3</v>
      </c>
      <c r="J113" s="10">
        <v>-17.3</v>
      </c>
      <c r="K113" s="9" t="str">
        <f t="shared" si="22"/>
        <v>Yes</v>
      </c>
    </row>
    <row r="114" spans="1:11" x14ac:dyDescent="0.2">
      <c r="A114" s="91" t="s">
        <v>920</v>
      </c>
      <c r="B114" s="37" t="s">
        <v>213</v>
      </c>
      <c r="C114" s="100">
        <v>8.35639304E-2</v>
      </c>
      <c r="D114" s="9" t="str">
        <f t="shared" si="19"/>
        <v>N/A</v>
      </c>
      <c r="E114" s="9">
        <v>0.1133349692</v>
      </c>
      <c r="F114" s="9" t="str">
        <f t="shared" si="20"/>
        <v>N/A</v>
      </c>
      <c r="G114" s="8">
        <v>0.14774047530000001</v>
      </c>
      <c r="H114" s="9" t="str">
        <f t="shared" si="21"/>
        <v>N/A</v>
      </c>
      <c r="I114" s="10">
        <v>35.630000000000003</v>
      </c>
      <c r="J114" s="10">
        <v>30.36</v>
      </c>
      <c r="K114" s="9" t="str">
        <f t="shared" si="22"/>
        <v>No</v>
      </c>
    </row>
    <row r="115" spans="1:11" x14ac:dyDescent="0.2">
      <c r="A115" s="91" t="s">
        <v>921</v>
      </c>
      <c r="B115" s="37" t="s">
        <v>213</v>
      </c>
      <c r="C115" s="100">
        <v>1.1098511199999999E-2</v>
      </c>
      <c r="D115" s="9" t="str">
        <f t="shared" si="19"/>
        <v>N/A</v>
      </c>
      <c r="E115" s="9">
        <v>3.1491025700000001E-2</v>
      </c>
      <c r="F115" s="9" t="str">
        <f t="shared" si="20"/>
        <v>N/A</v>
      </c>
      <c r="G115" s="8">
        <v>3.47222529E-2</v>
      </c>
      <c r="H115" s="9" t="str">
        <f t="shared" si="21"/>
        <v>N/A</v>
      </c>
      <c r="I115" s="10">
        <v>183.7</v>
      </c>
      <c r="J115" s="10">
        <v>10.26</v>
      </c>
      <c r="K115" s="9" t="str">
        <f t="shared" si="22"/>
        <v>Yes</v>
      </c>
    </row>
    <row r="116" spans="1:11" x14ac:dyDescent="0.2">
      <c r="A116" s="91" t="s">
        <v>922</v>
      </c>
      <c r="B116" s="37" t="s">
        <v>213</v>
      </c>
      <c r="C116" s="100">
        <v>0.51707867510000005</v>
      </c>
      <c r="D116" s="9" t="str">
        <f t="shared" si="19"/>
        <v>N/A</v>
      </c>
      <c r="E116" s="9">
        <v>1.1913312E-3</v>
      </c>
      <c r="F116" s="9" t="str">
        <f t="shared" si="20"/>
        <v>N/A</v>
      </c>
      <c r="G116" s="8">
        <v>2.8876280000000003E-4</v>
      </c>
      <c r="H116" s="9" t="str">
        <f t="shared" si="21"/>
        <v>N/A</v>
      </c>
      <c r="I116" s="10">
        <v>-99.8</v>
      </c>
      <c r="J116" s="10">
        <v>-75.8</v>
      </c>
      <c r="K116" s="9" t="str">
        <f t="shared" si="22"/>
        <v>No</v>
      </c>
    </row>
    <row r="117" spans="1:11" x14ac:dyDescent="0.2">
      <c r="A117" s="91" t="s">
        <v>923</v>
      </c>
      <c r="B117" s="37" t="s">
        <v>213</v>
      </c>
      <c r="C117" s="100">
        <v>2.7098911900000001E-2</v>
      </c>
      <c r="D117" s="9" t="str">
        <f t="shared" si="19"/>
        <v>N/A</v>
      </c>
      <c r="E117" s="9">
        <v>3.6302369999999999E-4</v>
      </c>
      <c r="F117" s="9" t="str">
        <f t="shared" si="20"/>
        <v>N/A</v>
      </c>
      <c r="G117" s="8">
        <v>6.8949479999999997E-4</v>
      </c>
      <c r="H117" s="9" t="str">
        <f t="shared" si="21"/>
        <v>N/A</v>
      </c>
      <c r="I117" s="10">
        <v>-98.7</v>
      </c>
      <c r="J117" s="10">
        <v>89.93</v>
      </c>
      <c r="K117" s="9" t="str">
        <f t="shared" si="22"/>
        <v>No</v>
      </c>
    </row>
    <row r="118" spans="1:11" x14ac:dyDescent="0.2">
      <c r="A118" s="91" t="s">
        <v>924</v>
      </c>
      <c r="B118" s="37" t="s">
        <v>213</v>
      </c>
      <c r="C118" s="100">
        <v>4.7998601463000004</v>
      </c>
      <c r="D118" s="9" t="str">
        <f t="shared" si="19"/>
        <v>N/A</v>
      </c>
      <c r="E118" s="9">
        <v>3.8955917319000002</v>
      </c>
      <c r="F118" s="9" t="str">
        <f t="shared" si="20"/>
        <v>N/A</v>
      </c>
      <c r="G118" s="8">
        <v>5.3722609155000001</v>
      </c>
      <c r="H118" s="9" t="str">
        <f t="shared" si="21"/>
        <v>N/A</v>
      </c>
      <c r="I118" s="10">
        <v>-18.8</v>
      </c>
      <c r="J118" s="10">
        <v>37.909999999999997</v>
      </c>
      <c r="K118" s="9" t="str">
        <f t="shared" si="22"/>
        <v>No</v>
      </c>
    </row>
    <row r="119" spans="1:11" x14ac:dyDescent="0.2">
      <c r="A119" s="91" t="s">
        <v>925</v>
      </c>
      <c r="B119" s="37" t="s">
        <v>213</v>
      </c>
      <c r="C119" s="100">
        <v>10.280540171</v>
      </c>
      <c r="D119" s="9" t="str">
        <f t="shared" si="19"/>
        <v>N/A</v>
      </c>
      <c r="E119" s="9">
        <v>10.223462547</v>
      </c>
      <c r="F119" s="9" t="str">
        <f t="shared" si="20"/>
        <v>N/A</v>
      </c>
      <c r="G119" s="8">
        <v>7.5226833489000002</v>
      </c>
      <c r="H119" s="9" t="str">
        <f t="shared" si="21"/>
        <v>N/A</v>
      </c>
      <c r="I119" s="10">
        <v>-0.55500000000000005</v>
      </c>
      <c r="J119" s="10">
        <v>-26.4</v>
      </c>
      <c r="K119" s="9" t="str">
        <f t="shared" si="22"/>
        <v>Yes</v>
      </c>
    </row>
    <row r="120" spans="1:11" x14ac:dyDescent="0.2">
      <c r="A120" s="91" t="s">
        <v>926</v>
      </c>
      <c r="B120" s="37" t="s">
        <v>213</v>
      </c>
      <c r="C120" s="100">
        <v>3.9531901773999998</v>
      </c>
      <c r="D120" s="9" t="str">
        <f t="shared" si="19"/>
        <v>N/A</v>
      </c>
      <c r="E120" s="9">
        <v>3.9590901972000001</v>
      </c>
      <c r="F120" s="9" t="str">
        <f t="shared" si="20"/>
        <v>N/A</v>
      </c>
      <c r="G120" s="8">
        <v>2.9819296367999999</v>
      </c>
      <c r="H120" s="9" t="str">
        <f t="shared" si="21"/>
        <v>N/A</v>
      </c>
      <c r="I120" s="10">
        <v>0.1492</v>
      </c>
      <c r="J120" s="10">
        <v>-24.7</v>
      </c>
      <c r="K120" s="9" t="str">
        <f t="shared" si="22"/>
        <v>Yes</v>
      </c>
    </row>
    <row r="121" spans="1:11" x14ac:dyDescent="0.2">
      <c r="A121" s="91" t="s">
        <v>927</v>
      </c>
      <c r="B121" s="37" t="s">
        <v>213</v>
      </c>
      <c r="C121" s="100">
        <v>0</v>
      </c>
      <c r="D121" s="9" t="str">
        <f t="shared" si="19"/>
        <v>N/A</v>
      </c>
      <c r="E121" s="9">
        <v>0</v>
      </c>
      <c r="F121" s="9" t="str">
        <f t="shared" si="20"/>
        <v>N/A</v>
      </c>
      <c r="G121" s="8">
        <v>1.1786200000000001E-5</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9.8772792000000002E-3</v>
      </c>
      <c r="D123" s="9" t="str">
        <f t="shared" si="19"/>
        <v>N/A</v>
      </c>
      <c r="E123" s="9">
        <v>9.2443212000000007E-3</v>
      </c>
      <c r="F123" s="9" t="str">
        <f t="shared" si="20"/>
        <v>N/A</v>
      </c>
      <c r="G123" s="8">
        <v>6.6886892000000003E-3</v>
      </c>
      <c r="H123" s="9" t="str">
        <f t="shared" si="21"/>
        <v>N/A</v>
      </c>
      <c r="I123" s="10">
        <v>-6.41</v>
      </c>
      <c r="J123" s="10">
        <v>-27.6</v>
      </c>
      <c r="K123" s="9" t="str">
        <f t="shared" si="22"/>
        <v>Yes</v>
      </c>
    </row>
    <row r="124" spans="1:11" x14ac:dyDescent="0.2">
      <c r="A124" s="91" t="s">
        <v>930</v>
      </c>
      <c r="B124" s="37" t="s">
        <v>213</v>
      </c>
      <c r="C124" s="100">
        <v>2.9626183699999999E-2</v>
      </c>
      <c r="D124" s="9" t="str">
        <f t="shared" si="19"/>
        <v>N/A</v>
      </c>
      <c r="E124" s="9">
        <v>1.5829877499999999E-2</v>
      </c>
      <c r="F124" s="9" t="str">
        <f t="shared" si="20"/>
        <v>N/A</v>
      </c>
      <c r="G124" s="8">
        <v>0</v>
      </c>
      <c r="H124" s="9" t="str">
        <f t="shared" si="21"/>
        <v>N/A</v>
      </c>
      <c r="I124" s="10">
        <v>-46.6</v>
      </c>
      <c r="J124" s="10">
        <v>-100</v>
      </c>
      <c r="K124" s="9" t="str">
        <f t="shared" si="22"/>
        <v>No</v>
      </c>
    </row>
    <row r="125" spans="1:11" x14ac:dyDescent="0.2">
      <c r="A125" s="91" t="s">
        <v>931</v>
      </c>
      <c r="B125" s="37" t="s">
        <v>213</v>
      </c>
      <c r="C125" s="100">
        <v>4.4427006708999999</v>
      </c>
      <c r="D125" s="9" t="str">
        <f t="shared" si="19"/>
        <v>N/A</v>
      </c>
      <c r="E125" s="9">
        <v>4.6139184402</v>
      </c>
      <c r="F125" s="9" t="str">
        <f t="shared" si="20"/>
        <v>N/A</v>
      </c>
      <c r="G125" s="8">
        <v>3.7408454090999999</v>
      </c>
      <c r="H125" s="9" t="str">
        <f t="shared" si="21"/>
        <v>N/A</v>
      </c>
      <c r="I125" s="10">
        <v>3.8540000000000001</v>
      </c>
      <c r="J125" s="10">
        <v>-18.899999999999999</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1.1929626999999999E-3</v>
      </c>
      <c r="D127" s="9" t="str">
        <f t="shared" si="19"/>
        <v>N/A</v>
      </c>
      <c r="E127" s="9">
        <v>5.2663999999999999E-4</v>
      </c>
      <c r="F127" s="9" t="str">
        <f t="shared" si="20"/>
        <v>N/A</v>
      </c>
      <c r="G127" s="8">
        <v>0</v>
      </c>
      <c r="H127" s="9" t="str">
        <f t="shared" si="21"/>
        <v>N/A</v>
      </c>
      <c r="I127" s="10">
        <v>-55.9</v>
      </c>
      <c r="J127" s="10">
        <v>-100</v>
      </c>
      <c r="K127" s="9" t="str">
        <f t="shared" si="22"/>
        <v>No</v>
      </c>
    </row>
    <row r="128" spans="1:11" x14ac:dyDescent="0.2">
      <c r="A128" s="91" t="s">
        <v>934</v>
      </c>
      <c r="B128" s="37" t="s">
        <v>213</v>
      </c>
      <c r="C128" s="100">
        <v>1.69616E-5</v>
      </c>
      <c r="D128" s="9" t="str">
        <f t="shared" si="19"/>
        <v>N/A</v>
      </c>
      <c r="E128" s="9">
        <v>0</v>
      </c>
      <c r="F128" s="9" t="str">
        <f t="shared" si="20"/>
        <v>N/A</v>
      </c>
      <c r="G128" s="8">
        <v>0</v>
      </c>
      <c r="H128" s="9" t="str">
        <f t="shared" si="21"/>
        <v>N/A</v>
      </c>
      <c r="I128" s="10">
        <v>-100</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1.8439359358</v>
      </c>
      <c r="D130" s="9" t="str">
        <f t="shared" si="19"/>
        <v>N/A</v>
      </c>
      <c r="E130" s="9">
        <v>1.6248530713</v>
      </c>
      <c r="F130" s="9" t="str">
        <f t="shared" si="20"/>
        <v>N/A</v>
      </c>
      <c r="G130" s="8">
        <v>0.79320782759999997</v>
      </c>
      <c r="H130" s="9" t="str">
        <f t="shared" si="21"/>
        <v>N/A</v>
      </c>
      <c r="I130" s="10">
        <v>-11.9</v>
      </c>
      <c r="J130" s="10">
        <v>-51.2</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836743</v>
      </c>
      <c r="D6" s="9" t="str">
        <f>IF($B6="N/A","N/A",IF(C6&gt;15,"No",IF(C6&lt;-15,"No","Yes")))</f>
        <v>N/A</v>
      </c>
      <c r="E6" s="38">
        <v>723342</v>
      </c>
      <c r="F6" s="9" t="str">
        <f>IF($B6="N/A","N/A",IF(E6&gt;15,"No",IF(E6&lt;-15,"No","Yes")))</f>
        <v>N/A</v>
      </c>
      <c r="G6" s="38">
        <v>816798</v>
      </c>
      <c r="H6" s="9" t="str">
        <f>IF($B6="N/A","N/A",IF(G6&gt;15,"No",IF(G6&lt;-15,"No","Yes")))</f>
        <v>N/A</v>
      </c>
      <c r="I6" s="10">
        <v>-13.6</v>
      </c>
      <c r="J6" s="10">
        <v>12.92</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55.188652908000002</v>
      </c>
      <c r="D9" s="9" t="str">
        <f t="shared" ref="D9:D17" si="1">IF($B9="N/A","N/A",IF(C9&gt;15,"No",IF(C9&lt;-15,"No","Yes")))</f>
        <v>N/A</v>
      </c>
      <c r="E9" s="39">
        <v>30.581106861999999</v>
      </c>
      <c r="F9" s="9" t="str">
        <f>IF($B9="N/A","N/A",IF(E9&gt;15,"No",IF(E9&lt;-15,"No","Yes")))</f>
        <v>N/A</v>
      </c>
      <c r="G9" s="39">
        <v>30.159307441999999</v>
      </c>
      <c r="H9" s="9" t="str">
        <f>IF($B9="N/A","N/A",IF(G9&gt;15,"No",IF(G9&lt;-15,"No","Yes")))</f>
        <v>N/A</v>
      </c>
      <c r="I9" s="10">
        <v>-44.6</v>
      </c>
      <c r="J9" s="10">
        <v>-1.38</v>
      </c>
      <c r="K9" s="9" t="str">
        <f t="shared" si="0"/>
        <v>Yes</v>
      </c>
    </row>
    <row r="10" spans="1:11" x14ac:dyDescent="0.2">
      <c r="A10" s="91" t="s">
        <v>16</v>
      </c>
      <c r="B10" s="37" t="s">
        <v>213</v>
      </c>
      <c r="C10" s="90">
        <v>15.495438862</v>
      </c>
      <c r="D10" s="9" t="str">
        <f t="shared" si="1"/>
        <v>N/A</v>
      </c>
      <c r="E10" s="8">
        <v>19.113088968</v>
      </c>
      <c r="F10" s="9" t="str">
        <f>IF($B10="N/A","N/A",IF(E10&gt;15,"No",IF(E10&lt;-15,"No","Yes")))</f>
        <v>N/A</v>
      </c>
      <c r="G10" s="8">
        <v>18.568728131</v>
      </c>
      <c r="H10" s="9" t="str">
        <f>IF($B10="N/A","N/A",IF(G10&gt;15,"No",IF(G10&lt;-15,"No","Yes")))</f>
        <v>N/A</v>
      </c>
      <c r="I10" s="10">
        <v>23.35</v>
      </c>
      <c r="J10" s="10">
        <v>-2.85</v>
      </c>
      <c r="K10" s="9" t="str">
        <f t="shared" si="0"/>
        <v>Yes</v>
      </c>
    </row>
    <row r="11" spans="1:11" x14ac:dyDescent="0.2">
      <c r="A11" s="91" t="s">
        <v>36</v>
      </c>
      <c r="B11" s="37" t="s">
        <v>213</v>
      </c>
      <c r="C11" s="90">
        <v>11.389903539000001</v>
      </c>
      <c r="D11" s="9" t="str">
        <f t="shared" si="1"/>
        <v>N/A</v>
      </c>
      <c r="E11" s="8" t="s">
        <v>1747</v>
      </c>
      <c r="F11" s="9" t="str">
        <f>IF($B11="N/A","N/A",IF(E11&gt;15,"No",IF(E11&lt;-15,"No","Yes")))</f>
        <v>N/A</v>
      </c>
      <c r="G11" s="8" t="s">
        <v>1747</v>
      </c>
      <c r="H11" s="9" t="str">
        <f>IF($B11="N/A","N/A",IF(G11&gt;15,"No",IF(G11&lt;-15,"No","Yes")))</f>
        <v>N/A</v>
      </c>
      <c r="I11" s="10" t="s">
        <v>1747</v>
      </c>
      <c r="J11" s="10" t="s">
        <v>1747</v>
      </c>
      <c r="K11" s="9" t="str">
        <f t="shared" si="0"/>
        <v>N/A</v>
      </c>
    </row>
    <row r="12" spans="1:11" x14ac:dyDescent="0.2">
      <c r="A12" s="91" t="s">
        <v>37</v>
      </c>
      <c r="B12" s="37" t="s">
        <v>213</v>
      </c>
      <c r="C12" s="90">
        <v>86.956521738999996</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17.211613783000001</v>
      </c>
      <c r="D13" s="9" t="str">
        <f t="shared" si="1"/>
        <v>N/A</v>
      </c>
      <c r="E13" s="8">
        <v>19.113088968</v>
      </c>
      <c r="F13" s="9" t="str">
        <f>IF($B13="N/A","N/A",IF(E13&gt;15,"No",IF(E13&lt;-15,"No","Yes")))</f>
        <v>N/A</v>
      </c>
      <c r="G13" s="8">
        <v>18.568728131</v>
      </c>
      <c r="H13" s="9" t="str">
        <f>IF($B13="N/A","N/A",IF(G13&gt;15,"No",IF(G13&lt;-15,"No","Yes")))</f>
        <v>N/A</v>
      </c>
      <c r="I13" s="10">
        <v>11.05</v>
      </c>
      <c r="J13" s="10">
        <v>-2.85</v>
      </c>
      <c r="K13" s="9" t="str">
        <f t="shared" si="0"/>
        <v>Yes</v>
      </c>
    </row>
    <row r="14" spans="1:11" x14ac:dyDescent="0.2">
      <c r="A14" s="91" t="s">
        <v>676</v>
      </c>
      <c r="B14" s="37" t="s">
        <v>213</v>
      </c>
      <c r="C14" s="90">
        <v>22.425284704999999</v>
      </c>
      <c r="D14" s="9" t="str">
        <f t="shared" si="1"/>
        <v>N/A</v>
      </c>
      <c r="E14" s="8">
        <v>30.117427163999999</v>
      </c>
      <c r="F14" s="9" t="str">
        <f t="shared" ref="F14:F33" si="2">IF($B14="N/A","N/A",IF(E14&gt;15,"No",IF(E14&lt;-15,"No","Yes")))</f>
        <v>N/A</v>
      </c>
      <c r="G14" s="8">
        <v>31.264400745</v>
      </c>
      <c r="H14" s="9" t="str">
        <f t="shared" ref="H14:H33" si="3">IF($B14="N/A","N/A",IF(G14&gt;15,"No",IF(G14&lt;-15,"No","Yes")))</f>
        <v>N/A</v>
      </c>
      <c r="I14" s="10">
        <v>34.299999999999997</v>
      </c>
      <c r="J14" s="10">
        <v>3.8079999999999998</v>
      </c>
      <c r="K14" s="9" t="str">
        <f t="shared" ref="K14:K30" si="4">IF(J14="Div by 0", "N/A", IF(J14="N/A","N/A", IF(J14&gt;30, "No", IF(J14&lt;-30, "No", "Yes"))))</f>
        <v>Yes</v>
      </c>
    </row>
    <row r="15" spans="1:11" x14ac:dyDescent="0.2">
      <c r="A15" s="91" t="s">
        <v>677</v>
      </c>
      <c r="B15" s="37" t="s">
        <v>213</v>
      </c>
      <c r="C15" s="90">
        <v>3.7102192667999998</v>
      </c>
      <c r="D15" s="9" t="str">
        <f t="shared" si="1"/>
        <v>N/A</v>
      </c>
      <c r="E15" s="8">
        <v>7.5810612407000004</v>
      </c>
      <c r="F15" s="9" t="str">
        <f t="shared" si="2"/>
        <v>N/A</v>
      </c>
      <c r="G15" s="8">
        <v>9.1388568532000001</v>
      </c>
      <c r="H15" s="9" t="str">
        <f t="shared" si="3"/>
        <v>N/A</v>
      </c>
      <c r="I15" s="10">
        <v>104.3</v>
      </c>
      <c r="J15" s="10">
        <v>20.55</v>
      </c>
      <c r="K15" s="9" t="str">
        <f t="shared" si="4"/>
        <v>Yes</v>
      </c>
    </row>
    <row r="16" spans="1:11" x14ac:dyDescent="0.2">
      <c r="A16" s="91" t="s">
        <v>381</v>
      </c>
      <c r="B16" s="37" t="s">
        <v>213</v>
      </c>
      <c r="C16" s="90">
        <v>29.51180948</v>
      </c>
      <c r="D16" s="9" t="str">
        <f t="shared" si="1"/>
        <v>N/A</v>
      </c>
      <c r="E16" s="8">
        <v>0</v>
      </c>
      <c r="F16" s="9" t="str">
        <f t="shared" si="2"/>
        <v>N/A</v>
      </c>
      <c r="G16" s="8">
        <v>0</v>
      </c>
      <c r="H16" s="9" t="str">
        <f t="shared" si="3"/>
        <v>N/A</v>
      </c>
      <c r="I16" s="10">
        <v>-100</v>
      </c>
      <c r="J16" s="10" t="s">
        <v>1747</v>
      </c>
      <c r="K16" s="9" t="str">
        <f t="shared" si="4"/>
        <v>N/A</v>
      </c>
    </row>
    <row r="17" spans="1:11" x14ac:dyDescent="0.2">
      <c r="A17" s="91" t="s">
        <v>382</v>
      </c>
      <c r="B17" s="37" t="s">
        <v>213</v>
      </c>
      <c r="C17" s="90">
        <v>1.8924568236999999</v>
      </c>
      <c r="D17" s="9" t="str">
        <f t="shared" si="1"/>
        <v>N/A</v>
      </c>
      <c r="E17" s="8">
        <v>6.9400090100000006E-2</v>
      </c>
      <c r="F17" s="9" t="str">
        <f t="shared" si="2"/>
        <v>N/A</v>
      </c>
      <c r="G17" s="8">
        <v>6.9050120100000001E-2</v>
      </c>
      <c r="H17" s="9" t="str">
        <f t="shared" si="3"/>
        <v>N/A</v>
      </c>
      <c r="I17" s="10">
        <v>-96.3</v>
      </c>
      <c r="J17" s="10">
        <v>-0.504</v>
      </c>
      <c r="K17" s="9" t="str">
        <f t="shared" si="4"/>
        <v>Yes</v>
      </c>
    </row>
    <row r="18" spans="1:11" x14ac:dyDescent="0.2">
      <c r="A18" s="91" t="s">
        <v>383</v>
      </c>
      <c r="B18" s="37" t="s">
        <v>213</v>
      </c>
      <c r="C18" s="90">
        <v>2.7487532000000001E-3</v>
      </c>
      <c r="D18" s="9" t="str">
        <f t="shared" ref="D18:D33" si="5">IF($B18="N/A","N/A",IF(C18&gt;15,"No",IF(C18&lt;-15,"No","Yes")))</f>
        <v>N/A</v>
      </c>
      <c r="E18" s="8">
        <v>0</v>
      </c>
      <c r="F18" s="9" t="str">
        <f t="shared" si="2"/>
        <v>N/A</v>
      </c>
      <c r="G18" s="8">
        <v>0</v>
      </c>
      <c r="H18" s="9" t="str">
        <f t="shared" si="3"/>
        <v>N/A</v>
      </c>
      <c r="I18" s="10">
        <v>-100</v>
      </c>
      <c r="J18" s="10" t="s">
        <v>1747</v>
      </c>
      <c r="K18" s="9" t="str">
        <f t="shared" si="4"/>
        <v>N/A</v>
      </c>
    </row>
    <row r="19" spans="1:11" x14ac:dyDescent="0.2">
      <c r="A19" s="91" t="s">
        <v>384</v>
      </c>
      <c r="B19" s="37" t="s">
        <v>213</v>
      </c>
      <c r="C19" s="90">
        <v>1.8822983878999999</v>
      </c>
      <c r="D19" s="9" t="str">
        <f t="shared" si="5"/>
        <v>N/A</v>
      </c>
      <c r="E19" s="8">
        <v>8.3042322995000006</v>
      </c>
      <c r="F19" s="9" t="str">
        <f t="shared" si="2"/>
        <v>N/A</v>
      </c>
      <c r="G19" s="8">
        <v>8.6769311384000005</v>
      </c>
      <c r="H19" s="9" t="str">
        <f t="shared" si="3"/>
        <v>N/A</v>
      </c>
      <c r="I19" s="10">
        <v>341.2</v>
      </c>
      <c r="J19" s="10">
        <v>4.4880000000000004</v>
      </c>
      <c r="K19" s="9" t="str">
        <f t="shared" si="4"/>
        <v>Yes</v>
      </c>
    </row>
    <row r="20" spans="1:11" x14ac:dyDescent="0.2">
      <c r="A20" s="91" t="s">
        <v>386</v>
      </c>
      <c r="B20" s="37" t="s">
        <v>213</v>
      </c>
      <c r="C20" s="90">
        <v>17.257987219</v>
      </c>
      <c r="D20" s="9" t="str">
        <f t="shared" si="5"/>
        <v>N/A</v>
      </c>
      <c r="E20" s="8">
        <v>2.6466042341999998</v>
      </c>
      <c r="F20" s="9" t="str">
        <f t="shared" si="2"/>
        <v>N/A</v>
      </c>
      <c r="G20" s="8">
        <v>1.8721887174</v>
      </c>
      <c r="H20" s="9" t="str">
        <f t="shared" si="3"/>
        <v>N/A</v>
      </c>
      <c r="I20" s="10">
        <v>-84.7</v>
      </c>
      <c r="J20" s="10">
        <v>-29.3</v>
      </c>
      <c r="K20" s="9" t="str">
        <f t="shared" si="4"/>
        <v>Yes</v>
      </c>
    </row>
    <row r="21" spans="1:11" x14ac:dyDescent="0.2">
      <c r="A21" s="91" t="s">
        <v>387</v>
      </c>
      <c r="B21" s="37" t="s">
        <v>213</v>
      </c>
      <c r="C21" s="90">
        <v>17.508004249999999</v>
      </c>
      <c r="D21" s="9" t="str">
        <f t="shared" si="5"/>
        <v>N/A</v>
      </c>
      <c r="E21" s="8">
        <v>41.386508732999999</v>
      </c>
      <c r="F21" s="9" t="str">
        <f t="shared" si="2"/>
        <v>N/A</v>
      </c>
      <c r="G21" s="8">
        <v>39.108567847000003</v>
      </c>
      <c r="H21" s="9" t="str">
        <f t="shared" si="3"/>
        <v>N/A</v>
      </c>
      <c r="I21" s="10">
        <v>136.4</v>
      </c>
      <c r="J21" s="10">
        <v>-5.5</v>
      </c>
      <c r="K21" s="9" t="str">
        <f t="shared" si="4"/>
        <v>Yes</v>
      </c>
    </row>
    <row r="22" spans="1:11" x14ac:dyDescent="0.2">
      <c r="A22" s="91" t="s">
        <v>388</v>
      </c>
      <c r="B22" s="37" t="s">
        <v>213</v>
      </c>
      <c r="C22" s="90">
        <v>6.0353059399999999E-2</v>
      </c>
      <c r="D22" s="9" t="str">
        <f t="shared" si="5"/>
        <v>N/A</v>
      </c>
      <c r="E22" s="8">
        <v>0.6362135753</v>
      </c>
      <c r="F22" s="9" t="str">
        <f t="shared" si="2"/>
        <v>N/A</v>
      </c>
      <c r="G22" s="8">
        <v>0.73335145290000003</v>
      </c>
      <c r="H22" s="9" t="str">
        <f t="shared" si="3"/>
        <v>N/A</v>
      </c>
      <c r="I22" s="10">
        <v>954.2</v>
      </c>
      <c r="J22" s="10">
        <v>15.27</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1.10597753E-2</v>
      </c>
      <c r="F24" s="9" t="str">
        <f t="shared" si="2"/>
        <v>N/A</v>
      </c>
      <c r="G24" s="8">
        <v>7.4681866999999997E-3</v>
      </c>
      <c r="H24" s="9" t="str">
        <f t="shared" si="3"/>
        <v>N/A</v>
      </c>
      <c r="I24" s="10" t="s">
        <v>1747</v>
      </c>
      <c r="J24" s="10">
        <v>-32.5</v>
      </c>
      <c r="K24" s="9" t="str">
        <f t="shared" si="4"/>
        <v>No</v>
      </c>
    </row>
    <row r="25" spans="1:11" x14ac:dyDescent="0.2">
      <c r="A25" s="91" t="s">
        <v>393</v>
      </c>
      <c r="B25" s="37" t="s">
        <v>213</v>
      </c>
      <c r="C25" s="90">
        <v>0.1197500308</v>
      </c>
      <c r="D25" s="9" t="str">
        <f t="shared" si="5"/>
        <v>N/A</v>
      </c>
      <c r="E25" s="8">
        <v>0.2788445853</v>
      </c>
      <c r="F25" s="9" t="str">
        <f t="shared" si="2"/>
        <v>N/A</v>
      </c>
      <c r="G25" s="8">
        <v>0.51567217350000005</v>
      </c>
      <c r="H25" s="9" t="str">
        <f t="shared" si="3"/>
        <v>N/A</v>
      </c>
      <c r="I25" s="10">
        <v>132.9</v>
      </c>
      <c r="J25" s="10">
        <v>84.93</v>
      </c>
      <c r="K25" s="9" t="str">
        <f t="shared" si="4"/>
        <v>No</v>
      </c>
    </row>
    <row r="26" spans="1:11" x14ac:dyDescent="0.2">
      <c r="A26" s="91" t="s">
        <v>394</v>
      </c>
      <c r="B26" s="37" t="s">
        <v>213</v>
      </c>
      <c r="C26" s="90">
        <v>0.9525027398</v>
      </c>
      <c r="D26" s="9" t="str">
        <f t="shared" si="5"/>
        <v>N/A</v>
      </c>
      <c r="E26" s="8">
        <v>3.0570601458</v>
      </c>
      <c r="F26" s="9" t="str">
        <f t="shared" si="2"/>
        <v>N/A</v>
      </c>
      <c r="G26" s="8">
        <v>3.4276528591000002</v>
      </c>
      <c r="H26" s="9" t="str">
        <f t="shared" si="3"/>
        <v>N/A</v>
      </c>
      <c r="I26" s="10">
        <v>221</v>
      </c>
      <c r="J26" s="10">
        <v>12.12</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4.0050529255000002</v>
      </c>
      <c r="D29" s="9" t="str">
        <f t="shared" si="5"/>
        <v>N/A</v>
      </c>
      <c r="E29" s="8">
        <v>5.4159719744999997</v>
      </c>
      <c r="F29" s="9" t="str">
        <f t="shared" si="2"/>
        <v>N/A</v>
      </c>
      <c r="G29" s="8">
        <v>4.1513323980000001</v>
      </c>
      <c r="H29" s="9" t="str">
        <f t="shared" si="3"/>
        <v>N/A</v>
      </c>
      <c r="I29" s="10">
        <v>35.229999999999997</v>
      </c>
      <c r="J29" s="10">
        <v>-23.4</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96.652257622999997</v>
      </c>
      <c r="D31" s="9" t="str">
        <f t="shared" si="5"/>
        <v>N/A</v>
      </c>
      <c r="E31" s="8">
        <v>98.796143455999996</v>
      </c>
      <c r="F31" s="9" t="str">
        <f t="shared" si="2"/>
        <v>N/A</v>
      </c>
      <c r="G31" s="8">
        <v>99.982370181999997</v>
      </c>
      <c r="H31" s="9" t="str">
        <f t="shared" si="3"/>
        <v>N/A</v>
      </c>
      <c r="I31" s="10">
        <v>2.218</v>
      </c>
      <c r="J31" s="10">
        <v>1.2010000000000001</v>
      </c>
      <c r="K31" s="9" t="str">
        <f t="shared" ref="K31:K43" si="6">IF(J31="Div by 0", "N/A", IF(J31="N/A","N/A", IF(J31&gt;30, "No", IF(J31&lt;-30, "No", "Yes"))))</f>
        <v>Yes</v>
      </c>
    </row>
    <row r="32" spans="1:11" x14ac:dyDescent="0.2">
      <c r="A32" s="91" t="s">
        <v>39</v>
      </c>
      <c r="B32" s="37" t="s">
        <v>267</v>
      </c>
      <c r="C32" s="90">
        <v>99.493356126999998</v>
      </c>
      <c r="D32" s="9" t="str">
        <f>IF($B32="N/A","N/A",IF(C32&gt;100,"No",IF(C32&lt;85,"No","Yes")))</f>
        <v>Yes</v>
      </c>
      <c r="E32" s="8">
        <v>99.200381032999999</v>
      </c>
      <c r="F32" s="9" t="str">
        <f>IF($B32="N/A","N/A",IF(E32&gt;100,"No",IF(E32&lt;85,"No","Yes")))</f>
        <v>Yes</v>
      </c>
      <c r="G32" s="8">
        <v>99.973430339000004</v>
      </c>
      <c r="H32" s="9" t="str">
        <f>IF($B32="N/A","N/A",IF(G32&gt;100,"No",IF(G32&lt;85,"No","Yes")))</f>
        <v>Yes</v>
      </c>
      <c r="I32" s="10">
        <v>-0.29399999999999998</v>
      </c>
      <c r="J32" s="10">
        <v>0.77929999999999999</v>
      </c>
      <c r="K32" s="9" t="str">
        <f t="shared" si="6"/>
        <v>Yes</v>
      </c>
    </row>
    <row r="33" spans="1:11" x14ac:dyDescent="0.2">
      <c r="A33" s="91" t="s">
        <v>910</v>
      </c>
      <c r="B33" s="37" t="s">
        <v>213</v>
      </c>
      <c r="C33" s="90">
        <v>12.969825566000001</v>
      </c>
      <c r="D33" s="9" t="str">
        <f t="shared" si="5"/>
        <v>N/A</v>
      </c>
      <c r="E33" s="8">
        <v>42.363783419000001</v>
      </c>
      <c r="F33" s="9" t="str">
        <f t="shared" si="2"/>
        <v>N/A</v>
      </c>
      <c r="G33" s="8">
        <v>46.491659871000003</v>
      </c>
      <c r="H33" s="9" t="str">
        <f t="shared" si="3"/>
        <v>N/A</v>
      </c>
      <c r="I33" s="10">
        <v>226.6</v>
      </c>
      <c r="J33" s="10">
        <v>9.7439999999999998</v>
      </c>
      <c r="K33" s="9" t="str">
        <f t="shared" si="6"/>
        <v>Yes</v>
      </c>
    </row>
    <row r="34" spans="1:11" x14ac:dyDescent="0.2">
      <c r="A34" s="91" t="s">
        <v>851</v>
      </c>
      <c r="B34" s="37" t="s">
        <v>268</v>
      </c>
      <c r="C34" s="90">
        <v>11.67161887</v>
      </c>
      <c r="D34" s="9" t="str">
        <f>IF($B34="N/A","N/A",IF(C34&gt;25,"No",IF(C34&lt;5,"No","Yes")))</f>
        <v>Yes</v>
      </c>
      <c r="E34" s="8">
        <v>12.326169760000001</v>
      </c>
      <c r="F34" s="9" t="str">
        <f>IF($B34="N/A","N/A",IF(E34&gt;25,"No",IF(E34&lt;5,"No","Yes")))</f>
        <v>Yes</v>
      </c>
      <c r="G34" s="8">
        <v>11.143642227999999</v>
      </c>
      <c r="H34" s="9" t="str">
        <f>IF($B34="N/A","N/A",IF(G34&gt;25,"No",IF(G34&lt;5,"No","Yes")))</f>
        <v>Yes</v>
      </c>
      <c r="I34" s="10">
        <v>5.6079999999999997</v>
      </c>
      <c r="J34" s="10">
        <v>-9.59</v>
      </c>
      <c r="K34" s="9" t="str">
        <f t="shared" si="6"/>
        <v>Yes</v>
      </c>
    </row>
    <row r="35" spans="1:11" x14ac:dyDescent="0.2">
      <c r="A35" s="91" t="s">
        <v>852</v>
      </c>
      <c r="B35" s="37" t="s">
        <v>269</v>
      </c>
      <c r="C35" s="90">
        <v>34.932505370000001</v>
      </c>
      <c r="D35" s="9" t="str">
        <f>IF($B35="N/A","N/A",IF(C35&gt;70,"No",IF(C35&lt;40,"No","Yes")))</f>
        <v>No</v>
      </c>
      <c r="E35" s="8">
        <v>31.781443368000001</v>
      </c>
      <c r="F35" s="9" t="str">
        <f>IF($B35="N/A","N/A",IF(E35&gt;70,"No",IF(E35&lt;40,"No","Yes")))</f>
        <v>No</v>
      </c>
      <c r="G35" s="8">
        <v>32.214009849999997</v>
      </c>
      <c r="H35" s="9" t="str">
        <f>IF($B35="N/A","N/A",IF(G35&gt;70,"No",IF(G35&lt;40,"No","Yes")))</f>
        <v>No</v>
      </c>
      <c r="I35" s="10">
        <v>-9.02</v>
      </c>
      <c r="J35" s="10">
        <v>1.361</v>
      </c>
      <c r="K35" s="9" t="str">
        <f t="shared" si="6"/>
        <v>Yes</v>
      </c>
    </row>
    <row r="36" spans="1:11" x14ac:dyDescent="0.2">
      <c r="A36" s="91" t="s">
        <v>853</v>
      </c>
      <c r="B36" s="37" t="s">
        <v>270</v>
      </c>
      <c r="C36" s="90">
        <v>53.395875760999999</v>
      </c>
      <c r="D36" s="9" t="str">
        <f>IF($B36="N/A","N/A",IF(C36&gt;55,"No",IF(C36&lt;20,"No","Yes")))</f>
        <v>Yes</v>
      </c>
      <c r="E36" s="8">
        <v>55.892386872000003</v>
      </c>
      <c r="F36" s="9" t="str">
        <f>IF($B36="N/A","N/A",IF(E36&gt;55,"No",IF(E36&lt;20,"No","Yes")))</f>
        <v>No</v>
      </c>
      <c r="G36" s="8">
        <v>56.642347921999999</v>
      </c>
      <c r="H36" s="9" t="str">
        <f>IF($B36="N/A","N/A",IF(G36&gt;55,"No",IF(G36&lt;20,"No","Yes")))</f>
        <v>No</v>
      </c>
      <c r="I36" s="10">
        <v>4.6749999999999998</v>
      </c>
      <c r="J36" s="10">
        <v>1.3420000000000001</v>
      </c>
      <c r="K36" s="9" t="str">
        <f t="shared" si="6"/>
        <v>Yes</v>
      </c>
    </row>
    <row r="37" spans="1:11" x14ac:dyDescent="0.2">
      <c r="A37" s="91" t="s">
        <v>163</v>
      </c>
      <c r="B37" s="37" t="s">
        <v>246</v>
      </c>
      <c r="C37" s="90">
        <v>32.933290149999998</v>
      </c>
      <c r="D37" s="9" t="str">
        <f>IF($B37="N/A","N/A",IF(C37&gt;95,"Yes","No"))</f>
        <v>No</v>
      </c>
      <c r="E37" s="8">
        <v>100</v>
      </c>
      <c r="F37" s="9" t="str">
        <f>IF($B37="N/A","N/A",IF(E37&gt;95,"Yes","No"))</f>
        <v>Yes</v>
      </c>
      <c r="G37" s="8">
        <v>100</v>
      </c>
      <c r="H37" s="9" t="str">
        <f>IF($B37="N/A","N/A",IF(G37&gt;95,"Yes","No"))</f>
        <v>Yes</v>
      </c>
      <c r="I37" s="10">
        <v>203.6</v>
      </c>
      <c r="J37" s="10">
        <v>0</v>
      </c>
      <c r="K37" s="9" t="str">
        <f t="shared" si="6"/>
        <v>Yes</v>
      </c>
    </row>
    <row r="38" spans="1:11" x14ac:dyDescent="0.2">
      <c r="A38" s="91" t="s">
        <v>41</v>
      </c>
      <c r="B38" s="37" t="s">
        <v>213</v>
      </c>
      <c r="C38" s="90">
        <v>23.569074018999999</v>
      </c>
      <c r="D38" s="9" t="str">
        <f t="shared" ref="D38:D47" si="7">IF($B38="N/A","N/A",IF(C38&gt;15,"No",IF(C38&lt;-15,"No","Yes")))</f>
        <v>N/A</v>
      </c>
      <c r="E38" s="8" t="s">
        <v>1747</v>
      </c>
      <c r="F38" s="9" t="str">
        <f>IF($B38="N/A","N/A",IF(E38&gt;15,"No",IF(E38&lt;-15,"No","Yes")))</f>
        <v>N/A</v>
      </c>
      <c r="G38" s="8" t="s">
        <v>1747</v>
      </c>
      <c r="H38" s="9" t="str">
        <f>IF($B38="N/A","N/A",IF(G38&gt;15,"No",IF(G38&lt;-15,"No","Yes")))</f>
        <v>N/A</v>
      </c>
      <c r="I38" s="10" t="s">
        <v>1747</v>
      </c>
      <c r="J38" s="10" t="s">
        <v>1747</v>
      </c>
      <c r="K38" s="9" t="str">
        <f t="shared" si="6"/>
        <v>N/A</v>
      </c>
    </row>
    <row r="39" spans="1:11" x14ac:dyDescent="0.2">
      <c r="A39" s="91" t="s">
        <v>42</v>
      </c>
      <c r="B39" s="37" t="s">
        <v>213</v>
      </c>
      <c r="C39" s="90">
        <v>100</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46.720822269999999</v>
      </c>
      <c r="D40" s="9" t="str">
        <f>IF($B40="N/A","N/A",IF(C40&gt;100,"No",IF(C40&lt;98,"No","Yes")))</f>
        <v>No</v>
      </c>
      <c r="E40" s="8">
        <v>100</v>
      </c>
      <c r="F40" s="9" t="str">
        <f>IF($B40="N/A","N/A",IF(E40&gt;100,"No",IF(E40&lt;98,"No","Yes")))</f>
        <v>Yes</v>
      </c>
      <c r="G40" s="8">
        <v>100</v>
      </c>
      <c r="H40" s="9" t="str">
        <f>IF($B40="N/A","N/A",IF(G40&gt;100,"No",IF(G40&lt;98,"No","Yes")))</f>
        <v>Yes</v>
      </c>
      <c r="I40" s="10">
        <v>114</v>
      </c>
      <c r="J40" s="10">
        <v>0</v>
      </c>
      <c r="K40" s="9" t="str">
        <f t="shared" si="6"/>
        <v>Yes</v>
      </c>
    </row>
    <row r="41" spans="1:11" x14ac:dyDescent="0.2">
      <c r="A41" s="91" t="s">
        <v>44</v>
      </c>
      <c r="B41" s="37" t="s">
        <v>213</v>
      </c>
      <c r="C41" s="90">
        <v>30.141127203</v>
      </c>
      <c r="D41" s="9" t="str">
        <f t="shared" si="7"/>
        <v>N/A</v>
      </c>
      <c r="E41" s="8">
        <v>46.303961334999997</v>
      </c>
      <c r="F41" s="9" t="str">
        <f t="shared" ref="F41:F47" si="8">IF($B41="N/A","N/A",IF(E41&gt;15,"No",IF(E41&lt;-15,"No","Yes")))</f>
        <v>N/A</v>
      </c>
      <c r="G41" s="8">
        <v>50.052767023999998</v>
      </c>
      <c r="H41" s="9" t="str">
        <f t="shared" ref="H41:H47" si="9">IF($B41="N/A","N/A",IF(G41&gt;15,"No",IF(G41&lt;-15,"No","Yes")))</f>
        <v>N/A</v>
      </c>
      <c r="I41" s="10">
        <v>53.62</v>
      </c>
      <c r="J41" s="10">
        <v>8.0960000000000001</v>
      </c>
      <c r="K41" s="9" t="str">
        <f t="shared" si="6"/>
        <v>Yes</v>
      </c>
    </row>
    <row r="42" spans="1:11" x14ac:dyDescent="0.2">
      <c r="A42" s="91" t="s">
        <v>45</v>
      </c>
      <c r="B42" s="37" t="s">
        <v>213</v>
      </c>
      <c r="C42" s="90">
        <v>69.858872797000004</v>
      </c>
      <c r="D42" s="9" t="str">
        <f t="shared" si="7"/>
        <v>N/A</v>
      </c>
      <c r="E42" s="8">
        <v>53.696038665000003</v>
      </c>
      <c r="F42" s="9" t="str">
        <f t="shared" si="8"/>
        <v>N/A</v>
      </c>
      <c r="G42" s="8">
        <v>49.947110545999998</v>
      </c>
      <c r="H42" s="9" t="str">
        <f t="shared" si="9"/>
        <v>N/A</v>
      </c>
      <c r="I42" s="10">
        <v>-23.1</v>
      </c>
      <c r="J42" s="10">
        <v>-6.98</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77.065359376000004</v>
      </c>
      <c r="D44" s="9" t="str">
        <f t="shared" si="7"/>
        <v>N/A</v>
      </c>
      <c r="E44" s="8">
        <v>53.005908685000001</v>
      </c>
      <c r="F44" s="9" t="str">
        <f t="shared" si="8"/>
        <v>N/A</v>
      </c>
      <c r="G44" s="8">
        <v>59.678035451</v>
      </c>
      <c r="H44" s="9" t="str">
        <f t="shared" si="9"/>
        <v>N/A</v>
      </c>
      <c r="I44" s="10">
        <v>-31.2</v>
      </c>
      <c r="J44" s="10">
        <v>12.59</v>
      </c>
      <c r="K44" s="9" t="str">
        <f>IF(J44="Div by 0", "N/A", IF(J44="N/A","N/A", IF(J44&gt;30, "No", IF(J44&lt;-30, "No", "Yes"))))</f>
        <v>Yes</v>
      </c>
    </row>
    <row r="45" spans="1:11" x14ac:dyDescent="0.2">
      <c r="A45" s="91" t="s">
        <v>914</v>
      </c>
      <c r="B45" s="37" t="s">
        <v>213</v>
      </c>
      <c r="C45" s="90">
        <v>10.175047774999999</v>
      </c>
      <c r="D45" s="9" t="str">
        <f t="shared" si="7"/>
        <v>N/A</v>
      </c>
      <c r="E45" s="8">
        <v>37.588443640999998</v>
      </c>
      <c r="F45" s="9" t="str">
        <f t="shared" si="8"/>
        <v>N/A</v>
      </c>
      <c r="G45" s="8">
        <v>40.321964549</v>
      </c>
      <c r="H45" s="9" t="str">
        <f t="shared" si="9"/>
        <v>N/A</v>
      </c>
      <c r="I45" s="10">
        <v>269.39999999999998</v>
      </c>
      <c r="J45" s="10">
        <v>7.2720000000000002</v>
      </c>
      <c r="K45" s="9" t="str">
        <f>IF(J45="Div by 0", "N/A", IF(J45="N/A","N/A", IF(J45&gt;30, "No", IF(J45&lt;-30, "No", "Yes"))))</f>
        <v>Yes</v>
      </c>
    </row>
    <row r="46" spans="1:11" x14ac:dyDescent="0.2">
      <c r="A46" s="91" t="s">
        <v>937</v>
      </c>
      <c r="B46" s="37" t="s">
        <v>213</v>
      </c>
      <c r="C46" s="90">
        <v>1.1951100999999999E-3</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91" t="s">
        <v>925</v>
      </c>
      <c r="B47" s="37" t="s">
        <v>213</v>
      </c>
      <c r="C47" s="90">
        <v>12.759592850000001</v>
      </c>
      <c r="D47" s="9" t="str">
        <f t="shared" si="7"/>
        <v>N/A</v>
      </c>
      <c r="E47" s="8">
        <v>9.4056476743000008</v>
      </c>
      <c r="F47" s="9" t="str">
        <f t="shared" si="8"/>
        <v>N/A</v>
      </c>
      <c r="G47" s="8">
        <v>0</v>
      </c>
      <c r="H47" s="9" t="str">
        <f t="shared" si="9"/>
        <v>N/A</v>
      </c>
      <c r="I47" s="10">
        <v>-26.3</v>
      </c>
      <c r="J47" s="10">
        <v>-100</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9638940</v>
      </c>
      <c r="D6" s="9" t="str">
        <f t="shared" ref="D6:D15" si="0">IF($B6="N/A","N/A",IF(C6&lt;0,"No","Yes"))</f>
        <v>N/A</v>
      </c>
      <c r="E6" s="89">
        <v>13223355</v>
      </c>
      <c r="F6" s="9" t="str">
        <f t="shared" ref="F6:F15" si="1">IF($B6="N/A","N/A",IF(E6&lt;0,"No","Yes"))</f>
        <v>N/A</v>
      </c>
      <c r="G6" s="89">
        <v>13696388</v>
      </c>
      <c r="H6" s="9" t="str">
        <f t="shared" ref="H6:H15" si="2">IF($B6="N/A","N/A",IF(G6&lt;0,"No","Yes"))</f>
        <v>N/A</v>
      </c>
      <c r="I6" s="10">
        <v>37.19</v>
      </c>
      <c r="J6" s="10">
        <v>3.577</v>
      </c>
      <c r="K6" s="9" t="str">
        <f t="shared" ref="K6:K15" si="3">IF(J6="Div by 0", "N/A", IF(J6="N/A","N/A", IF(J6&gt;30, "No", IF(J6&lt;-30, "No", "Yes"))))</f>
        <v>Yes</v>
      </c>
    </row>
    <row r="7" spans="1:11" x14ac:dyDescent="0.2">
      <c r="A7" s="88" t="s">
        <v>445</v>
      </c>
      <c r="B7" s="5" t="s">
        <v>213</v>
      </c>
      <c r="C7" s="90">
        <v>0.14072086759999999</v>
      </c>
      <c r="D7" s="9" t="str">
        <f t="shared" si="0"/>
        <v>N/A</v>
      </c>
      <c r="E7" s="90">
        <v>1.026577597</v>
      </c>
      <c r="F7" s="9" t="str">
        <f t="shared" si="1"/>
        <v>N/A</v>
      </c>
      <c r="G7" s="90">
        <v>0.99438625719999996</v>
      </c>
      <c r="H7" s="9" t="str">
        <f t="shared" si="2"/>
        <v>N/A</v>
      </c>
      <c r="I7" s="10">
        <v>629.5</v>
      </c>
      <c r="J7" s="10">
        <v>-3.14</v>
      </c>
      <c r="K7" s="9" t="str">
        <f t="shared" si="3"/>
        <v>Yes</v>
      </c>
    </row>
    <row r="8" spans="1:11" x14ac:dyDescent="0.2">
      <c r="A8" s="88" t="s">
        <v>446</v>
      </c>
      <c r="B8" s="5" t="s">
        <v>213</v>
      </c>
      <c r="C8" s="90">
        <v>1.8565319423</v>
      </c>
      <c r="D8" s="9" t="str">
        <f t="shared" si="0"/>
        <v>N/A</v>
      </c>
      <c r="E8" s="90">
        <v>14.460944291000001</v>
      </c>
      <c r="F8" s="9" t="str">
        <f t="shared" si="1"/>
        <v>N/A</v>
      </c>
      <c r="G8" s="90">
        <v>14.025924206999999</v>
      </c>
      <c r="H8" s="9" t="str">
        <f t="shared" si="2"/>
        <v>N/A</v>
      </c>
      <c r="I8" s="10">
        <v>678.9</v>
      </c>
      <c r="J8" s="10">
        <v>-3.01</v>
      </c>
      <c r="K8" s="9" t="str">
        <f t="shared" si="3"/>
        <v>Yes</v>
      </c>
    </row>
    <row r="9" spans="1:11" x14ac:dyDescent="0.2">
      <c r="A9" s="88" t="s">
        <v>447</v>
      </c>
      <c r="B9" s="5" t="s">
        <v>213</v>
      </c>
      <c r="C9" s="90">
        <v>63.369053029</v>
      </c>
      <c r="D9" s="9" t="str">
        <f t="shared" si="0"/>
        <v>N/A</v>
      </c>
      <c r="E9" s="90">
        <v>54.181461513000002</v>
      </c>
      <c r="F9" s="9" t="str">
        <f t="shared" si="1"/>
        <v>N/A</v>
      </c>
      <c r="G9" s="90">
        <v>54.874087971000002</v>
      </c>
      <c r="H9" s="9" t="str">
        <f t="shared" si="2"/>
        <v>N/A</v>
      </c>
      <c r="I9" s="10">
        <v>-14.5</v>
      </c>
      <c r="J9" s="10">
        <v>1.278</v>
      </c>
      <c r="K9" s="9" t="str">
        <f t="shared" si="3"/>
        <v>Yes</v>
      </c>
    </row>
    <row r="10" spans="1:11" x14ac:dyDescent="0.2">
      <c r="A10" s="88" t="s">
        <v>448</v>
      </c>
      <c r="B10" s="5" t="s">
        <v>213</v>
      </c>
      <c r="C10" s="90">
        <v>31.705965593999998</v>
      </c>
      <c r="D10" s="9" t="str">
        <f t="shared" si="0"/>
        <v>N/A</v>
      </c>
      <c r="E10" s="90">
        <v>29.457856951</v>
      </c>
      <c r="F10" s="9" t="str">
        <f t="shared" si="1"/>
        <v>N/A</v>
      </c>
      <c r="G10" s="90">
        <v>29.448150856000002</v>
      </c>
      <c r="H10" s="9" t="str">
        <f t="shared" si="2"/>
        <v>N/A</v>
      </c>
      <c r="I10" s="10">
        <v>-7.09</v>
      </c>
      <c r="J10" s="10">
        <v>-3.3000000000000002E-2</v>
      </c>
      <c r="K10" s="9" t="str">
        <f t="shared" si="3"/>
        <v>Yes</v>
      </c>
    </row>
    <row r="11" spans="1:11" x14ac:dyDescent="0.2">
      <c r="A11" s="88" t="s">
        <v>1642</v>
      </c>
      <c r="B11" s="5" t="s">
        <v>213</v>
      </c>
      <c r="C11" s="90">
        <v>37.943352691999998</v>
      </c>
      <c r="D11" s="9" t="str">
        <f t="shared" si="0"/>
        <v>N/A</v>
      </c>
      <c r="E11" s="90">
        <v>60.681816376999997</v>
      </c>
      <c r="F11" s="9" t="str">
        <f t="shared" si="1"/>
        <v>N/A</v>
      </c>
      <c r="G11" s="90">
        <v>61.381548186000003</v>
      </c>
      <c r="H11" s="9" t="str">
        <f t="shared" si="2"/>
        <v>N/A</v>
      </c>
      <c r="I11" s="10">
        <v>59.93</v>
      </c>
      <c r="J11" s="10">
        <v>1.153</v>
      </c>
      <c r="K11" s="9" t="str">
        <f t="shared" si="3"/>
        <v>Yes</v>
      </c>
    </row>
    <row r="12" spans="1:11" x14ac:dyDescent="0.2">
      <c r="A12" s="88" t="s">
        <v>16</v>
      </c>
      <c r="B12" s="5" t="s">
        <v>213</v>
      </c>
      <c r="C12" s="90">
        <v>3.4866904451999998</v>
      </c>
      <c r="D12" s="9" t="str">
        <f t="shared" si="0"/>
        <v>N/A</v>
      </c>
      <c r="E12" s="90">
        <v>5.5879011038000002</v>
      </c>
      <c r="F12" s="9" t="str">
        <f t="shared" si="1"/>
        <v>N/A</v>
      </c>
      <c r="G12" s="90">
        <v>5.5792081825000004</v>
      </c>
      <c r="H12" s="9" t="str">
        <f t="shared" si="2"/>
        <v>N/A</v>
      </c>
      <c r="I12" s="10">
        <v>60.26</v>
      </c>
      <c r="J12" s="10">
        <v>-0.156</v>
      </c>
      <c r="K12" s="9" t="str">
        <f t="shared" si="3"/>
        <v>Yes</v>
      </c>
    </row>
    <row r="13" spans="1:11" x14ac:dyDescent="0.2">
      <c r="A13" s="88" t="s">
        <v>36</v>
      </c>
      <c r="B13" s="5" t="s">
        <v>213</v>
      </c>
      <c r="C13" s="90">
        <v>13.038462036</v>
      </c>
      <c r="D13" s="9" t="str">
        <f t="shared" si="0"/>
        <v>N/A</v>
      </c>
      <c r="E13" s="90">
        <v>16.770850667000001</v>
      </c>
      <c r="F13" s="9" t="str">
        <f t="shared" si="1"/>
        <v>N/A</v>
      </c>
      <c r="G13" s="90">
        <v>17.548470503000001</v>
      </c>
      <c r="H13" s="9" t="str">
        <f t="shared" si="2"/>
        <v>N/A</v>
      </c>
      <c r="I13" s="10">
        <v>28.63</v>
      </c>
      <c r="J13" s="10">
        <v>4.6369999999999996</v>
      </c>
      <c r="K13" s="9" t="str">
        <f t="shared" si="3"/>
        <v>Yes</v>
      </c>
    </row>
    <row r="14" spans="1:11" x14ac:dyDescent="0.2">
      <c r="A14" s="88" t="s">
        <v>37</v>
      </c>
      <c r="B14" s="5" t="s">
        <v>213</v>
      </c>
      <c r="C14" s="90">
        <v>48.380129590000003</v>
      </c>
      <c r="D14" s="9" t="str">
        <f t="shared" si="0"/>
        <v>N/A</v>
      </c>
      <c r="E14" s="90">
        <v>52.987726098000003</v>
      </c>
      <c r="F14" s="9" t="str">
        <f t="shared" si="1"/>
        <v>N/A</v>
      </c>
      <c r="G14" s="90">
        <v>69.612088822999993</v>
      </c>
      <c r="H14" s="9" t="str">
        <f t="shared" si="2"/>
        <v>N/A</v>
      </c>
      <c r="I14" s="10">
        <v>9.5239999999999991</v>
      </c>
      <c r="J14" s="10">
        <v>31.37</v>
      </c>
      <c r="K14" s="9" t="str">
        <f t="shared" si="3"/>
        <v>No</v>
      </c>
    </row>
    <row r="15" spans="1:11" x14ac:dyDescent="0.2">
      <c r="A15" s="88" t="s">
        <v>38</v>
      </c>
      <c r="B15" s="5" t="s">
        <v>213</v>
      </c>
      <c r="C15" s="90">
        <v>2.4663196017</v>
      </c>
      <c r="D15" s="9" t="str">
        <f t="shared" si="0"/>
        <v>N/A</v>
      </c>
      <c r="E15" s="90">
        <v>3.9315232973000001</v>
      </c>
      <c r="F15" s="9" t="str">
        <f t="shared" si="1"/>
        <v>N/A</v>
      </c>
      <c r="G15" s="90">
        <v>3.9409969246999998</v>
      </c>
      <c r="H15" s="9" t="str">
        <f t="shared" si="2"/>
        <v>N/A</v>
      </c>
      <c r="I15" s="10">
        <v>59.41</v>
      </c>
      <c r="J15" s="10">
        <v>0.24099999999999999</v>
      </c>
      <c r="K15" s="9" t="str">
        <f t="shared" si="3"/>
        <v>Yes</v>
      </c>
    </row>
    <row r="16" spans="1:11" x14ac:dyDescent="0.2">
      <c r="A16" s="88" t="s">
        <v>378</v>
      </c>
      <c r="B16" s="5" t="s">
        <v>213</v>
      </c>
      <c r="C16" s="8">
        <v>33.678350524000003</v>
      </c>
      <c r="D16" s="9" t="str">
        <f t="shared" ref="D16:D41" si="4">IF($B16="N/A","N/A",IF(C16&lt;0,"No","Yes"))</f>
        <v>N/A</v>
      </c>
      <c r="E16" s="8">
        <v>32.312268709000001</v>
      </c>
      <c r="F16" s="9" t="str">
        <f t="shared" ref="F16:F41" si="5">IF($B16="N/A","N/A",IF(E16&lt;0,"No","Yes"))</f>
        <v>N/A</v>
      </c>
      <c r="G16" s="8">
        <v>32.646592664000003</v>
      </c>
      <c r="H16" s="9" t="str">
        <f t="shared" ref="H16:H41" si="6">IF($B16="N/A","N/A",IF(G16&lt;0,"No","Yes"))</f>
        <v>N/A</v>
      </c>
      <c r="I16" s="10">
        <v>-4.0599999999999996</v>
      </c>
      <c r="J16" s="10">
        <v>1.0349999999999999</v>
      </c>
      <c r="K16" s="9" t="str">
        <f t="shared" ref="K16:K41" si="7">IF(J16="Div by 0", "N/A", IF(J16="N/A","N/A", IF(J16&gt;30, "No", IF(J16&lt;-30, "No", "Yes"))))</f>
        <v>Yes</v>
      </c>
    </row>
    <row r="17" spans="1:11" x14ac:dyDescent="0.2">
      <c r="A17" s="88" t="s">
        <v>379</v>
      </c>
      <c r="B17" s="5" t="s">
        <v>213</v>
      </c>
      <c r="C17" s="8">
        <v>0</v>
      </c>
      <c r="D17" s="9" t="str">
        <f t="shared" si="4"/>
        <v>N/A</v>
      </c>
      <c r="E17" s="8">
        <v>0</v>
      </c>
      <c r="F17" s="9" t="str">
        <f t="shared" si="5"/>
        <v>N/A</v>
      </c>
      <c r="G17" s="8">
        <v>0.13883222349999999</v>
      </c>
      <c r="H17" s="9" t="str">
        <f t="shared" si="6"/>
        <v>N/A</v>
      </c>
      <c r="I17" s="10" t="s">
        <v>1747</v>
      </c>
      <c r="J17" s="10" t="s">
        <v>1747</v>
      </c>
      <c r="K17" s="9" t="str">
        <f t="shared" si="7"/>
        <v>N/A</v>
      </c>
    </row>
    <row r="18" spans="1:11" x14ac:dyDescent="0.2">
      <c r="A18" s="88" t="s">
        <v>380</v>
      </c>
      <c r="B18" s="5" t="s">
        <v>213</v>
      </c>
      <c r="C18" s="8">
        <v>0.16897086189999999</v>
      </c>
      <c r="D18" s="9" t="str">
        <f t="shared" si="4"/>
        <v>N/A</v>
      </c>
      <c r="E18" s="8">
        <v>4.1927256736</v>
      </c>
      <c r="F18" s="9" t="str">
        <f t="shared" si="5"/>
        <v>N/A</v>
      </c>
      <c r="G18" s="8">
        <v>4.3630554275</v>
      </c>
      <c r="H18" s="9" t="str">
        <f t="shared" si="6"/>
        <v>N/A</v>
      </c>
      <c r="I18" s="10">
        <v>2381</v>
      </c>
      <c r="J18" s="10">
        <v>4.0629999999999997</v>
      </c>
      <c r="K18" s="9" t="str">
        <f t="shared" si="7"/>
        <v>Yes</v>
      </c>
    </row>
    <row r="19" spans="1:11" x14ac:dyDescent="0.2">
      <c r="A19" s="88" t="s">
        <v>381</v>
      </c>
      <c r="B19" s="5" t="s">
        <v>213</v>
      </c>
      <c r="C19" s="8">
        <v>9.6306440334999994</v>
      </c>
      <c r="D19" s="9" t="str">
        <f t="shared" si="4"/>
        <v>N/A</v>
      </c>
      <c r="E19" s="8">
        <v>12.542989279</v>
      </c>
      <c r="F19" s="9" t="str">
        <f t="shared" si="5"/>
        <v>N/A</v>
      </c>
      <c r="G19" s="8">
        <v>11.656635311</v>
      </c>
      <c r="H19" s="9" t="str">
        <f t="shared" si="6"/>
        <v>N/A</v>
      </c>
      <c r="I19" s="10">
        <v>30.24</v>
      </c>
      <c r="J19" s="10">
        <v>-7.07</v>
      </c>
      <c r="K19" s="9" t="str">
        <f t="shared" si="7"/>
        <v>Yes</v>
      </c>
    </row>
    <row r="20" spans="1:11" x14ac:dyDescent="0.2">
      <c r="A20" s="88" t="s">
        <v>382</v>
      </c>
      <c r="B20" s="5" t="s">
        <v>213</v>
      </c>
      <c r="C20" s="8">
        <v>2.4048287500000001E-2</v>
      </c>
      <c r="D20" s="9" t="str">
        <f t="shared" si="4"/>
        <v>N/A</v>
      </c>
      <c r="E20" s="8">
        <v>0.46184950790000001</v>
      </c>
      <c r="F20" s="9" t="str">
        <f t="shared" si="5"/>
        <v>N/A</v>
      </c>
      <c r="G20" s="8">
        <v>0.48816520089999998</v>
      </c>
      <c r="H20" s="9" t="str">
        <f t="shared" si="6"/>
        <v>N/A</v>
      </c>
      <c r="I20" s="10">
        <v>1821</v>
      </c>
      <c r="J20" s="10">
        <v>5.6980000000000004</v>
      </c>
      <c r="K20" s="9" t="str">
        <f t="shared" si="7"/>
        <v>Yes</v>
      </c>
    </row>
    <row r="21" spans="1:11" x14ac:dyDescent="0.2">
      <c r="A21" s="88" t="s">
        <v>383</v>
      </c>
      <c r="B21" s="5" t="s">
        <v>213</v>
      </c>
      <c r="C21" s="8">
        <v>4.8034326999999996E-3</v>
      </c>
      <c r="D21" s="9" t="str">
        <f t="shared" si="4"/>
        <v>N/A</v>
      </c>
      <c r="E21" s="8">
        <v>9.3652480799999993E-2</v>
      </c>
      <c r="F21" s="9" t="str">
        <f t="shared" si="5"/>
        <v>N/A</v>
      </c>
      <c r="G21" s="8">
        <v>7.9239869700000007E-2</v>
      </c>
      <c r="H21" s="9" t="str">
        <f t="shared" si="6"/>
        <v>N/A</v>
      </c>
      <c r="I21" s="10">
        <v>1850</v>
      </c>
      <c r="J21" s="10">
        <v>-15.4</v>
      </c>
      <c r="K21" s="9" t="str">
        <f t="shared" si="7"/>
        <v>Yes</v>
      </c>
    </row>
    <row r="22" spans="1:11" x14ac:dyDescent="0.2">
      <c r="A22" s="88" t="s">
        <v>384</v>
      </c>
      <c r="B22" s="5" t="s">
        <v>213</v>
      </c>
      <c r="C22" s="8">
        <v>26.786534619000001</v>
      </c>
      <c r="D22" s="9" t="str">
        <f t="shared" si="4"/>
        <v>N/A</v>
      </c>
      <c r="E22" s="8">
        <v>24.897750986999998</v>
      </c>
      <c r="F22" s="9" t="str">
        <f t="shared" si="5"/>
        <v>N/A</v>
      </c>
      <c r="G22" s="8">
        <v>25.496430153999999</v>
      </c>
      <c r="H22" s="9" t="str">
        <f t="shared" si="6"/>
        <v>N/A</v>
      </c>
      <c r="I22" s="10">
        <v>-7.05</v>
      </c>
      <c r="J22" s="10">
        <v>2.4049999999999998</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26.23073699</v>
      </c>
      <c r="D24" s="9" t="str">
        <f t="shared" si="4"/>
        <v>N/A</v>
      </c>
      <c r="E24" s="8">
        <v>1.0356297625999999</v>
      </c>
      <c r="F24" s="9" t="str">
        <f t="shared" si="5"/>
        <v>N/A</v>
      </c>
      <c r="G24" s="8">
        <v>0.93667761159999996</v>
      </c>
      <c r="H24" s="9" t="str">
        <f t="shared" si="6"/>
        <v>N/A</v>
      </c>
      <c r="I24" s="10">
        <v>-96.1</v>
      </c>
      <c r="J24" s="10">
        <v>-9.5500000000000007</v>
      </c>
      <c r="K24" s="9" t="str">
        <f t="shared" si="7"/>
        <v>Yes</v>
      </c>
    </row>
    <row r="25" spans="1:11" x14ac:dyDescent="0.2">
      <c r="A25" s="88" t="s">
        <v>387</v>
      </c>
      <c r="B25" s="5" t="s">
        <v>213</v>
      </c>
      <c r="C25" s="8">
        <v>1.9325672739999999</v>
      </c>
      <c r="D25" s="9" t="str">
        <f t="shared" si="4"/>
        <v>N/A</v>
      </c>
      <c r="E25" s="8">
        <v>2.3177703388999999</v>
      </c>
      <c r="F25" s="9" t="str">
        <f t="shared" si="5"/>
        <v>N/A</v>
      </c>
      <c r="G25" s="8">
        <v>2.4043346318999999</v>
      </c>
      <c r="H25" s="9" t="str">
        <f t="shared" si="6"/>
        <v>N/A</v>
      </c>
      <c r="I25" s="10">
        <v>19.93</v>
      </c>
      <c r="J25" s="10">
        <v>3.7349999999999999</v>
      </c>
      <c r="K25" s="9" t="str">
        <f t="shared" si="7"/>
        <v>Yes</v>
      </c>
    </row>
    <row r="26" spans="1:11" x14ac:dyDescent="0.2">
      <c r="A26" s="88" t="s">
        <v>388</v>
      </c>
      <c r="B26" s="5" t="s">
        <v>213</v>
      </c>
      <c r="C26" s="8">
        <v>4.1498300000000002E-5</v>
      </c>
      <c r="D26" s="9" t="str">
        <f t="shared" si="4"/>
        <v>N/A</v>
      </c>
      <c r="E26" s="8">
        <v>1.1646060999999999E-3</v>
      </c>
      <c r="F26" s="9" t="str">
        <f t="shared" si="5"/>
        <v>N/A</v>
      </c>
      <c r="G26" s="8">
        <v>3.7966209999999999E-4</v>
      </c>
      <c r="H26" s="9" t="str">
        <f t="shared" si="6"/>
        <v>N/A</v>
      </c>
      <c r="I26" s="10">
        <v>2706</v>
      </c>
      <c r="J26" s="10">
        <v>-67.400000000000006</v>
      </c>
      <c r="K26" s="9" t="str">
        <f t="shared" si="7"/>
        <v>No</v>
      </c>
    </row>
    <row r="27" spans="1:11" x14ac:dyDescent="0.2">
      <c r="A27" s="88" t="s">
        <v>389</v>
      </c>
      <c r="B27" s="5" t="s">
        <v>213</v>
      </c>
      <c r="C27" s="8">
        <v>3.0138168699999999E-2</v>
      </c>
      <c r="D27" s="9" t="str">
        <f t="shared" si="4"/>
        <v>N/A</v>
      </c>
      <c r="E27" s="8">
        <v>9.6768180199999998E-2</v>
      </c>
      <c r="F27" s="9" t="str">
        <f t="shared" si="5"/>
        <v>N/A</v>
      </c>
      <c r="G27" s="8">
        <v>9.84347114E-2</v>
      </c>
      <c r="H27" s="9" t="str">
        <f t="shared" si="6"/>
        <v>N/A</v>
      </c>
      <c r="I27" s="10">
        <v>221.1</v>
      </c>
      <c r="J27" s="10">
        <v>1.722</v>
      </c>
      <c r="K27" s="9" t="str">
        <f t="shared" si="7"/>
        <v>Yes</v>
      </c>
    </row>
    <row r="28" spans="1:11" x14ac:dyDescent="0.2">
      <c r="A28" s="88" t="s">
        <v>390</v>
      </c>
      <c r="B28" s="5" t="s">
        <v>213</v>
      </c>
      <c r="C28" s="8">
        <v>3.8904692800000001E-2</v>
      </c>
      <c r="D28" s="9" t="str">
        <f t="shared" si="4"/>
        <v>N/A</v>
      </c>
      <c r="E28" s="8">
        <v>5.0592304300000002E-2</v>
      </c>
      <c r="F28" s="9" t="str">
        <f t="shared" si="5"/>
        <v>N/A</v>
      </c>
      <c r="G28" s="8">
        <v>6.7996029299999997E-2</v>
      </c>
      <c r="H28" s="9" t="str">
        <f t="shared" si="6"/>
        <v>N/A</v>
      </c>
      <c r="I28" s="10">
        <v>30.04</v>
      </c>
      <c r="J28" s="10">
        <v>34.4</v>
      </c>
      <c r="K28" s="9" t="str">
        <f t="shared" si="7"/>
        <v>No</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4.1498300000000002E-5</v>
      </c>
      <c r="D30" s="9" t="str">
        <f t="shared" si="4"/>
        <v>N/A</v>
      </c>
      <c r="E30" s="8">
        <v>0.1268361925</v>
      </c>
      <c r="F30" s="9" t="str">
        <f t="shared" si="5"/>
        <v>N/A</v>
      </c>
      <c r="G30" s="8">
        <v>0.1237844605</v>
      </c>
      <c r="H30" s="9" t="str">
        <f t="shared" si="6"/>
        <v>N/A</v>
      </c>
      <c r="I30" s="10">
        <v>306000</v>
      </c>
      <c r="J30" s="10">
        <v>-2.41</v>
      </c>
      <c r="K30" s="9" t="str">
        <f t="shared" si="7"/>
        <v>Yes</v>
      </c>
    </row>
    <row r="31" spans="1:11" x14ac:dyDescent="0.2">
      <c r="A31" s="88" t="s">
        <v>393</v>
      </c>
      <c r="B31" s="5" t="s">
        <v>213</v>
      </c>
      <c r="C31" s="8">
        <v>3.7555996999999999E-3</v>
      </c>
      <c r="D31" s="9" t="str">
        <f t="shared" si="4"/>
        <v>N/A</v>
      </c>
      <c r="E31" s="8">
        <v>0.35401000729999998</v>
      </c>
      <c r="F31" s="9" t="str">
        <f t="shared" si="5"/>
        <v>N/A</v>
      </c>
      <c r="G31" s="8">
        <v>0.32918167910000001</v>
      </c>
      <c r="H31" s="9" t="str">
        <f t="shared" si="6"/>
        <v>N/A</v>
      </c>
      <c r="I31" s="10">
        <v>9326</v>
      </c>
      <c r="J31" s="10">
        <v>-7.01</v>
      </c>
      <c r="K31" s="9" t="str">
        <f t="shared" si="7"/>
        <v>Yes</v>
      </c>
    </row>
    <row r="32" spans="1:11" x14ac:dyDescent="0.2">
      <c r="A32" s="88" t="s">
        <v>394</v>
      </c>
      <c r="B32" s="5" t="s">
        <v>213</v>
      </c>
      <c r="C32" s="8">
        <v>1.6205101400000001E-2</v>
      </c>
      <c r="D32" s="9" t="str">
        <f t="shared" si="4"/>
        <v>N/A</v>
      </c>
      <c r="E32" s="8">
        <v>0.56642962389999996</v>
      </c>
      <c r="F32" s="9" t="str">
        <f t="shared" si="5"/>
        <v>N/A</v>
      </c>
      <c r="G32" s="8">
        <v>0.50849172789999997</v>
      </c>
      <c r="H32" s="9" t="str">
        <f t="shared" si="6"/>
        <v>N/A</v>
      </c>
      <c r="I32" s="10">
        <v>3395</v>
      </c>
      <c r="J32" s="10">
        <v>-10.199999999999999</v>
      </c>
      <c r="K32" s="9" t="str">
        <f t="shared" si="7"/>
        <v>Yes</v>
      </c>
    </row>
    <row r="33" spans="1:11" x14ac:dyDescent="0.2">
      <c r="A33" s="88" t="s">
        <v>395</v>
      </c>
      <c r="B33" s="5" t="s">
        <v>213</v>
      </c>
      <c r="C33" s="8">
        <v>0</v>
      </c>
      <c r="D33" s="9" t="str">
        <f t="shared" si="4"/>
        <v>N/A</v>
      </c>
      <c r="E33" s="8">
        <v>2.2687099999999998E-5</v>
      </c>
      <c r="F33" s="9" t="str">
        <f t="shared" si="5"/>
        <v>N/A</v>
      </c>
      <c r="G33" s="8">
        <v>0</v>
      </c>
      <c r="H33" s="9" t="str">
        <f t="shared" si="6"/>
        <v>N/A</v>
      </c>
      <c r="I33" s="10" t="s">
        <v>1747</v>
      </c>
      <c r="J33" s="10">
        <v>-100</v>
      </c>
      <c r="K33" s="9" t="str">
        <f t="shared" si="7"/>
        <v>No</v>
      </c>
    </row>
    <row r="34" spans="1:11" x14ac:dyDescent="0.2">
      <c r="A34" s="88" t="s">
        <v>396</v>
      </c>
      <c r="B34" s="5" t="s">
        <v>213</v>
      </c>
      <c r="C34" s="8">
        <v>1.5873115000000001E-3</v>
      </c>
      <c r="D34" s="9" t="str">
        <f t="shared" si="4"/>
        <v>N/A</v>
      </c>
      <c r="E34" s="8">
        <v>3.9846166099999997E-2</v>
      </c>
      <c r="F34" s="9" t="str">
        <f t="shared" si="5"/>
        <v>N/A</v>
      </c>
      <c r="G34" s="8">
        <v>4.2288521599999997E-2</v>
      </c>
      <c r="H34" s="9" t="str">
        <f t="shared" si="6"/>
        <v>N/A</v>
      </c>
      <c r="I34" s="10">
        <v>2410</v>
      </c>
      <c r="J34" s="10">
        <v>6.1289999999999996</v>
      </c>
      <c r="K34" s="9" t="str">
        <f t="shared" si="7"/>
        <v>Yes</v>
      </c>
    </row>
    <row r="35" spans="1:11" x14ac:dyDescent="0.2">
      <c r="A35" s="88" t="s">
        <v>397</v>
      </c>
      <c r="B35" s="5" t="s">
        <v>213</v>
      </c>
      <c r="C35" s="8">
        <v>4.8438936199999998E-2</v>
      </c>
      <c r="D35" s="9" t="str">
        <f t="shared" si="4"/>
        <v>N/A</v>
      </c>
      <c r="E35" s="8">
        <v>1.3410968699000001</v>
      </c>
      <c r="F35" s="9" t="str">
        <f t="shared" si="5"/>
        <v>N/A</v>
      </c>
      <c r="G35" s="8">
        <v>1.3189170750999999</v>
      </c>
      <c r="H35" s="9" t="str">
        <f t="shared" si="6"/>
        <v>N/A</v>
      </c>
      <c r="I35" s="10">
        <v>2669</v>
      </c>
      <c r="J35" s="10">
        <v>-1.65</v>
      </c>
      <c r="K35" s="9" t="str">
        <f t="shared" si="7"/>
        <v>Yes</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7.2622100000000004E-5</v>
      </c>
      <c r="D38" s="9" t="str">
        <f t="shared" si="4"/>
        <v>N/A</v>
      </c>
      <c r="E38" s="8">
        <v>7.8648719999999995E-4</v>
      </c>
      <c r="F38" s="9" t="str">
        <f t="shared" si="5"/>
        <v>N/A</v>
      </c>
      <c r="G38" s="8">
        <v>0</v>
      </c>
      <c r="H38" s="9" t="str">
        <f t="shared" si="6"/>
        <v>N/A</v>
      </c>
      <c r="I38" s="10">
        <v>983</v>
      </c>
      <c r="J38" s="10">
        <v>-100</v>
      </c>
      <c r="K38" s="9" t="str">
        <f t="shared" si="7"/>
        <v>No</v>
      </c>
    </row>
    <row r="39" spans="1:11" x14ac:dyDescent="0.2">
      <c r="A39" s="88" t="s">
        <v>401</v>
      </c>
      <c r="B39" s="5" t="s">
        <v>213</v>
      </c>
      <c r="C39" s="8">
        <v>1.4038680602</v>
      </c>
      <c r="D39" s="9" t="str">
        <f t="shared" si="4"/>
        <v>N/A</v>
      </c>
      <c r="E39" s="8">
        <v>19.567810135999999</v>
      </c>
      <c r="F39" s="9" t="str">
        <f t="shared" si="5"/>
        <v>N/A</v>
      </c>
      <c r="G39" s="8">
        <v>19.300563039</v>
      </c>
      <c r="H39" s="9" t="str">
        <f t="shared" si="6"/>
        <v>N/A</v>
      </c>
      <c r="I39" s="10">
        <v>1294</v>
      </c>
      <c r="J39" s="10">
        <v>-1.37</v>
      </c>
      <c r="K39" s="9" t="str">
        <f t="shared" si="7"/>
        <v>Yes</v>
      </c>
    </row>
    <row r="40" spans="1:11" x14ac:dyDescent="0.2">
      <c r="A40" s="88" t="s">
        <v>402</v>
      </c>
      <c r="B40" s="5" t="s">
        <v>213</v>
      </c>
      <c r="C40" s="8">
        <v>2.9048840000000002E-4</v>
      </c>
      <c r="D40" s="9" t="str">
        <f t="shared" si="4"/>
        <v>N/A</v>
      </c>
      <c r="E40" s="8">
        <v>0</v>
      </c>
      <c r="F40" s="9" t="str">
        <f t="shared" si="5"/>
        <v>N/A</v>
      </c>
      <c r="G40" s="8">
        <v>0</v>
      </c>
      <c r="H40" s="9" t="str">
        <f t="shared" si="6"/>
        <v>N/A</v>
      </c>
      <c r="I40" s="10">
        <v>-100</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99.999906628999994</v>
      </c>
      <c r="D42" s="9" t="str">
        <f t="shared" ref="D42:D51" si="8">IF($B42="N/A","N/A",IF(C42&lt;0,"No","Yes"))</f>
        <v>N/A</v>
      </c>
      <c r="E42" s="8">
        <v>99.969281623000001</v>
      </c>
      <c r="F42" s="9" t="str">
        <f t="shared" ref="F42:F51" si="9">IF($B42="N/A","N/A",IF(E42&lt;0,"No","Yes"))</f>
        <v>N/A</v>
      </c>
      <c r="G42" s="8">
        <v>99.999007036999998</v>
      </c>
      <c r="H42" s="9" t="str">
        <f t="shared" ref="H42:H51" si="10">IF($B42="N/A","N/A",IF(G42&lt;0,"No","Yes"))</f>
        <v>N/A</v>
      </c>
      <c r="I42" s="10">
        <v>-3.1E-2</v>
      </c>
      <c r="J42" s="10">
        <v>2.9700000000000001E-2</v>
      </c>
      <c r="K42" s="9" t="str">
        <f t="shared" ref="K42:K51" si="11">IF(J42="Div by 0", "N/A", IF(J42="N/A","N/A", IF(J42&gt;30, "No", IF(J42&lt;-30, "No", "Yes"))))</f>
        <v>Yes</v>
      </c>
    </row>
    <row r="43" spans="1:11" x14ac:dyDescent="0.2">
      <c r="A43" s="88" t="s">
        <v>39</v>
      </c>
      <c r="B43" s="5" t="s">
        <v>213</v>
      </c>
      <c r="C43" s="8">
        <v>99.999976058000001</v>
      </c>
      <c r="D43" s="9" t="str">
        <f t="shared" si="8"/>
        <v>N/A</v>
      </c>
      <c r="E43" s="8">
        <v>99.999132239999994</v>
      </c>
      <c r="F43" s="9" t="str">
        <f t="shared" si="9"/>
        <v>N/A</v>
      </c>
      <c r="G43" s="8">
        <v>99.999184978000002</v>
      </c>
      <c r="H43" s="9" t="str">
        <f t="shared" si="10"/>
        <v>N/A</v>
      </c>
      <c r="I43" s="10">
        <v>-1E-3</v>
      </c>
      <c r="J43" s="10">
        <v>1E-4</v>
      </c>
      <c r="K43" s="9" t="str">
        <f t="shared" si="11"/>
        <v>Yes</v>
      </c>
    </row>
    <row r="44" spans="1:11" x14ac:dyDescent="0.2">
      <c r="A44" s="88" t="s">
        <v>40</v>
      </c>
      <c r="B44" s="5" t="s">
        <v>213</v>
      </c>
      <c r="C44" s="8">
        <v>28.334231253999999</v>
      </c>
      <c r="D44" s="9" t="str">
        <f t="shared" si="8"/>
        <v>N/A</v>
      </c>
      <c r="E44" s="8">
        <v>46.797147170000002</v>
      </c>
      <c r="F44" s="9" t="str">
        <f t="shared" si="9"/>
        <v>N/A</v>
      </c>
      <c r="G44" s="8">
        <v>47.898965351999998</v>
      </c>
      <c r="H44" s="9" t="str">
        <f t="shared" si="10"/>
        <v>N/A</v>
      </c>
      <c r="I44" s="10">
        <v>65.16</v>
      </c>
      <c r="J44" s="10">
        <v>2.3540000000000001</v>
      </c>
      <c r="K44" s="9" t="str">
        <f t="shared" si="11"/>
        <v>Yes</v>
      </c>
    </row>
    <row r="45" spans="1:11" x14ac:dyDescent="0.2">
      <c r="A45" s="88" t="s">
        <v>163</v>
      </c>
      <c r="B45" s="5" t="s">
        <v>213</v>
      </c>
      <c r="C45" s="8">
        <v>95.000217866</v>
      </c>
      <c r="D45" s="9" t="str">
        <f t="shared" si="8"/>
        <v>N/A</v>
      </c>
      <c r="E45" s="8">
        <v>96.674860502000001</v>
      </c>
      <c r="F45" s="9" t="str">
        <f t="shared" si="9"/>
        <v>N/A</v>
      </c>
      <c r="G45" s="8">
        <v>96.742374705000003</v>
      </c>
      <c r="H45" s="9" t="str">
        <f t="shared" si="10"/>
        <v>N/A</v>
      </c>
      <c r="I45" s="10">
        <v>1.7629999999999999</v>
      </c>
      <c r="J45" s="10">
        <v>6.9800000000000001E-2</v>
      </c>
      <c r="K45" s="9" t="str">
        <f t="shared" si="11"/>
        <v>Yes</v>
      </c>
    </row>
    <row r="46" spans="1:11" x14ac:dyDescent="0.2">
      <c r="A46" s="88" t="s">
        <v>41</v>
      </c>
      <c r="B46" s="5" t="s">
        <v>213</v>
      </c>
      <c r="C46" s="8">
        <v>99.999676825999998</v>
      </c>
      <c r="D46" s="9" t="str">
        <f t="shared" si="8"/>
        <v>N/A</v>
      </c>
      <c r="E46" s="8">
        <v>99.992885583000003</v>
      </c>
      <c r="F46" s="9" t="str">
        <f t="shared" si="9"/>
        <v>N/A</v>
      </c>
      <c r="G46" s="8">
        <v>99.994863886999994</v>
      </c>
      <c r="H46" s="9" t="str">
        <f t="shared" si="10"/>
        <v>N/A</v>
      </c>
      <c r="I46" s="10">
        <v>-7.0000000000000001E-3</v>
      </c>
      <c r="J46" s="10">
        <v>2E-3</v>
      </c>
      <c r="K46" s="9" t="str">
        <f t="shared" si="11"/>
        <v>Yes</v>
      </c>
    </row>
    <row r="47" spans="1:11" x14ac:dyDescent="0.2">
      <c r="A47" s="88" t="s">
        <v>42</v>
      </c>
      <c r="B47" s="5" t="s">
        <v>213</v>
      </c>
      <c r="C47" s="8">
        <v>99.352051836000001</v>
      </c>
      <c r="D47" s="9" t="str">
        <f t="shared" si="8"/>
        <v>N/A</v>
      </c>
      <c r="E47" s="8">
        <v>99.765826872999995</v>
      </c>
      <c r="F47" s="9" t="str">
        <f t="shared" si="9"/>
        <v>N/A</v>
      </c>
      <c r="G47" s="8">
        <v>99.548511931999997</v>
      </c>
      <c r="H47" s="9" t="str">
        <f t="shared" si="10"/>
        <v>N/A</v>
      </c>
      <c r="I47" s="10">
        <v>0.41649999999999998</v>
      </c>
      <c r="J47" s="10">
        <v>-0.218</v>
      </c>
      <c r="K47" s="9" t="str">
        <f t="shared" si="11"/>
        <v>Yes</v>
      </c>
    </row>
    <row r="48" spans="1:11" x14ac:dyDescent="0.2">
      <c r="A48" s="88" t="s">
        <v>43</v>
      </c>
      <c r="B48" s="5" t="s">
        <v>213</v>
      </c>
      <c r="C48" s="8">
        <v>95.75732318</v>
      </c>
      <c r="D48" s="9" t="str">
        <f t="shared" si="8"/>
        <v>N/A</v>
      </c>
      <c r="E48" s="8">
        <v>98.770719455000005</v>
      </c>
      <c r="F48" s="9" t="str">
        <f t="shared" si="9"/>
        <v>N/A</v>
      </c>
      <c r="G48" s="8">
        <v>98.734667565999999</v>
      </c>
      <c r="H48" s="9" t="str">
        <f t="shared" si="10"/>
        <v>N/A</v>
      </c>
      <c r="I48" s="10">
        <v>3.1469999999999998</v>
      </c>
      <c r="J48" s="10">
        <v>-3.6999999999999998E-2</v>
      </c>
      <c r="K48" s="9" t="str">
        <f t="shared" si="11"/>
        <v>Yes</v>
      </c>
    </row>
    <row r="49" spans="1:12" x14ac:dyDescent="0.2">
      <c r="A49" s="88" t="s">
        <v>44</v>
      </c>
      <c r="B49" s="5" t="s">
        <v>213</v>
      </c>
      <c r="C49" s="8">
        <v>93.920572797999995</v>
      </c>
      <c r="D49" s="9" t="str">
        <f t="shared" si="8"/>
        <v>N/A</v>
      </c>
      <c r="E49" s="8">
        <v>79.600677739999995</v>
      </c>
      <c r="F49" s="9" t="str">
        <f t="shared" si="9"/>
        <v>N/A</v>
      </c>
      <c r="G49" s="8">
        <v>80.730495536999996</v>
      </c>
      <c r="H49" s="9" t="str">
        <f t="shared" si="10"/>
        <v>N/A</v>
      </c>
      <c r="I49" s="10">
        <v>-15.2</v>
      </c>
      <c r="J49" s="10">
        <v>1.419</v>
      </c>
      <c r="K49" s="9" t="str">
        <f t="shared" si="11"/>
        <v>Yes</v>
      </c>
    </row>
    <row r="50" spans="1:12" x14ac:dyDescent="0.2">
      <c r="A50" s="88" t="s">
        <v>45</v>
      </c>
      <c r="B50" s="5" t="s">
        <v>213</v>
      </c>
      <c r="C50" s="8">
        <v>6.0765114042999997</v>
      </c>
      <c r="D50" s="9" t="str">
        <f t="shared" si="8"/>
        <v>N/A</v>
      </c>
      <c r="E50" s="8">
        <v>20.397327526000002</v>
      </c>
      <c r="F50" s="9" t="str">
        <f t="shared" si="9"/>
        <v>N/A</v>
      </c>
      <c r="G50" s="8">
        <v>19.252010402</v>
      </c>
      <c r="H50" s="9" t="str">
        <f t="shared" si="10"/>
        <v>N/A</v>
      </c>
      <c r="I50" s="10">
        <v>235.7</v>
      </c>
      <c r="J50" s="10">
        <v>-5.62</v>
      </c>
      <c r="K50" s="9" t="str">
        <f t="shared" si="11"/>
        <v>Yes</v>
      </c>
    </row>
    <row r="51" spans="1:12" x14ac:dyDescent="0.2">
      <c r="A51" s="88" t="s">
        <v>50</v>
      </c>
      <c r="B51" s="5" t="s">
        <v>213</v>
      </c>
      <c r="C51" s="8">
        <v>2.9157977000000002E-3</v>
      </c>
      <c r="D51" s="9" t="str">
        <f t="shared" si="8"/>
        <v>N/A</v>
      </c>
      <c r="E51" s="8">
        <v>7.8224859000000002E-6</v>
      </c>
      <c r="F51" s="9" t="str">
        <f t="shared" si="9"/>
        <v>N/A</v>
      </c>
      <c r="G51" s="8">
        <v>0</v>
      </c>
      <c r="H51" s="9" t="str">
        <f t="shared" si="10"/>
        <v>N/A</v>
      </c>
      <c r="I51" s="10">
        <v>-99.7</v>
      </c>
      <c r="J51" s="10">
        <v>-100</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4.3004039000000003E-3</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1.0231383632</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13550848</v>
      </c>
      <c r="D7" s="34" t="str">
        <f>IF($B7="N/A","N/A",IF(C7&gt;15,"No",IF(C7&lt;-15,"No","Yes")))</f>
        <v>N/A</v>
      </c>
      <c r="E7" s="33">
        <v>13640414</v>
      </c>
      <c r="F7" s="34" t="str">
        <f>IF($B7="N/A","N/A",IF(E7&gt;15,"No",IF(E7&lt;-15,"No","Yes")))</f>
        <v>N/A</v>
      </c>
      <c r="G7" s="33">
        <v>9657823</v>
      </c>
      <c r="H7" s="34" t="str">
        <f>IF($B7="N/A","N/A",IF(G7&gt;15,"No",IF(G7&lt;-15,"No","Yes")))</f>
        <v>N/A</v>
      </c>
      <c r="I7" s="35">
        <v>0.66100000000000003</v>
      </c>
      <c r="J7" s="35">
        <v>-29.2</v>
      </c>
      <c r="K7" s="34" t="str">
        <f t="shared" ref="K7:K22" si="0">IF(J7="Div by 0", "N/A", IF(J7="N/A","N/A", IF(J7&gt;30, "No", IF(J7&lt;-30, "No", "Yes"))))</f>
        <v>Yes</v>
      </c>
    </row>
    <row r="8" spans="1:11" x14ac:dyDescent="0.2">
      <c r="A8" s="3" t="s">
        <v>362</v>
      </c>
      <c r="B8" s="32" t="s">
        <v>213</v>
      </c>
      <c r="C8" s="36" t="s">
        <v>213</v>
      </c>
      <c r="D8" s="34" t="str">
        <f>IF($B8="N/A","N/A",IF(C8&gt;15,"No",IF(C8&lt;-15,"No","Yes")))</f>
        <v>N/A</v>
      </c>
      <c r="E8" s="36">
        <v>80.853249762000004</v>
      </c>
      <c r="F8" s="34" t="str">
        <f>IF($B8="N/A","N/A",IF(E8&gt;15,"No",IF(E8&lt;-15,"No","Yes")))</f>
        <v>N/A</v>
      </c>
      <c r="G8" s="36">
        <v>70.809280724999994</v>
      </c>
      <c r="H8" s="34" t="str">
        <f>IF($B8="N/A","N/A",IF(G8&gt;15,"No",IF(G8&lt;-15,"No","Yes")))</f>
        <v>N/A</v>
      </c>
      <c r="I8" s="35" t="s">
        <v>213</v>
      </c>
      <c r="J8" s="35">
        <v>-12.4</v>
      </c>
      <c r="K8" s="34" t="str">
        <f t="shared" si="0"/>
        <v>Yes</v>
      </c>
    </row>
    <row r="9" spans="1:11" x14ac:dyDescent="0.2">
      <c r="A9" s="3" t="s">
        <v>119</v>
      </c>
      <c r="B9" s="37" t="s">
        <v>213</v>
      </c>
      <c r="C9" s="9">
        <v>25.832944181999999</v>
      </c>
      <c r="D9" s="9" t="str">
        <f>IF($B9="N/A","N/A",IF(C9&gt;15,"No",IF(C9&lt;-15,"No","Yes")))</f>
        <v>N/A</v>
      </c>
      <c r="E9" s="9">
        <v>19.146750237999999</v>
      </c>
      <c r="F9" s="9" t="str">
        <f>IF($B9="N/A","N/A",IF(E9&gt;15,"No",IF(E9&lt;-15,"No","Yes")))</f>
        <v>N/A</v>
      </c>
      <c r="G9" s="9">
        <v>29.190719274999999</v>
      </c>
      <c r="H9" s="9" t="str">
        <f>IF($B9="N/A","N/A",IF(G9&gt;15,"No",IF(G9&lt;-15,"No","Yes")))</f>
        <v>N/A</v>
      </c>
      <c r="I9" s="10">
        <v>-25.9</v>
      </c>
      <c r="J9" s="10">
        <v>52.46</v>
      </c>
      <c r="K9" s="9" t="str">
        <f t="shared" si="0"/>
        <v>No</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9.3479906201999992</v>
      </c>
      <c r="D11" s="9" t="str">
        <f>IF(OR($B11="N/A",$C11="N/A"),"N/A",IF(C11&gt;100,"No",IF(C11&lt;95,"No","Yes")))</f>
        <v>No</v>
      </c>
      <c r="E11" s="9">
        <v>46.221866873000003</v>
      </c>
      <c r="F11" s="9" t="str">
        <f>IF(OR($B11="N/A",$E11="N/A"),"N/A",IF(E11&gt;100,"No",IF(E11&lt;95,"No","Yes")))</f>
        <v>No</v>
      </c>
      <c r="G11" s="9">
        <v>48.447450320999998</v>
      </c>
      <c r="H11" s="9" t="str">
        <f>IF($B11="N/A","N/A",IF(G11&gt;100,"No",IF(G11&lt;95,"No","Yes")))</f>
        <v>No</v>
      </c>
      <c r="I11" s="10">
        <v>394.5</v>
      </c>
      <c r="J11" s="10">
        <v>4.8150000000000004</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39.289090985000001</v>
      </c>
      <c r="D13" s="9" t="str">
        <f t="shared" si="1"/>
        <v>No</v>
      </c>
      <c r="E13" s="9">
        <v>26.848298006</v>
      </c>
      <c r="F13" s="9" t="str">
        <f t="shared" si="2"/>
        <v>No</v>
      </c>
      <c r="G13" s="9">
        <v>0</v>
      </c>
      <c r="H13" s="9" t="str">
        <f t="shared" si="3"/>
        <v>No</v>
      </c>
      <c r="I13" s="10">
        <v>-31.7</v>
      </c>
      <c r="J13" s="10">
        <v>-100</v>
      </c>
      <c r="K13" s="9" t="str">
        <f t="shared" si="0"/>
        <v>No</v>
      </c>
    </row>
    <row r="14" spans="1:11" x14ac:dyDescent="0.2">
      <c r="A14" s="3" t="s">
        <v>13</v>
      </c>
      <c r="B14" s="37" t="s">
        <v>213</v>
      </c>
      <c r="C14" s="38">
        <v>10050265</v>
      </c>
      <c r="D14" s="9" t="str">
        <f>IF($B14="N/A","N/A",IF(C14&gt;15,"No",IF(C14&lt;-15,"No","Yes")))</f>
        <v>N/A</v>
      </c>
      <c r="E14" s="38">
        <v>11028718</v>
      </c>
      <c r="F14" s="9" t="str">
        <f>IF($B14="N/A","N/A",IF(E14&gt;15,"No",IF(E14&lt;-15,"No","Yes")))</f>
        <v>N/A</v>
      </c>
      <c r="G14" s="38">
        <v>6838635</v>
      </c>
      <c r="H14" s="9" t="str">
        <f>IF($B14="N/A","N/A",IF(G14&gt;15,"No",IF(G14&lt;-15,"No","Yes")))</f>
        <v>N/A</v>
      </c>
      <c r="I14" s="10">
        <v>9.7360000000000007</v>
      </c>
      <c r="J14" s="10">
        <v>-38</v>
      </c>
      <c r="K14" s="9" t="str">
        <f t="shared" si="0"/>
        <v>No</v>
      </c>
    </row>
    <row r="15" spans="1:11" ht="14.25" customHeight="1" x14ac:dyDescent="0.2">
      <c r="A15" s="3" t="s">
        <v>444</v>
      </c>
      <c r="B15" s="37" t="s">
        <v>213</v>
      </c>
      <c r="C15" s="9">
        <v>6.1772699525999997</v>
      </c>
      <c r="D15" s="9" t="str">
        <f>IF($B15="N/A","N/A",IF(C15&gt;15,"No",IF(C15&lt;-15,"No","Yes")))</f>
        <v>N/A</v>
      </c>
      <c r="E15" s="9">
        <v>1.4858662629999999</v>
      </c>
      <c r="F15" s="9" t="str">
        <f>IF($B15="N/A","N/A",IF(E15&gt;15,"No",IF(E15&lt;-15,"No","Yes")))</f>
        <v>N/A</v>
      </c>
      <c r="G15" s="9">
        <v>1.0235960999999999E-3</v>
      </c>
      <c r="H15" s="9" t="str">
        <f>IF($B15="N/A","N/A",IF(G15&gt;15,"No",IF(G15&lt;-15,"No","Yes")))</f>
        <v>N/A</v>
      </c>
      <c r="I15" s="10">
        <v>-75.900000000000006</v>
      </c>
      <c r="J15" s="10">
        <v>-99.9</v>
      </c>
      <c r="K15" s="9" t="str">
        <f t="shared" si="0"/>
        <v>No</v>
      </c>
    </row>
    <row r="16" spans="1:11" ht="12.75" customHeight="1" x14ac:dyDescent="0.2">
      <c r="A16" s="3" t="s">
        <v>862</v>
      </c>
      <c r="B16" s="37" t="s">
        <v>213</v>
      </c>
      <c r="C16" s="39">
        <v>62.946969551000002</v>
      </c>
      <c r="D16" s="9" t="str">
        <f>IF($B16="N/A","N/A",IF(C16&gt;15,"No",IF(C16&lt;-15,"No","Yes")))</f>
        <v>N/A</v>
      </c>
      <c r="E16" s="39">
        <v>50.478471001999999</v>
      </c>
      <c r="F16" s="9" t="str">
        <f>IF($B16="N/A","N/A",IF(E16&gt;15,"No",IF(E16&lt;-15,"No","Yes")))</f>
        <v>N/A</v>
      </c>
      <c r="G16" s="39">
        <v>53.914285714000002</v>
      </c>
      <c r="H16" s="9" t="str">
        <f>IF($B16="N/A","N/A",IF(G16&gt;15,"No",IF(G16&lt;-15,"No","Yes")))</f>
        <v>N/A</v>
      </c>
      <c r="I16" s="10">
        <v>-19.8</v>
      </c>
      <c r="J16" s="10">
        <v>6.806</v>
      </c>
      <c r="K16" s="9" t="str">
        <f t="shared" si="0"/>
        <v>Yes</v>
      </c>
    </row>
    <row r="17" spans="1:11" x14ac:dyDescent="0.2">
      <c r="A17" s="3" t="s">
        <v>131</v>
      </c>
      <c r="B17" s="37" t="s">
        <v>213</v>
      </c>
      <c r="C17" s="38">
        <v>32022</v>
      </c>
      <c r="D17" s="9" t="str">
        <f>IF($B17="N/A","N/A",IF(C17&gt;15,"No",IF(C17&lt;-15,"No","Yes")))</f>
        <v>N/A</v>
      </c>
      <c r="E17" s="38">
        <v>10400</v>
      </c>
      <c r="F17" s="9" t="str">
        <f>IF($B17="N/A","N/A",IF(E17&gt;15,"No",IF(E17&lt;-15,"No","Yes")))</f>
        <v>N/A</v>
      </c>
      <c r="G17" s="38">
        <v>2113</v>
      </c>
      <c r="H17" s="9" t="str">
        <f>IF($B17="N/A","N/A",IF(G17&gt;15,"No",IF(G17&lt;-15,"No","Yes")))</f>
        <v>N/A</v>
      </c>
      <c r="I17" s="10">
        <v>-67.5</v>
      </c>
      <c r="J17" s="10">
        <v>-79.7</v>
      </c>
      <c r="K17" s="9" t="str">
        <f t="shared" si="0"/>
        <v>No</v>
      </c>
    </row>
    <row r="18" spans="1:11" x14ac:dyDescent="0.2">
      <c r="A18" s="3" t="s">
        <v>346</v>
      </c>
      <c r="B18" s="37" t="s">
        <v>213</v>
      </c>
      <c r="C18" s="8" t="s">
        <v>213</v>
      </c>
      <c r="D18" s="9" t="str">
        <f>IF($B18="N/A","N/A",IF(C18&gt;15,"No",IF(C18&lt;-15,"No","Yes")))</f>
        <v>N/A</v>
      </c>
      <c r="E18" s="8">
        <v>7.6244020199999998E-2</v>
      </c>
      <c r="F18" s="9" t="str">
        <f>IF($B18="N/A","N/A",IF(E18&gt;15,"No",IF(E18&lt;-15,"No","Yes")))</f>
        <v>N/A</v>
      </c>
      <c r="G18" s="8">
        <v>2.1878636600000001E-2</v>
      </c>
      <c r="H18" s="9" t="str">
        <f>IF($B18="N/A","N/A",IF(G18&gt;15,"No",IF(G18&lt;-15,"No","Yes")))</f>
        <v>N/A</v>
      </c>
      <c r="I18" s="10" t="s">
        <v>213</v>
      </c>
      <c r="J18" s="10">
        <v>-71.3</v>
      </c>
      <c r="K18" s="9" t="str">
        <f t="shared" si="0"/>
        <v>No</v>
      </c>
    </row>
    <row r="19" spans="1:11" ht="27.75" customHeight="1" x14ac:dyDescent="0.2">
      <c r="A19" s="3" t="s">
        <v>841</v>
      </c>
      <c r="B19" s="37" t="s">
        <v>213</v>
      </c>
      <c r="C19" s="39">
        <v>29.258665916999998</v>
      </c>
      <c r="D19" s="9" t="str">
        <f>IF($B19="N/A","N/A",IF(C19&gt;60,"No",IF(C19&lt;15,"No","Yes")))</f>
        <v>N/A</v>
      </c>
      <c r="E19" s="39">
        <v>31.294519230999999</v>
      </c>
      <c r="F19" s="9" t="str">
        <f>IF($B19="N/A","N/A",IF(E19&gt;60,"No",IF(E19&lt;15,"No","Yes")))</f>
        <v>N/A</v>
      </c>
      <c r="G19" s="39">
        <v>38.395646001000003</v>
      </c>
      <c r="H19" s="9" t="str">
        <f>IF($B19="N/A","N/A",IF(G19&gt;60,"No",IF(G19&lt;15,"No","Yes")))</f>
        <v>N/A</v>
      </c>
      <c r="I19" s="10">
        <v>6.9580000000000002</v>
      </c>
      <c r="J19" s="10">
        <v>22.69</v>
      </c>
      <c r="K19" s="9" t="str">
        <f t="shared" si="0"/>
        <v>Yes</v>
      </c>
    </row>
    <row r="20" spans="1:11" x14ac:dyDescent="0.2">
      <c r="A20" s="3" t="s">
        <v>27</v>
      </c>
      <c r="B20" s="37" t="s">
        <v>217</v>
      </c>
      <c r="C20" s="38">
        <v>0</v>
      </c>
      <c r="D20" s="9" t="str">
        <f>IF($B20="N/A","N/A",IF(C20="N/A","N/A",IF(C20=0,"Yes","No")))</f>
        <v>Yes</v>
      </c>
      <c r="E20" s="38">
        <v>20</v>
      </c>
      <c r="F20" s="9" t="str">
        <f>IF($B20="N/A","N/A",IF(E20="N/A","N/A",IF(E20=0,"Yes","No")))</f>
        <v>No</v>
      </c>
      <c r="G20" s="38">
        <v>19</v>
      </c>
      <c r="H20" s="9" t="str">
        <f>IF($B20="N/A","N/A",IF(G20=0,"Yes","No"))</f>
        <v>No</v>
      </c>
      <c r="I20" s="10" t="s">
        <v>1747</v>
      </c>
      <c r="J20" s="10">
        <v>-5</v>
      </c>
      <c r="K20" s="9" t="str">
        <f t="shared" si="0"/>
        <v>Yes</v>
      </c>
    </row>
    <row r="21" spans="1:11" x14ac:dyDescent="0.2">
      <c r="A21" s="3" t="s">
        <v>842</v>
      </c>
      <c r="B21" s="37" t="s">
        <v>213</v>
      </c>
      <c r="C21" s="9">
        <v>4.1422499905999999</v>
      </c>
      <c r="D21" s="9" t="str">
        <f>IF($B21="N/A","N/A",IF(C21&gt;15,"No",IF(C21&lt;-15,"No","Yes")))</f>
        <v>N/A</v>
      </c>
      <c r="E21" s="9">
        <v>17.942102050999999</v>
      </c>
      <c r="F21" s="9" t="str">
        <f>IF($B21="N/A","N/A",IF(E21&gt;15,"No",IF(E21&lt;-15,"No","Yes")))</f>
        <v>N/A</v>
      </c>
      <c r="G21" s="9">
        <v>5.2358487001</v>
      </c>
      <c r="H21" s="9" t="str">
        <f>IF($B21="N/A","N/A",IF(G21&gt;15,"No",IF(G21&lt;-15,"No","Yes")))</f>
        <v>N/A</v>
      </c>
      <c r="I21" s="10">
        <v>333.1</v>
      </c>
      <c r="J21" s="10">
        <v>-70.8</v>
      </c>
      <c r="K21" s="9" t="str">
        <f t="shared" si="0"/>
        <v>No</v>
      </c>
    </row>
    <row r="22" spans="1:11" x14ac:dyDescent="0.2">
      <c r="A22" s="3" t="s">
        <v>1713</v>
      </c>
      <c r="B22" s="37" t="s">
        <v>213</v>
      </c>
      <c r="C22" s="98">
        <v>9573110</v>
      </c>
      <c r="D22" s="9" t="str">
        <f>IF($B22="N/A","N/A",IF(C22&gt;15,"No",IF(C22&lt;-15,"No","Yes")))</f>
        <v>N/A</v>
      </c>
      <c r="E22" s="98">
        <v>37630013</v>
      </c>
      <c r="F22" s="9" t="str">
        <f>IF($B22="N/A","N/A",IF(E22&gt;15,"No",IF(E22&lt;-15,"No","Yes")))</f>
        <v>N/A</v>
      </c>
      <c r="G22" s="98">
        <v>11171490</v>
      </c>
      <c r="H22" s="9" t="str">
        <f>IF($B22="N/A","N/A",IF(G22&gt;15,"No",IF(G22&lt;-15,"No","Yes")))</f>
        <v>N/A</v>
      </c>
      <c r="I22" s="10">
        <v>293.10000000000002</v>
      </c>
      <c r="J22" s="10">
        <v>-70.3</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10050265</v>
      </c>
      <c r="D6" s="9" t="str">
        <f>IF($B6="N/A","N/A",IF(C6&gt;15,"No",IF(C6&lt;-15,"No","Yes")))</f>
        <v>N/A</v>
      </c>
      <c r="E6" s="38">
        <v>11028718</v>
      </c>
      <c r="F6" s="9" t="str">
        <f>IF($B6="N/A","N/A",IF(E6&gt;15,"No",IF(E6&lt;-15,"No","Yes")))</f>
        <v>N/A</v>
      </c>
      <c r="G6" s="38">
        <v>6838635</v>
      </c>
      <c r="H6" s="9" t="str">
        <f>IF($B6="N/A","N/A",IF(G6&gt;15,"No",IF(G6&lt;-15,"No","Yes")))</f>
        <v>N/A</v>
      </c>
      <c r="I6" s="10">
        <v>9.7360000000000007</v>
      </c>
      <c r="J6" s="10">
        <v>-38</v>
      </c>
      <c r="K6" s="9" t="str">
        <f t="shared" ref="K6:K18" si="0">IF(J6="Div by 0", "N/A", IF(J6="N/A","N/A", IF(J6&gt;30, "No", IF(J6&lt;-30, "No", "Yes"))))</f>
        <v>No</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39.554342994999999</v>
      </c>
      <c r="D9" s="9" t="str">
        <f>IF($B9="N/A","N/A",IF(C9&gt;60,"No",IF(C9&lt;15,"No","Yes")))</f>
        <v>Yes</v>
      </c>
      <c r="E9" s="39">
        <v>36.281386286</v>
      </c>
      <c r="F9" s="9" t="str">
        <f>IF($B9="N/A","N/A",IF(E9&gt;60,"No",IF(E9&lt;15,"No","Yes")))</f>
        <v>Yes</v>
      </c>
      <c r="G9" s="39">
        <v>57.206180326999998</v>
      </c>
      <c r="H9" s="9" t="str">
        <f>IF($B9="N/A","N/A",IF(G9&gt;60,"No",IF(G9&lt;15,"No","Yes")))</f>
        <v>Yes</v>
      </c>
      <c r="I9" s="10">
        <v>-8.27</v>
      </c>
      <c r="J9" s="10">
        <v>57.67</v>
      </c>
      <c r="K9" s="9" t="str">
        <f t="shared" si="0"/>
        <v>No</v>
      </c>
    </row>
    <row r="10" spans="1:11" x14ac:dyDescent="0.2">
      <c r="A10" s="3" t="s">
        <v>14</v>
      </c>
      <c r="B10" s="37" t="s">
        <v>272</v>
      </c>
      <c r="C10" s="9">
        <v>10.668982359999999</v>
      </c>
      <c r="D10" s="9" t="str">
        <f>IF($B10="N/A","N/A",IF(C10&gt;15,"No",IF(C10&lt;=0,"No","Yes")))</f>
        <v>Yes</v>
      </c>
      <c r="E10" s="9">
        <v>9.9030367809000008</v>
      </c>
      <c r="F10" s="9" t="str">
        <f>IF($B10="N/A","N/A",IF(E10&gt;15,"No",IF(E10&lt;=0,"No","Yes")))</f>
        <v>Yes</v>
      </c>
      <c r="G10" s="9">
        <v>2.4565867310999998</v>
      </c>
      <c r="H10" s="9" t="str">
        <f>IF($B10="N/A","N/A",IF(G10&gt;15,"No",IF(G10&lt;=0,"No","Yes")))</f>
        <v>Yes</v>
      </c>
      <c r="I10" s="10">
        <v>-7.18</v>
      </c>
      <c r="J10" s="10">
        <v>-75.2</v>
      </c>
      <c r="K10" s="9" t="str">
        <f t="shared" si="0"/>
        <v>No</v>
      </c>
    </row>
    <row r="11" spans="1:11" x14ac:dyDescent="0.2">
      <c r="A11" s="3" t="s">
        <v>877</v>
      </c>
      <c r="B11" s="37" t="s">
        <v>213</v>
      </c>
      <c r="C11" s="39">
        <v>64.958305859999996</v>
      </c>
      <c r="D11" s="9" t="str">
        <f>IF($B11="N/A","N/A",IF(C11&gt;15,"No",IF(C11&lt;-15,"No","Yes")))</f>
        <v>N/A</v>
      </c>
      <c r="E11" s="39">
        <v>65.900065740000002</v>
      </c>
      <c r="F11" s="9" t="str">
        <f>IF($B11="N/A","N/A",IF(E11&gt;15,"No",IF(E11&lt;-15,"No","Yes")))</f>
        <v>N/A</v>
      </c>
      <c r="G11" s="39">
        <v>90.733376191000005</v>
      </c>
      <c r="H11" s="9" t="str">
        <f>IF($B11="N/A","N/A",IF(G11&gt;15,"No",IF(G11&lt;-15,"No","Yes")))</f>
        <v>N/A</v>
      </c>
      <c r="I11" s="10">
        <v>1.45</v>
      </c>
      <c r="J11" s="10">
        <v>37.68</v>
      </c>
      <c r="K11" s="9" t="str">
        <f t="shared" si="0"/>
        <v>No</v>
      </c>
    </row>
    <row r="12" spans="1:11" x14ac:dyDescent="0.2">
      <c r="A12" s="3" t="s">
        <v>939</v>
      </c>
      <c r="B12" s="37" t="s">
        <v>213</v>
      </c>
      <c r="C12" s="9">
        <v>0.71970241580000005</v>
      </c>
      <c r="D12" s="9" t="str">
        <f>IF($B12="N/A","N/A",IF(C12&gt;15,"No",IF(C12&lt;-15,"No","Yes")))</f>
        <v>N/A</v>
      </c>
      <c r="E12" s="9">
        <v>0</v>
      </c>
      <c r="F12" s="9" t="str">
        <f>IF($B12="N/A","N/A",IF(E12&gt;15,"No",IF(E12&lt;-15,"No","Yes")))</f>
        <v>N/A</v>
      </c>
      <c r="G12" s="9">
        <v>0</v>
      </c>
      <c r="H12" s="9" t="str">
        <f>IF($B12="N/A","N/A",IF(G12&gt;15,"No",IF(G12&lt;-15,"No","Yes")))</f>
        <v>N/A</v>
      </c>
      <c r="I12" s="10">
        <v>-100</v>
      </c>
      <c r="J12" s="10" t="s">
        <v>1747</v>
      </c>
      <c r="K12" s="9" t="str">
        <f t="shared" si="0"/>
        <v>N/A</v>
      </c>
    </row>
    <row r="13" spans="1:11" x14ac:dyDescent="0.2">
      <c r="A13" s="3" t="s">
        <v>51</v>
      </c>
      <c r="B13" s="37" t="s">
        <v>273</v>
      </c>
      <c r="C13" s="9">
        <v>99.376006502999999</v>
      </c>
      <c r="D13" s="9" t="str">
        <f>IF($B13="N/A","N/A",IF(C13&gt;99,"No",IF(C13&lt;95,"No","Yes")))</f>
        <v>No</v>
      </c>
      <c r="E13" s="9">
        <v>97.903509728000003</v>
      </c>
      <c r="F13" s="9" t="str">
        <f>IF($B13="N/A","N/A",IF(E13&gt;99,"No",IF(E13&lt;95,"No","Yes")))</f>
        <v>Yes</v>
      </c>
      <c r="G13" s="9">
        <v>97.343665805000001</v>
      </c>
      <c r="H13" s="9" t="str">
        <f>IF($B13="N/A","N/A",IF(G13&gt;99,"No",IF(G13&lt;95,"No","Yes")))</f>
        <v>Yes</v>
      </c>
      <c r="I13" s="10">
        <v>-1.48</v>
      </c>
      <c r="J13" s="10">
        <v>-0.57199999999999995</v>
      </c>
      <c r="K13" s="9" t="str">
        <f t="shared" si="0"/>
        <v>Yes</v>
      </c>
    </row>
    <row r="14" spans="1:11" x14ac:dyDescent="0.2">
      <c r="A14" s="3" t="s">
        <v>52</v>
      </c>
      <c r="B14" s="37" t="s">
        <v>274</v>
      </c>
      <c r="C14" s="9">
        <v>0.62399349670000004</v>
      </c>
      <c r="D14" s="9" t="str">
        <f>IF($B14="N/A","N/A",IF(C14&gt;6,"No",IF(C14&lt;=0,"No","Yes")))</f>
        <v>Yes</v>
      </c>
      <c r="E14" s="9">
        <v>2.096490272</v>
      </c>
      <c r="F14" s="9" t="str">
        <f>IF($B14="N/A","N/A",IF(E14&gt;6,"No",IF(E14&lt;=0,"No","Yes")))</f>
        <v>Yes</v>
      </c>
      <c r="G14" s="9">
        <v>2.6563341952999999</v>
      </c>
      <c r="H14" s="9" t="str">
        <f>IF($B14="N/A","N/A",IF(G14&gt;6,"No",IF(G14&lt;=0,"No","Yes")))</f>
        <v>Yes</v>
      </c>
      <c r="I14" s="10">
        <v>236</v>
      </c>
      <c r="J14" s="10">
        <v>26.7</v>
      </c>
      <c r="K14" s="9" t="str">
        <f t="shared" si="0"/>
        <v>Yes</v>
      </c>
    </row>
    <row r="15" spans="1:11" x14ac:dyDescent="0.2">
      <c r="A15" s="3" t="s">
        <v>164</v>
      </c>
      <c r="B15" s="37" t="s">
        <v>213</v>
      </c>
      <c r="C15" s="9">
        <v>27.724411347</v>
      </c>
      <c r="D15" s="9" t="str">
        <f>IF($B15="N/A","N/A",IF(C15&gt;15,"No",IF(C15&lt;-15,"No","Yes")))</f>
        <v>N/A</v>
      </c>
      <c r="E15" s="9">
        <v>100</v>
      </c>
      <c r="F15" s="9" t="str">
        <f>IF($B15="N/A","N/A",IF(E15&gt;15,"No",IF(E15&lt;-15,"No","Yes")))</f>
        <v>N/A</v>
      </c>
      <c r="G15" s="9">
        <v>100</v>
      </c>
      <c r="H15" s="9" t="str">
        <f>IF($B15="N/A","N/A",IF(G15&gt;15,"No",IF(G15&lt;-15,"No","Yes")))</f>
        <v>N/A</v>
      </c>
      <c r="I15" s="10">
        <v>260.7</v>
      </c>
      <c r="J15" s="10">
        <v>0</v>
      </c>
      <c r="K15" s="9" t="str">
        <f t="shared" si="0"/>
        <v>Yes</v>
      </c>
    </row>
    <row r="16" spans="1:11" x14ac:dyDescent="0.2">
      <c r="A16" s="3" t="s">
        <v>165</v>
      </c>
      <c r="B16" s="37" t="s">
        <v>275</v>
      </c>
      <c r="C16" s="9">
        <v>99.998988741000005</v>
      </c>
      <c r="D16" s="9" t="str">
        <f>IF($B16="N/A","N/A",IF(C16&gt;98,"Yes","No"))</f>
        <v>Yes</v>
      </c>
      <c r="E16" s="9">
        <v>100</v>
      </c>
      <c r="F16" s="9" t="str">
        <f>IF($B16="N/A","N/A",IF(E16&gt;98,"Yes","No"))</f>
        <v>Yes</v>
      </c>
      <c r="G16" s="9">
        <v>100</v>
      </c>
      <c r="H16" s="9" t="str">
        <f>IF($B16="N/A","N/A",IF(G16&gt;98,"Yes","No"))</f>
        <v>Yes</v>
      </c>
      <c r="I16" s="10">
        <v>1E-3</v>
      </c>
      <c r="J16" s="10">
        <v>0</v>
      </c>
      <c r="K16" s="9" t="str">
        <f t="shared" si="0"/>
        <v>Yes</v>
      </c>
    </row>
    <row r="17" spans="1:11" x14ac:dyDescent="0.2">
      <c r="A17" s="3" t="s">
        <v>21</v>
      </c>
      <c r="B17" s="37" t="s">
        <v>275</v>
      </c>
      <c r="C17" s="9">
        <v>99.940485917000004</v>
      </c>
      <c r="D17" s="9" t="str">
        <f>IF($B17="N/A","N/A",IF(C17&gt;98,"Yes","No"))</f>
        <v>Yes</v>
      </c>
      <c r="E17" s="9">
        <v>99.964899289000002</v>
      </c>
      <c r="F17" s="9" t="str">
        <f>IF($B17="N/A","N/A",IF(E17&gt;98,"Yes","No"))</f>
        <v>Yes</v>
      </c>
      <c r="G17" s="9">
        <v>99.972900616000004</v>
      </c>
      <c r="H17" s="9" t="str">
        <f>IF($B17="N/A","N/A",IF(G17&gt;98,"Yes","No"))</f>
        <v>Yes</v>
      </c>
      <c r="I17" s="10">
        <v>2.4400000000000002E-2</v>
      </c>
      <c r="J17" s="10">
        <v>8.0000000000000002E-3</v>
      </c>
      <c r="K17" s="9" t="str">
        <f t="shared" si="0"/>
        <v>Yes</v>
      </c>
    </row>
    <row r="18" spans="1:11" x14ac:dyDescent="0.2">
      <c r="A18" s="3" t="s">
        <v>53</v>
      </c>
      <c r="B18" s="37" t="s">
        <v>275</v>
      </c>
      <c r="C18" s="9">
        <v>99.999739676000004</v>
      </c>
      <c r="D18" s="9" t="str">
        <f>IF($B18="N/A","N/A",IF(C18&gt;98,"Yes","No"))</f>
        <v>Yes</v>
      </c>
      <c r="E18" s="9">
        <v>99.999398009000004</v>
      </c>
      <c r="F18" s="9" t="str">
        <f>IF($B18="N/A","N/A",IF(E18&gt;98,"Yes","No"))</f>
        <v>Yes</v>
      </c>
      <c r="G18" s="9">
        <v>99.999984978000001</v>
      </c>
      <c r="H18" s="9" t="str">
        <f>IF($B18="N/A","N/A",IF(G18&gt;98,"Yes","No"))</f>
        <v>Yes</v>
      </c>
      <c r="I18" s="10">
        <v>0</v>
      </c>
      <c r="J18" s="10">
        <v>5.9999999999999995E-4</v>
      </c>
      <c r="K18" s="9" t="str">
        <f t="shared" si="0"/>
        <v>Yes</v>
      </c>
    </row>
    <row r="19" spans="1:11" ht="12.75" customHeight="1" x14ac:dyDescent="0.2">
      <c r="A19" s="3" t="s">
        <v>678</v>
      </c>
      <c r="B19" s="37" t="s">
        <v>223</v>
      </c>
      <c r="C19" s="9">
        <v>99.800084873000003</v>
      </c>
      <c r="D19" s="9" t="str">
        <f>IF($B19="N/A","N/A",IF(C19&gt;100,"No",IF(C19&lt;98,"No","Yes")))</f>
        <v>Yes</v>
      </c>
      <c r="E19" s="9">
        <v>99.798217707999996</v>
      </c>
      <c r="F19" s="9" t="str">
        <f>IF($B19="N/A","N/A",IF(E19&gt;100,"No",IF(E19&lt;98,"No","Yes")))</f>
        <v>Yes</v>
      </c>
      <c r="G19" s="9">
        <v>99.716025200999994</v>
      </c>
      <c r="H19" s="9" t="str">
        <f>IF($B19="N/A","N/A",IF(G19&gt;100,"No",IF(G19&lt;98,"No","Yes")))</f>
        <v>Yes</v>
      </c>
      <c r="I19" s="10">
        <v>-2E-3</v>
      </c>
      <c r="J19" s="10">
        <v>-8.2000000000000003E-2</v>
      </c>
      <c r="K19" s="9" t="str">
        <f>IF(J19="Div by 0", "N/A", IF(J19="N/A","N/A", IF(J19&gt;30, "No", IF(J19&lt;-30, "No", "Yes"))))</f>
        <v>Yes</v>
      </c>
    </row>
    <row r="20" spans="1:11" x14ac:dyDescent="0.2">
      <c r="A20" s="3" t="s">
        <v>679</v>
      </c>
      <c r="B20" s="37" t="s">
        <v>223</v>
      </c>
      <c r="C20" s="9">
        <v>99.987662017000005</v>
      </c>
      <c r="D20" s="9" t="str">
        <f>IF($B20="N/A","N/A",IF(C20&gt;100,"No",IF(C20&lt;98,"No","Yes")))</f>
        <v>Yes</v>
      </c>
      <c r="E20" s="9">
        <v>99.983461360000007</v>
      </c>
      <c r="F20" s="9" t="str">
        <f>IF($B20="N/A","N/A",IF(E20&gt;100,"No",IF(E20&lt;98,"No","Yes")))</f>
        <v>Yes</v>
      </c>
      <c r="G20" s="9">
        <v>99.981955463000006</v>
      </c>
      <c r="H20" s="9" t="str">
        <f>IF($B20="N/A","N/A",IF(G20&gt;100,"No",IF(G20&lt;98,"No","Yes")))</f>
        <v>Yes</v>
      </c>
      <c r="I20" s="10">
        <v>-4.0000000000000001E-3</v>
      </c>
      <c r="J20" s="10">
        <v>-2E-3</v>
      </c>
      <c r="K20" s="9" t="str">
        <f>IF(J20="Div by 0", "N/A", IF(J20="N/A","N/A", IF(J20&gt;30, "No", IF(J20&lt;-30, "No", "Yes"))))</f>
        <v>Yes</v>
      </c>
    </row>
    <row r="21" spans="1:11" x14ac:dyDescent="0.2">
      <c r="A21" s="3" t="s">
        <v>680</v>
      </c>
      <c r="B21" s="37" t="s">
        <v>223</v>
      </c>
      <c r="C21" s="9">
        <v>99.987662017000005</v>
      </c>
      <c r="D21" s="9" t="str">
        <f>IF($B21="N/A","N/A",IF(C21&gt;100,"No",IF(C21&lt;98,"No","Yes")))</f>
        <v>Yes</v>
      </c>
      <c r="E21" s="9">
        <v>99.983461360000007</v>
      </c>
      <c r="F21" s="9" t="str">
        <f>IF($B21="N/A","N/A",IF(E21&gt;100,"No",IF(E21&lt;98,"No","Yes")))</f>
        <v>Yes</v>
      </c>
      <c r="G21" s="9">
        <v>99.981955463000006</v>
      </c>
      <c r="H21" s="9" t="str">
        <f>IF($B21="N/A","N/A",IF(G21&gt;100,"No",IF(G21&lt;98,"No","Yes")))</f>
        <v>Yes</v>
      </c>
      <c r="I21" s="10">
        <v>-4.0000000000000001E-3</v>
      </c>
      <c r="J21" s="10">
        <v>-2E-3</v>
      </c>
      <c r="K21" s="9" t="str">
        <f>IF(J21="Div by 0", "N/A", IF(J21="N/A","N/A", IF(J21&gt;30, "No", IF(J21&lt;-30, "No", "Yes"))))</f>
        <v>Yes</v>
      </c>
    </row>
    <row r="22" spans="1:11" ht="15" customHeight="1" x14ac:dyDescent="0.2">
      <c r="A22" s="3" t="s">
        <v>1714</v>
      </c>
      <c r="B22" s="37" t="s">
        <v>213</v>
      </c>
      <c r="C22" s="9">
        <v>67.881115573000002</v>
      </c>
      <c r="D22" s="9" t="str">
        <f>IF($B22="N/A","N/A",IF(C22&gt;15,"No",IF(C22&lt;-15,"No","Yes")))</f>
        <v>N/A</v>
      </c>
      <c r="E22" s="9">
        <v>69.273926489000004</v>
      </c>
      <c r="F22" s="9" t="str">
        <f>IF($B22="N/A","N/A",IF(E22&gt;15,"No",IF(E22&lt;-15,"No","Yes")))</f>
        <v>N/A</v>
      </c>
      <c r="G22" s="9">
        <v>68.444609194999998</v>
      </c>
      <c r="H22" s="9" t="str">
        <f>IF($B22="N/A","N/A",IF(G22&gt;15,"No",IF(G22&lt;-15,"No","Yes")))</f>
        <v>N/A</v>
      </c>
      <c r="I22" s="10">
        <v>2.052</v>
      </c>
      <c r="J22" s="10">
        <v>-1.2</v>
      </c>
      <c r="K22" s="9" t="str">
        <f t="shared" ref="K22:K31" si="1">IF(J22="Div by 0", "N/A", IF(J22="N/A","N/A", IF(J22&gt;30, "No", IF(J22&lt;-30, "No", "Yes"))))</f>
        <v>Yes</v>
      </c>
    </row>
    <row r="23" spans="1:11" x14ac:dyDescent="0.2">
      <c r="A23" s="3" t="s">
        <v>940</v>
      </c>
      <c r="B23" s="37" t="s">
        <v>213</v>
      </c>
      <c r="C23" s="9">
        <v>31.944132816</v>
      </c>
      <c r="D23" s="9" t="str">
        <f>IF($B23="N/A","N/A",IF(C23&gt;15,"No",IF(C23&lt;-15,"No","Yes")))</f>
        <v>N/A</v>
      </c>
      <c r="E23" s="9">
        <v>30.587925087999999</v>
      </c>
      <c r="F23" s="9" t="str">
        <f>IF($B23="N/A","N/A",IF(E23&gt;15,"No",IF(E23&lt;-15,"No","Yes")))</f>
        <v>N/A</v>
      </c>
      <c r="G23" s="9">
        <v>31.391966378999999</v>
      </c>
      <c r="H23" s="9" t="str">
        <f>IF($B23="N/A","N/A",IF(G23&gt;15,"No",IF(G23&lt;-15,"No","Yes")))</f>
        <v>N/A</v>
      </c>
      <c r="I23" s="10">
        <v>-4.25</v>
      </c>
      <c r="J23" s="10">
        <v>2.629</v>
      </c>
      <c r="K23" s="9" t="str">
        <f t="shared" si="1"/>
        <v>Yes</v>
      </c>
    </row>
    <row r="24" spans="1:11" ht="25.5" x14ac:dyDescent="0.2">
      <c r="A24" s="3" t="s">
        <v>941</v>
      </c>
      <c r="B24" s="37" t="s">
        <v>213</v>
      </c>
      <c r="C24" s="9">
        <v>5.6416423000000002E-3</v>
      </c>
      <c r="D24" s="9" t="str">
        <f>IF($B24="N/A","N/A",IF(C24&gt;15,"No",IF(C24&lt;-15,"No","Yes")))</f>
        <v>N/A</v>
      </c>
      <c r="E24" s="9">
        <v>4.7330977000000002E-3</v>
      </c>
      <c r="F24" s="9" t="str">
        <f>IF($B24="N/A","N/A",IF(E24&gt;15,"No",IF(E24&lt;-15,"No","Yes")))</f>
        <v>N/A</v>
      </c>
      <c r="G24" s="9">
        <v>3.5972091000000001E-3</v>
      </c>
      <c r="H24" s="9" t="str">
        <f>IF($B24="N/A","N/A",IF(G24&gt;15,"No",IF(G24&lt;-15,"No","Yes")))</f>
        <v>N/A</v>
      </c>
      <c r="I24" s="10">
        <v>-16.100000000000001</v>
      </c>
      <c r="J24" s="10">
        <v>-24</v>
      </c>
      <c r="K24" s="9" t="str">
        <f t="shared" si="1"/>
        <v>Yes</v>
      </c>
    </row>
    <row r="25" spans="1:11" x14ac:dyDescent="0.2">
      <c r="A25" s="3" t="s">
        <v>166</v>
      </c>
      <c r="B25" s="37" t="s">
        <v>213</v>
      </c>
      <c r="C25" s="9">
        <v>99.987662017000005</v>
      </c>
      <c r="D25" s="9" t="str">
        <f t="shared" ref="D25:D27" si="2">IF($B25="N/A","N/A",IF(C25&gt;15,"No",IF(C25&lt;-15,"No","Yes")))</f>
        <v>N/A</v>
      </c>
      <c r="E25" s="9">
        <v>99.983461360000007</v>
      </c>
      <c r="F25" s="9" t="str">
        <f t="shared" ref="F25:F27" si="3">IF($B25="N/A","N/A",IF(E25&gt;15,"No",IF(E25&lt;-15,"No","Yes")))</f>
        <v>N/A</v>
      </c>
      <c r="G25" s="9">
        <v>99.981955463000006</v>
      </c>
      <c r="H25" s="9" t="str">
        <f t="shared" ref="H25:H27" si="4">IF($B25="N/A","N/A",IF(G25&gt;15,"No",IF(G25&lt;-15,"No","Yes")))</f>
        <v>N/A</v>
      </c>
      <c r="I25" s="10">
        <v>-4.0000000000000001E-3</v>
      </c>
      <c r="J25" s="10">
        <v>-2E-3</v>
      </c>
      <c r="K25" s="9" t="str">
        <f t="shared" si="1"/>
        <v>Yes</v>
      </c>
    </row>
    <row r="26" spans="1:11" x14ac:dyDescent="0.2">
      <c r="A26" s="3" t="s">
        <v>167</v>
      </c>
      <c r="B26" s="37" t="s">
        <v>213</v>
      </c>
      <c r="C26" s="9">
        <v>99.987662017000005</v>
      </c>
      <c r="D26" s="9" t="str">
        <f t="shared" si="2"/>
        <v>N/A</v>
      </c>
      <c r="E26" s="9">
        <v>99.983461360000007</v>
      </c>
      <c r="F26" s="9" t="str">
        <f t="shared" si="3"/>
        <v>N/A</v>
      </c>
      <c r="G26" s="9">
        <v>99.981955463000006</v>
      </c>
      <c r="H26" s="9" t="str">
        <f t="shared" si="4"/>
        <v>N/A</v>
      </c>
      <c r="I26" s="10">
        <v>-4.0000000000000001E-3</v>
      </c>
      <c r="J26" s="10">
        <v>-2E-3</v>
      </c>
      <c r="K26" s="9" t="str">
        <f t="shared" si="1"/>
        <v>Yes</v>
      </c>
    </row>
    <row r="27" spans="1:11" x14ac:dyDescent="0.2">
      <c r="A27" s="3" t="s">
        <v>168</v>
      </c>
      <c r="B27" s="37" t="s">
        <v>213</v>
      </c>
      <c r="C27" s="9">
        <v>99.987662017000005</v>
      </c>
      <c r="D27" s="9" t="str">
        <f t="shared" si="2"/>
        <v>N/A</v>
      </c>
      <c r="E27" s="9">
        <v>99.983461360000007</v>
      </c>
      <c r="F27" s="9" t="str">
        <f t="shared" si="3"/>
        <v>N/A</v>
      </c>
      <c r="G27" s="9">
        <v>99.981955463000006</v>
      </c>
      <c r="H27" s="9" t="str">
        <f t="shared" si="4"/>
        <v>N/A</v>
      </c>
      <c r="I27" s="10">
        <v>-4.0000000000000001E-3</v>
      </c>
      <c r="J27" s="10">
        <v>-2E-3</v>
      </c>
      <c r="K27" s="9" t="str">
        <f t="shared" si="1"/>
        <v>Yes</v>
      </c>
    </row>
    <row r="28" spans="1:11" x14ac:dyDescent="0.2">
      <c r="A28" s="3" t="s">
        <v>54</v>
      </c>
      <c r="B28" s="37" t="s">
        <v>213</v>
      </c>
      <c r="C28" s="9">
        <v>13.46272959</v>
      </c>
      <c r="D28" s="9" t="str">
        <f>IF($B28="N/A","N/A",IF(C28&gt;15,"No",IF(C28&lt;-15,"No","Yes")))</f>
        <v>N/A</v>
      </c>
      <c r="E28" s="9">
        <v>12.566292837000001</v>
      </c>
      <c r="F28" s="9" t="str">
        <f>IF($B28="N/A","N/A",IF(E28&gt;15,"No",IF(E28&lt;-15,"No","Yes")))</f>
        <v>N/A</v>
      </c>
      <c r="G28" s="9">
        <v>18.550734173999999</v>
      </c>
      <c r="H28" s="9" t="str">
        <f>IF($B28="N/A","N/A",IF(G28&gt;15,"No",IF(G28&lt;-15,"No","Yes")))</f>
        <v>N/A</v>
      </c>
      <c r="I28" s="10">
        <v>-6.66</v>
      </c>
      <c r="J28" s="10">
        <v>47.62</v>
      </c>
      <c r="K28" s="9" t="str">
        <f t="shared" si="1"/>
        <v>No</v>
      </c>
    </row>
    <row r="29" spans="1:11" x14ac:dyDescent="0.2">
      <c r="A29" s="3" t="s">
        <v>55</v>
      </c>
      <c r="B29" s="37" t="s">
        <v>213</v>
      </c>
      <c r="C29" s="9">
        <v>86.524932426999996</v>
      </c>
      <c r="D29" s="9" t="str">
        <f>IF($B29="N/A","N/A",IF(C29&gt;15,"No",IF(C29&lt;-15,"No","Yes")))</f>
        <v>N/A</v>
      </c>
      <c r="E29" s="9">
        <v>87.417168523000001</v>
      </c>
      <c r="F29" s="9" t="str">
        <f>IF($B29="N/A","N/A",IF(E29&gt;15,"No",IF(E29&lt;-15,"No","Yes")))</f>
        <v>N/A</v>
      </c>
      <c r="G29" s="9">
        <v>81.431221289000007</v>
      </c>
      <c r="H29" s="9" t="str">
        <f>IF($B29="N/A","N/A",IF(G29&gt;15,"No",IF(G29&lt;-15,"No","Yes")))</f>
        <v>N/A</v>
      </c>
      <c r="I29" s="10">
        <v>1.0309999999999999</v>
      </c>
      <c r="J29" s="10">
        <v>-6.85</v>
      </c>
      <c r="K29" s="9" t="str">
        <f t="shared" si="1"/>
        <v>Yes</v>
      </c>
    </row>
    <row r="30" spans="1:11" x14ac:dyDescent="0.2">
      <c r="A30" s="3" t="s">
        <v>56</v>
      </c>
      <c r="B30" s="37" t="s">
        <v>213</v>
      </c>
      <c r="C30" s="9">
        <v>74.127110080999998</v>
      </c>
      <c r="D30" s="9" t="str">
        <f>IF($B30="N/A","N/A",IF(C30&gt;15,"No",IF(C30&lt;-15,"No","Yes")))</f>
        <v>N/A</v>
      </c>
      <c r="E30" s="9">
        <v>76.930437427000001</v>
      </c>
      <c r="F30" s="9" t="str">
        <f>IF($B30="N/A","N/A",IF(E30&gt;15,"No",IF(E30&lt;-15,"No","Yes")))</f>
        <v>N/A</v>
      </c>
      <c r="G30" s="9">
        <v>80.373802667000007</v>
      </c>
      <c r="H30" s="9" t="str">
        <f>IF($B30="N/A","N/A",IF(G30&gt;15,"No",IF(G30&lt;-15,"No","Yes")))</f>
        <v>N/A</v>
      </c>
      <c r="I30" s="10">
        <v>3.782</v>
      </c>
      <c r="J30" s="10">
        <v>4.476</v>
      </c>
      <c r="K30" s="9" t="str">
        <f t="shared" si="1"/>
        <v>Yes</v>
      </c>
    </row>
    <row r="31" spans="1:11" x14ac:dyDescent="0.2">
      <c r="A31" s="3" t="s">
        <v>57</v>
      </c>
      <c r="B31" s="37" t="s">
        <v>213</v>
      </c>
      <c r="C31" s="9">
        <v>22.662108910000001</v>
      </c>
      <c r="D31" s="9" t="str">
        <f>IF($B31="N/A","N/A",IF(C31&gt;15,"No",IF(C31&lt;-15,"No","Yes")))</f>
        <v>N/A</v>
      </c>
      <c r="E31" s="9">
        <v>19.513718639</v>
      </c>
      <c r="F31" s="9" t="str">
        <f>IF($B31="N/A","N/A",IF(E31&gt;15,"No",IF(E31&lt;-15,"No","Yes")))</f>
        <v>N/A</v>
      </c>
      <c r="G31" s="9">
        <v>14.789793576999999</v>
      </c>
      <c r="H31" s="9" t="str">
        <f>IF($B31="N/A","N/A",IF(G31&gt;15,"No",IF(G31&lt;-15,"No","Yes")))</f>
        <v>N/A</v>
      </c>
      <c r="I31" s="10">
        <v>-13.9</v>
      </c>
      <c r="J31" s="10">
        <v>-24.2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3500583</v>
      </c>
      <c r="D6" s="9" t="str">
        <f t="shared" ref="D6:F18" si="0">IF($B6="N/A","N/A",IF(C6&lt;0,"No","Yes"))</f>
        <v>N/A</v>
      </c>
      <c r="E6" s="38">
        <v>2611696</v>
      </c>
      <c r="F6" s="9" t="str">
        <f t="shared" si="0"/>
        <v>N/A</v>
      </c>
      <c r="G6" s="38">
        <v>2819188</v>
      </c>
      <c r="H6" s="9" t="str">
        <f t="shared" ref="H6:H18" si="1">IF($B6="N/A","N/A",IF(G6&lt;0,"No","Yes"))</f>
        <v>N/A</v>
      </c>
      <c r="I6" s="10">
        <v>-25.4</v>
      </c>
      <c r="J6" s="10">
        <v>7.9450000000000003</v>
      </c>
      <c r="K6" s="9" t="str">
        <f t="shared" ref="K6:K18" si="2">IF(J6="Div by 0", "N/A", IF(J6="N/A","N/A", IF(J6&gt;30, "No", IF(J6&lt;-30, "No", "Yes"))))</f>
        <v>Yes</v>
      </c>
    </row>
    <row r="7" spans="1:11" x14ac:dyDescent="0.2">
      <c r="A7" s="28" t="s">
        <v>445</v>
      </c>
      <c r="B7" s="87" t="s">
        <v>213</v>
      </c>
      <c r="C7" s="9">
        <v>0.23696052910000001</v>
      </c>
      <c r="D7" s="9" t="str">
        <f t="shared" si="0"/>
        <v>N/A</v>
      </c>
      <c r="E7" s="9">
        <v>0.26549797530000002</v>
      </c>
      <c r="F7" s="9" t="str">
        <f t="shared" si="0"/>
        <v>N/A</v>
      </c>
      <c r="G7" s="9">
        <v>0.13326532320000001</v>
      </c>
      <c r="H7" s="9" t="str">
        <f t="shared" si="1"/>
        <v>N/A</v>
      </c>
      <c r="I7" s="10">
        <v>12.04</v>
      </c>
      <c r="J7" s="10">
        <v>-49.8</v>
      </c>
      <c r="K7" s="9" t="str">
        <f t="shared" si="2"/>
        <v>No</v>
      </c>
    </row>
    <row r="8" spans="1:11" x14ac:dyDescent="0.2">
      <c r="A8" s="28" t="s">
        <v>446</v>
      </c>
      <c r="B8" s="87" t="s">
        <v>213</v>
      </c>
      <c r="C8" s="9">
        <v>3.7001550884999999</v>
      </c>
      <c r="D8" s="9" t="str">
        <f t="shared" si="0"/>
        <v>N/A</v>
      </c>
      <c r="E8" s="9">
        <v>6.4487597331000002</v>
      </c>
      <c r="F8" s="9" t="str">
        <f t="shared" si="0"/>
        <v>N/A</v>
      </c>
      <c r="G8" s="9">
        <v>5.0820307123999999</v>
      </c>
      <c r="H8" s="9" t="str">
        <f t="shared" si="1"/>
        <v>N/A</v>
      </c>
      <c r="I8" s="10">
        <v>74.28</v>
      </c>
      <c r="J8" s="10">
        <v>-21.2</v>
      </c>
      <c r="K8" s="9" t="str">
        <f t="shared" si="2"/>
        <v>Yes</v>
      </c>
    </row>
    <row r="9" spans="1:11" x14ac:dyDescent="0.2">
      <c r="A9" s="28" t="s">
        <v>447</v>
      </c>
      <c r="B9" s="87" t="s">
        <v>213</v>
      </c>
      <c r="C9" s="9">
        <v>51.004846907000001</v>
      </c>
      <c r="D9" s="9" t="str">
        <f t="shared" si="0"/>
        <v>N/A</v>
      </c>
      <c r="E9" s="9">
        <v>50.605085737000003</v>
      </c>
      <c r="F9" s="9" t="str">
        <f t="shared" si="0"/>
        <v>N/A</v>
      </c>
      <c r="G9" s="9">
        <v>52.047362573999997</v>
      </c>
      <c r="H9" s="9" t="str">
        <f t="shared" si="1"/>
        <v>N/A</v>
      </c>
      <c r="I9" s="10">
        <v>-0.78400000000000003</v>
      </c>
      <c r="J9" s="10">
        <v>2.85</v>
      </c>
      <c r="K9" s="9" t="str">
        <f t="shared" si="2"/>
        <v>Yes</v>
      </c>
    </row>
    <row r="10" spans="1:11" x14ac:dyDescent="0.2">
      <c r="A10" s="28" t="s">
        <v>448</v>
      </c>
      <c r="B10" s="87" t="s">
        <v>213</v>
      </c>
      <c r="C10" s="9">
        <v>41.945613059000003</v>
      </c>
      <c r="D10" s="9" t="str">
        <f t="shared" si="0"/>
        <v>N/A</v>
      </c>
      <c r="E10" s="9">
        <v>42.675793814000002</v>
      </c>
      <c r="F10" s="9" t="str">
        <f t="shared" si="0"/>
        <v>N/A</v>
      </c>
      <c r="G10" s="9">
        <v>42.735355003000002</v>
      </c>
      <c r="H10" s="9" t="str">
        <f t="shared" si="1"/>
        <v>N/A</v>
      </c>
      <c r="I10" s="10">
        <v>1.7410000000000001</v>
      </c>
      <c r="J10" s="10">
        <v>0.1396</v>
      </c>
      <c r="K10" s="9" t="str">
        <f t="shared" si="2"/>
        <v>Yes</v>
      </c>
    </row>
    <row r="11" spans="1:11" x14ac:dyDescent="0.2">
      <c r="A11" s="2" t="s">
        <v>207</v>
      </c>
      <c r="B11" s="87" t="s">
        <v>213</v>
      </c>
      <c r="C11" s="9">
        <v>26.426055316999999</v>
      </c>
      <c r="D11" s="9" t="str">
        <f t="shared" si="0"/>
        <v>N/A</v>
      </c>
      <c r="E11" s="9">
        <v>0</v>
      </c>
      <c r="F11" s="9" t="str">
        <f t="shared" si="0"/>
        <v>N/A</v>
      </c>
      <c r="G11" s="9">
        <v>0</v>
      </c>
      <c r="H11" s="9" t="str">
        <f t="shared" si="1"/>
        <v>N/A</v>
      </c>
      <c r="I11" s="10">
        <v>-100</v>
      </c>
      <c r="J11" s="10" t="s">
        <v>1747</v>
      </c>
      <c r="K11" s="9" t="str">
        <f t="shared" si="2"/>
        <v>N/A</v>
      </c>
    </row>
    <row r="12" spans="1:11" x14ac:dyDescent="0.2">
      <c r="A12" s="2" t="s">
        <v>939</v>
      </c>
      <c r="B12" s="87" t="s">
        <v>213</v>
      </c>
      <c r="C12" s="9">
        <v>0.30740593779999997</v>
      </c>
      <c r="D12" s="9" t="str">
        <f t="shared" si="0"/>
        <v>N/A</v>
      </c>
      <c r="E12" s="9">
        <v>0</v>
      </c>
      <c r="F12" s="9" t="str">
        <f t="shared" si="0"/>
        <v>N/A</v>
      </c>
      <c r="G12" s="9">
        <v>0</v>
      </c>
      <c r="H12" s="9" t="str">
        <f t="shared" si="1"/>
        <v>N/A</v>
      </c>
      <c r="I12" s="10">
        <v>-100</v>
      </c>
      <c r="J12" s="10" t="s">
        <v>1747</v>
      </c>
      <c r="K12" s="9" t="str">
        <f t="shared" si="2"/>
        <v>N/A</v>
      </c>
    </row>
    <row r="13" spans="1:11" x14ac:dyDescent="0.2">
      <c r="A13" s="2" t="s">
        <v>51</v>
      </c>
      <c r="B13" s="87" t="s">
        <v>213</v>
      </c>
      <c r="C13" s="9">
        <v>98.870759527999994</v>
      </c>
      <c r="D13" s="9" t="str">
        <f t="shared" si="0"/>
        <v>N/A</v>
      </c>
      <c r="E13" s="9">
        <v>97.796987091999995</v>
      </c>
      <c r="F13" s="9" t="str">
        <f t="shared" si="0"/>
        <v>N/A</v>
      </c>
      <c r="G13" s="9">
        <v>97.723351546999993</v>
      </c>
      <c r="H13" s="9" t="str">
        <f t="shared" si="1"/>
        <v>N/A</v>
      </c>
      <c r="I13" s="10">
        <v>-1.0900000000000001</v>
      </c>
      <c r="J13" s="10">
        <v>-7.4999999999999997E-2</v>
      </c>
      <c r="K13" s="9" t="str">
        <f t="shared" si="2"/>
        <v>Yes</v>
      </c>
    </row>
    <row r="14" spans="1:11" x14ac:dyDescent="0.2">
      <c r="A14" s="2" t="s">
        <v>52</v>
      </c>
      <c r="B14" s="87" t="s">
        <v>213</v>
      </c>
      <c r="C14" s="9">
        <v>1.1292404722</v>
      </c>
      <c r="D14" s="9" t="str">
        <f t="shared" si="0"/>
        <v>N/A</v>
      </c>
      <c r="E14" s="9">
        <v>2.2030129080999998</v>
      </c>
      <c r="F14" s="9" t="str">
        <f t="shared" si="0"/>
        <v>N/A</v>
      </c>
      <c r="G14" s="9">
        <v>2.2766484534</v>
      </c>
      <c r="H14" s="9" t="str">
        <f t="shared" si="1"/>
        <v>N/A</v>
      </c>
      <c r="I14" s="10">
        <v>95.09</v>
      </c>
      <c r="J14" s="10">
        <v>3.3420000000000001</v>
      </c>
      <c r="K14" s="9" t="str">
        <f t="shared" si="2"/>
        <v>Yes</v>
      </c>
    </row>
    <row r="15" spans="1:11" x14ac:dyDescent="0.2">
      <c r="A15" s="2" t="s">
        <v>164</v>
      </c>
      <c r="B15" s="87" t="s">
        <v>213</v>
      </c>
      <c r="C15" s="9">
        <v>2.8058223898999999</v>
      </c>
      <c r="D15" s="9" t="str">
        <f t="shared" si="0"/>
        <v>N/A</v>
      </c>
      <c r="E15" s="9">
        <v>97.994135057999998</v>
      </c>
      <c r="F15" s="9" t="str">
        <f t="shared" si="0"/>
        <v>N/A</v>
      </c>
      <c r="G15" s="9">
        <v>99.986206921999994</v>
      </c>
      <c r="H15" s="9" t="str">
        <f t="shared" si="1"/>
        <v>N/A</v>
      </c>
      <c r="I15" s="10">
        <v>3393</v>
      </c>
      <c r="J15" s="10">
        <v>2.0329999999999999</v>
      </c>
      <c r="K15" s="9" t="str">
        <f t="shared" si="2"/>
        <v>Yes</v>
      </c>
    </row>
    <row r="16" spans="1:11" x14ac:dyDescent="0.2">
      <c r="A16" s="2" t="s">
        <v>165</v>
      </c>
      <c r="B16" s="87" t="s">
        <v>213</v>
      </c>
      <c r="C16" s="9">
        <v>26.997708501000002</v>
      </c>
      <c r="D16" s="9" t="str">
        <f t="shared" si="0"/>
        <v>N/A</v>
      </c>
      <c r="E16" s="9">
        <v>99.603118050999996</v>
      </c>
      <c r="F16" s="9" t="str">
        <f t="shared" si="0"/>
        <v>N/A</v>
      </c>
      <c r="G16" s="9">
        <v>100</v>
      </c>
      <c r="H16" s="9" t="str">
        <f t="shared" si="1"/>
        <v>N/A</v>
      </c>
      <c r="I16" s="10">
        <v>268.89999999999998</v>
      </c>
      <c r="J16" s="10">
        <v>0.39850000000000002</v>
      </c>
      <c r="K16" s="9" t="str">
        <f t="shared" si="2"/>
        <v>Yes</v>
      </c>
    </row>
    <row r="17" spans="1:11" x14ac:dyDescent="0.2">
      <c r="A17" s="2" t="s">
        <v>21</v>
      </c>
      <c r="B17" s="87" t="s">
        <v>213</v>
      </c>
      <c r="C17" s="9">
        <v>99.922220202999995</v>
      </c>
      <c r="D17" s="9" t="str">
        <f t="shared" si="0"/>
        <v>N/A</v>
      </c>
      <c r="E17" s="9">
        <v>99.968169574000001</v>
      </c>
      <c r="F17" s="9" t="str">
        <f t="shared" si="0"/>
        <v>N/A</v>
      </c>
      <c r="G17" s="9">
        <v>99.974192423999995</v>
      </c>
      <c r="H17" s="9" t="str">
        <f t="shared" si="1"/>
        <v>N/A</v>
      </c>
      <c r="I17" s="10">
        <v>4.5999999999999999E-2</v>
      </c>
      <c r="J17" s="10">
        <v>6.0000000000000001E-3</v>
      </c>
      <c r="K17" s="9" t="str">
        <f t="shared" si="2"/>
        <v>Yes</v>
      </c>
    </row>
    <row r="18" spans="1:11" x14ac:dyDescent="0.2">
      <c r="A18" s="2" t="s">
        <v>53</v>
      </c>
      <c r="B18" s="87" t="s">
        <v>213</v>
      </c>
      <c r="C18" s="9">
        <v>27.003833803999999</v>
      </c>
      <c r="D18" s="9" t="str">
        <f t="shared" si="0"/>
        <v>N/A</v>
      </c>
      <c r="E18" s="9">
        <v>99.603118050999996</v>
      </c>
      <c r="F18" s="9" t="str">
        <f t="shared" si="0"/>
        <v>N/A</v>
      </c>
      <c r="G18" s="9">
        <v>100</v>
      </c>
      <c r="H18" s="9" t="str">
        <f t="shared" si="1"/>
        <v>N/A</v>
      </c>
      <c r="I18" s="10">
        <v>268.8</v>
      </c>
      <c r="J18" s="10">
        <v>0.39850000000000002</v>
      </c>
      <c r="K18" s="9" t="str">
        <f t="shared" si="2"/>
        <v>Yes</v>
      </c>
    </row>
    <row r="19" spans="1:11" x14ac:dyDescent="0.2">
      <c r="A19" s="3" t="s">
        <v>678</v>
      </c>
      <c r="B19" s="87" t="s">
        <v>213</v>
      </c>
      <c r="C19" s="9">
        <v>91.093426437999995</v>
      </c>
      <c r="D19" s="9" t="str">
        <f t="shared" ref="D19:D21" si="3">IF($B19="N/A","N/A",IF(C19&lt;0,"No","Yes"))</f>
        <v>N/A</v>
      </c>
      <c r="E19" s="9">
        <v>99.864762208000002</v>
      </c>
      <c r="F19" s="9" t="str">
        <f t="shared" ref="F19:F21" si="4">IF($B19="N/A","N/A",IF(E19&lt;0,"No","Yes"))</f>
        <v>N/A</v>
      </c>
      <c r="G19" s="9">
        <v>99.907207323999998</v>
      </c>
      <c r="H19" s="9" t="str">
        <f t="shared" ref="H19:H21" si="5">IF($B19="N/A","N/A",IF(G19&lt;0,"No","Yes"))</f>
        <v>N/A</v>
      </c>
      <c r="I19" s="10">
        <v>9.6289999999999996</v>
      </c>
      <c r="J19" s="10">
        <v>4.2500000000000003E-2</v>
      </c>
      <c r="K19" s="9" t="str">
        <f>IF(J19="Div by 0", "N/A", IF(J19="N/A","N/A", IF(J19&gt;30, "No", IF(J19&lt;-30, "No", "Yes"))))</f>
        <v>Yes</v>
      </c>
    </row>
    <row r="20" spans="1:11" x14ac:dyDescent="0.2">
      <c r="A20" s="3" t="s">
        <v>679</v>
      </c>
      <c r="B20" s="87" t="s">
        <v>213</v>
      </c>
      <c r="C20" s="9">
        <v>91.276653060000001</v>
      </c>
      <c r="D20" s="9" t="str">
        <f t="shared" si="3"/>
        <v>N/A</v>
      </c>
      <c r="E20" s="9">
        <v>99.979323780000001</v>
      </c>
      <c r="F20" s="9" t="str">
        <f t="shared" si="4"/>
        <v>N/A</v>
      </c>
      <c r="G20" s="9">
        <v>99.986201700999999</v>
      </c>
      <c r="H20" s="9" t="str">
        <f t="shared" si="5"/>
        <v>N/A</v>
      </c>
      <c r="I20" s="10">
        <v>9.5340000000000007</v>
      </c>
      <c r="J20" s="10">
        <v>6.8999999999999999E-3</v>
      </c>
      <c r="K20" s="9" t="str">
        <f>IF(J20="Div by 0", "N/A", IF(J20="N/A","N/A", IF(J20&gt;30, "No", IF(J20&lt;-30, "No", "Yes"))))</f>
        <v>Yes</v>
      </c>
    </row>
    <row r="21" spans="1:11" x14ac:dyDescent="0.2">
      <c r="A21" s="3" t="s">
        <v>680</v>
      </c>
      <c r="B21" s="87" t="s">
        <v>213</v>
      </c>
      <c r="C21" s="9">
        <v>91.276653060000001</v>
      </c>
      <c r="D21" s="9" t="str">
        <f t="shared" si="3"/>
        <v>N/A</v>
      </c>
      <c r="E21" s="9">
        <v>99.979323780000001</v>
      </c>
      <c r="F21" s="9" t="str">
        <f t="shared" si="4"/>
        <v>N/A</v>
      </c>
      <c r="G21" s="9">
        <v>99.986201700999999</v>
      </c>
      <c r="H21" s="9" t="str">
        <f t="shared" si="5"/>
        <v>N/A</v>
      </c>
      <c r="I21" s="10">
        <v>9.5340000000000007</v>
      </c>
      <c r="J21" s="10">
        <v>6.8999999999999999E-3</v>
      </c>
      <c r="K21" s="9" t="str">
        <f>IF(J21="Div by 0", "N/A", IF(J21="N/A","N/A", IF(J21&gt;30, "No", IF(J21&lt;-30, "No", "Yes"))))</f>
        <v>Yes</v>
      </c>
    </row>
    <row r="22" spans="1:11" ht="16.5" customHeight="1" x14ac:dyDescent="0.2">
      <c r="A22" s="3" t="s">
        <v>1714</v>
      </c>
      <c r="B22" s="87" t="s">
        <v>213</v>
      </c>
      <c r="C22" s="9">
        <v>56.260114387000002</v>
      </c>
      <c r="D22" s="9" t="str">
        <f t="shared" ref="D22:D31" si="6">IF($B22="N/A","N/A",IF(C22&lt;0,"No","Yes"))</f>
        <v>N/A</v>
      </c>
      <c r="E22" s="9">
        <v>63.384061545000002</v>
      </c>
      <c r="F22" s="9" t="str">
        <f t="shared" ref="F22:F31" si="7">IF($B22="N/A","N/A",IF(E22&lt;0,"No","Yes"))</f>
        <v>N/A</v>
      </c>
      <c r="G22" s="9">
        <v>62.669499160999997</v>
      </c>
      <c r="I22" s="10">
        <v>12.66</v>
      </c>
      <c r="J22" s="10">
        <v>-1.1299999999999999</v>
      </c>
      <c r="K22" s="9" t="str">
        <f t="shared" ref="K22:K31" si="8">IF(J22="Div by 0", "N/A", IF(J22="N/A","N/A", IF(J22&gt;30, "No", IF(J22&lt;-30, "No", "Yes"))))</f>
        <v>Yes</v>
      </c>
    </row>
    <row r="23" spans="1:11" x14ac:dyDescent="0.2">
      <c r="A23" s="3" t="s">
        <v>942</v>
      </c>
      <c r="B23" s="87" t="s">
        <v>213</v>
      </c>
      <c r="C23" s="9">
        <v>34.900529425999999</v>
      </c>
      <c r="D23" s="9" t="str">
        <f t="shared" si="6"/>
        <v>N/A</v>
      </c>
      <c r="E23" s="9">
        <v>36.518683645000003</v>
      </c>
      <c r="F23" s="9" t="str">
        <f t="shared" si="7"/>
        <v>N/A</v>
      </c>
      <c r="G23" s="9">
        <v>37.205784076999997</v>
      </c>
      <c r="H23" s="9" t="str">
        <f t="shared" ref="H23:H31" si="9">IF($B23="N/A","N/A",IF(G23&lt;0,"No","Yes"))</f>
        <v>N/A</v>
      </c>
      <c r="I23" s="10">
        <v>4.6360000000000001</v>
      </c>
      <c r="J23" s="10">
        <v>1.8819999999999999</v>
      </c>
      <c r="K23" s="9" t="str">
        <f t="shared" si="8"/>
        <v>Yes</v>
      </c>
    </row>
    <row r="24" spans="1:11" ht="25.5" x14ac:dyDescent="0.2">
      <c r="A24" s="3" t="s">
        <v>943</v>
      </c>
      <c r="B24" s="87" t="s">
        <v>213</v>
      </c>
      <c r="C24" s="9">
        <v>8.3643210300000007E-2</v>
      </c>
      <c r="D24" s="9" t="str">
        <f t="shared" si="6"/>
        <v>N/A</v>
      </c>
      <c r="E24" s="9">
        <v>4.5985443899999999E-2</v>
      </c>
      <c r="F24" s="9" t="str">
        <f t="shared" si="7"/>
        <v>N/A</v>
      </c>
      <c r="G24" s="9">
        <v>5.6753930600000002E-2</v>
      </c>
      <c r="H24" s="9" t="str">
        <f t="shared" si="9"/>
        <v>N/A</v>
      </c>
      <c r="I24" s="10">
        <v>-45</v>
      </c>
      <c r="J24" s="10">
        <v>23.42</v>
      </c>
      <c r="K24" s="9" t="str">
        <f t="shared" si="8"/>
        <v>Yes</v>
      </c>
    </row>
    <row r="25" spans="1:11" x14ac:dyDescent="0.2">
      <c r="A25" s="2" t="s">
        <v>166</v>
      </c>
      <c r="B25" s="87" t="s">
        <v>213</v>
      </c>
      <c r="C25" s="9">
        <v>91.276653060000001</v>
      </c>
      <c r="D25" s="9" t="str">
        <f t="shared" si="6"/>
        <v>N/A</v>
      </c>
      <c r="E25" s="9">
        <v>99.979323780000001</v>
      </c>
      <c r="F25" s="9" t="str">
        <f t="shared" si="7"/>
        <v>N/A</v>
      </c>
      <c r="G25" s="9">
        <v>99.986201700999999</v>
      </c>
      <c r="H25" s="9" t="str">
        <f t="shared" si="9"/>
        <v>N/A</v>
      </c>
      <c r="I25" s="10">
        <v>9.5340000000000007</v>
      </c>
      <c r="J25" s="10">
        <v>6.8999999999999999E-3</v>
      </c>
      <c r="K25" s="9" t="str">
        <f t="shared" si="8"/>
        <v>Yes</v>
      </c>
    </row>
    <row r="26" spans="1:11" x14ac:dyDescent="0.2">
      <c r="A26" s="2" t="s">
        <v>167</v>
      </c>
      <c r="B26" s="87" t="s">
        <v>213</v>
      </c>
      <c r="C26" s="9">
        <v>91.276653060000001</v>
      </c>
      <c r="D26" s="9" t="str">
        <f t="shared" si="6"/>
        <v>N/A</v>
      </c>
      <c r="E26" s="9">
        <v>99.979323780000001</v>
      </c>
      <c r="F26" s="9" t="str">
        <f t="shared" si="7"/>
        <v>N/A</v>
      </c>
      <c r="G26" s="9">
        <v>99.986201700999999</v>
      </c>
      <c r="H26" s="9" t="str">
        <f t="shared" si="9"/>
        <v>N/A</v>
      </c>
      <c r="I26" s="10">
        <v>9.5340000000000007</v>
      </c>
      <c r="J26" s="10">
        <v>6.8999999999999999E-3</v>
      </c>
      <c r="K26" s="9" t="str">
        <f t="shared" si="8"/>
        <v>Yes</v>
      </c>
    </row>
    <row r="27" spans="1:11" x14ac:dyDescent="0.2">
      <c r="A27" s="2" t="s">
        <v>168</v>
      </c>
      <c r="B27" s="87" t="s">
        <v>213</v>
      </c>
      <c r="C27" s="9">
        <v>91.276653060000001</v>
      </c>
      <c r="D27" s="9" t="str">
        <f t="shared" si="6"/>
        <v>N/A</v>
      </c>
      <c r="E27" s="9">
        <v>99.979323780000001</v>
      </c>
      <c r="F27" s="9" t="str">
        <f t="shared" si="7"/>
        <v>N/A</v>
      </c>
      <c r="G27" s="9">
        <v>99.986201700999999</v>
      </c>
      <c r="H27" s="9" t="str">
        <f t="shared" si="9"/>
        <v>N/A</v>
      </c>
      <c r="I27" s="10">
        <v>9.5340000000000007</v>
      </c>
      <c r="J27" s="10">
        <v>6.8999999999999999E-3</v>
      </c>
      <c r="K27" s="9" t="str">
        <f t="shared" si="8"/>
        <v>Yes</v>
      </c>
    </row>
    <row r="28" spans="1:11" x14ac:dyDescent="0.2">
      <c r="A28" s="2" t="s">
        <v>54</v>
      </c>
      <c r="B28" s="87" t="s">
        <v>213</v>
      </c>
      <c r="C28" s="9">
        <v>13.141839515999999</v>
      </c>
      <c r="D28" s="9" t="str">
        <f t="shared" si="6"/>
        <v>N/A</v>
      </c>
      <c r="E28" s="9">
        <v>13.514742910000001</v>
      </c>
      <c r="F28" s="9" t="str">
        <f t="shared" si="7"/>
        <v>N/A</v>
      </c>
      <c r="G28" s="9">
        <v>13.765311146</v>
      </c>
      <c r="H28" s="9" t="str">
        <f t="shared" si="9"/>
        <v>N/A</v>
      </c>
      <c r="I28" s="10">
        <v>2.8380000000000001</v>
      </c>
      <c r="J28" s="10">
        <v>1.8540000000000001</v>
      </c>
      <c r="K28" s="9" t="str">
        <f t="shared" si="8"/>
        <v>Yes</v>
      </c>
    </row>
    <row r="29" spans="1:11" x14ac:dyDescent="0.2">
      <c r="A29" s="2" t="s">
        <v>55</v>
      </c>
      <c r="B29" s="87" t="s">
        <v>213</v>
      </c>
      <c r="C29" s="9">
        <v>78.134813543999996</v>
      </c>
      <c r="D29" s="9" t="str">
        <f t="shared" si="6"/>
        <v>N/A</v>
      </c>
      <c r="E29" s="9">
        <v>86.464580870000006</v>
      </c>
      <c r="F29" s="9" t="str">
        <f t="shared" si="7"/>
        <v>N/A</v>
      </c>
      <c r="G29" s="9">
        <v>86.220890553999993</v>
      </c>
      <c r="H29" s="9" t="str">
        <f t="shared" si="9"/>
        <v>N/A</v>
      </c>
      <c r="I29" s="10">
        <v>10.66</v>
      </c>
      <c r="J29" s="10">
        <v>-0.28199999999999997</v>
      </c>
      <c r="K29" s="9" t="str">
        <f t="shared" si="8"/>
        <v>Yes</v>
      </c>
    </row>
    <row r="30" spans="1:11" x14ac:dyDescent="0.2">
      <c r="A30" s="2" t="s">
        <v>56</v>
      </c>
      <c r="B30" s="87" t="s">
        <v>213</v>
      </c>
      <c r="C30" s="9">
        <v>74.560094703999994</v>
      </c>
      <c r="D30" s="9" t="str">
        <f t="shared" si="6"/>
        <v>N/A</v>
      </c>
      <c r="E30" s="9">
        <v>82.207347256000006</v>
      </c>
      <c r="F30" s="9" t="str">
        <f t="shared" si="7"/>
        <v>N/A</v>
      </c>
      <c r="G30" s="9">
        <v>83.382129890000002</v>
      </c>
      <c r="H30" s="9" t="str">
        <f t="shared" si="9"/>
        <v>N/A</v>
      </c>
      <c r="I30" s="10">
        <v>10.26</v>
      </c>
      <c r="J30" s="10">
        <v>1.429</v>
      </c>
      <c r="K30" s="9" t="str">
        <f t="shared" si="8"/>
        <v>Yes</v>
      </c>
    </row>
    <row r="31" spans="1:11" x14ac:dyDescent="0.2">
      <c r="A31" s="2" t="s">
        <v>57</v>
      </c>
      <c r="B31" s="87" t="s">
        <v>213</v>
      </c>
      <c r="C31" s="9">
        <v>14.460905512</v>
      </c>
      <c r="D31" s="9" t="str">
        <f t="shared" si="6"/>
        <v>N/A</v>
      </c>
      <c r="E31" s="9">
        <v>14.905218678000001</v>
      </c>
      <c r="F31" s="9" t="str">
        <f t="shared" si="7"/>
        <v>N/A</v>
      </c>
      <c r="G31" s="9">
        <v>13.614061920999999</v>
      </c>
      <c r="H31" s="9" t="str">
        <f t="shared" si="9"/>
        <v>N/A</v>
      </c>
      <c r="I31" s="10">
        <v>3.073</v>
      </c>
      <c r="J31" s="10">
        <v>-8.66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5</v>
      </c>
      <c r="D6" s="46" t="s">
        <v>213</v>
      </c>
      <c r="E6" s="29">
        <v>7</v>
      </c>
      <c r="F6" s="46" t="s">
        <v>213</v>
      </c>
      <c r="G6" s="29">
        <v>7</v>
      </c>
      <c r="H6" s="46" t="s">
        <v>213</v>
      </c>
      <c r="I6" s="133" t="s">
        <v>213</v>
      </c>
      <c r="J6" s="133" t="s">
        <v>213</v>
      </c>
      <c r="K6" s="46" t="s">
        <v>213</v>
      </c>
      <c r="L6" s="46" t="s">
        <v>213</v>
      </c>
    </row>
    <row r="7" spans="1:12" x14ac:dyDescent="0.2">
      <c r="A7" s="3" t="s">
        <v>17</v>
      </c>
      <c r="B7" s="32" t="s">
        <v>213</v>
      </c>
      <c r="C7" s="33">
        <v>1330788</v>
      </c>
      <c r="D7" s="84" t="str">
        <f>IF($B7="N/A","N/A",IF(C7&gt;10,"No",IF(C7&lt;-10,"No","Yes")))</f>
        <v>N/A</v>
      </c>
      <c r="E7" s="33">
        <v>1420389</v>
      </c>
      <c r="F7" s="84" t="str">
        <f>IF($B7="N/A","N/A",IF(E7&gt;10,"No",IF(E7&lt;-10,"No","Yes")))</f>
        <v>N/A</v>
      </c>
      <c r="G7" s="33">
        <v>1453571</v>
      </c>
      <c r="H7" s="84" t="str">
        <f>IF($B7="N/A","N/A",IF(G7&gt;10,"No",IF(G7&lt;-10,"No","Yes")))</f>
        <v>N/A</v>
      </c>
      <c r="I7" s="85">
        <v>6.7329999999999997</v>
      </c>
      <c r="J7" s="85">
        <v>2.3359999999999999</v>
      </c>
      <c r="K7" s="86" t="s">
        <v>739</v>
      </c>
      <c r="L7" s="34" t="str">
        <f>IF(J7="Div by 0", "N/A", IF(K7="N/A","N/A", IF(J7&gt;VALUE(MID(K7,1,2)), "No", IF(J7&lt;-1*VALUE(MID(K7,1,2)), "No", "Yes"))))</f>
        <v>Yes</v>
      </c>
    </row>
    <row r="8" spans="1:12" x14ac:dyDescent="0.2">
      <c r="A8" s="3" t="s">
        <v>58</v>
      </c>
      <c r="B8" s="37" t="s">
        <v>213</v>
      </c>
      <c r="C8" s="49">
        <v>5161303984</v>
      </c>
      <c r="D8" s="46" t="str">
        <f>IF($B8="N/A","N/A",IF(C8&gt;10,"No",IF(C8&lt;-10,"No","Yes")))</f>
        <v>N/A</v>
      </c>
      <c r="E8" s="49">
        <v>5751437725</v>
      </c>
      <c r="F8" s="46" t="str">
        <f>IF($B8="N/A","N/A",IF(E8&gt;10,"No",IF(E8&lt;-10,"No","Yes")))</f>
        <v>N/A</v>
      </c>
      <c r="G8" s="49">
        <v>5744917886</v>
      </c>
      <c r="H8" s="46" t="str">
        <f>IF($B8="N/A","N/A",IF(G8&gt;10,"No",IF(G8&lt;-10,"No","Yes")))</f>
        <v>N/A</v>
      </c>
      <c r="I8" s="12">
        <v>11.43</v>
      </c>
      <c r="J8" s="12">
        <v>-0.113</v>
      </c>
      <c r="K8" s="47" t="s">
        <v>739</v>
      </c>
      <c r="L8" s="9" t="str">
        <f>IF(J8="Div by 0", "N/A", IF(K8="N/A","N/A", IF(J8&gt;VALUE(MID(K8,1,2)), "No", IF(J8&lt;-1*VALUE(MID(K8,1,2)), "No", "Yes"))))</f>
        <v>Yes</v>
      </c>
    </row>
    <row r="9" spans="1:12" x14ac:dyDescent="0.2">
      <c r="A9" s="61" t="s">
        <v>944</v>
      </c>
      <c r="B9" s="9" t="s">
        <v>213</v>
      </c>
      <c r="C9" s="8">
        <v>9.9678536326000007</v>
      </c>
      <c r="D9" s="46" t="str">
        <f>IF($B9="N/A","N/A",IF(C9&gt;10,"No",IF(C9&lt;-10,"No","Yes")))</f>
        <v>N/A</v>
      </c>
      <c r="E9" s="8">
        <v>7.2348490448999998</v>
      </c>
      <c r="F9" s="46" t="str">
        <f>IF($B9="N/A","N/A",IF(E9&gt;10,"No",IF(E9&lt;-10,"No","Yes")))</f>
        <v>N/A</v>
      </c>
      <c r="G9" s="8">
        <v>7.3071766016000002</v>
      </c>
      <c r="H9" s="46" t="str">
        <f>IF($B9="N/A","N/A",IF(G9&gt;10,"No",IF(G9&lt;-10,"No","Yes")))</f>
        <v>N/A</v>
      </c>
      <c r="I9" s="12">
        <v>-27.4</v>
      </c>
      <c r="J9" s="12">
        <v>0.99970000000000003</v>
      </c>
      <c r="K9" s="9" t="s">
        <v>213</v>
      </c>
      <c r="L9" s="9" t="str">
        <f>IF(J9="Div by 0", "N/A", IF(K9="N/A","N/A", IF(J9&gt;VALUE(MID(K9,1,2)), "No", IF(J9&lt;-1*VALUE(MID(K9,1,2)), "No", "Yes"))))</f>
        <v>N/A</v>
      </c>
    </row>
    <row r="10" spans="1:12" x14ac:dyDescent="0.2">
      <c r="A10" s="61" t="s">
        <v>945</v>
      </c>
      <c r="B10" s="9" t="s">
        <v>213</v>
      </c>
      <c r="C10" s="8">
        <v>28.976516169</v>
      </c>
      <c r="D10" s="46" t="str">
        <f t="shared" ref="D10:D19" si="0">IF($B10="N/A","N/A",IF(C10&gt;10,"No",IF(C10&lt;-10,"No","Yes")))</f>
        <v>N/A</v>
      </c>
      <c r="E10" s="8">
        <v>16.805818687999999</v>
      </c>
      <c r="F10" s="46" t="str">
        <f t="shared" ref="F10:F19" si="1">IF($B10="N/A","N/A",IF(E10&gt;10,"No",IF(E10&lt;-10,"No","Yes")))</f>
        <v>N/A</v>
      </c>
      <c r="G10" s="8">
        <v>8.7095848774999993</v>
      </c>
      <c r="H10" s="46" t="str">
        <f t="shared" ref="H10:H19" si="2">IF($B10="N/A","N/A",IF(G10&gt;10,"No",IF(G10&lt;-10,"No","Yes")))</f>
        <v>N/A</v>
      </c>
      <c r="I10" s="12">
        <v>-42</v>
      </c>
      <c r="J10" s="12">
        <v>-48.2</v>
      </c>
      <c r="K10" s="9" t="s">
        <v>213</v>
      </c>
      <c r="L10" s="9" t="str">
        <f t="shared" ref="L10:L26" si="3">IF(J10="Div by 0", "N/A", IF(K10="N/A","N/A", IF(J10&gt;VALUE(MID(K10,1,2)), "No", IF(J10&lt;-1*VALUE(MID(K10,1,2)), "No", "Yes"))))</f>
        <v>N/A</v>
      </c>
    </row>
    <row r="11" spans="1:12" x14ac:dyDescent="0.2">
      <c r="A11" s="61" t="s">
        <v>946</v>
      </c>
      <c r="B11" s="9" t="s">
        <v>213</v>
      </c>
      <c r="C11" s="8">
        <v>5.5698578586999998</v>
      </c>
      <c r="D11" s="46" t="str">
        <f t="shared" si="0"/>
        <v>N/A</v>
      </c>
      <c r="E11" s="8">
        <v>7.6655761202999999</v>
      </c>
      <c r="F11" s="46" t="str">
        <f t="shared" si="1"/>
        <v>N/A</v>
      </c>
      <c r="G11" s="8">
        <v>9.0471672866000006</v>
      </c>
      <c r="H11" s="46" t="str">
        <f t="shared" si="2"/>
        <v>N/A</v>
      </c>
      <c r="I11" s="12">
        <v>37.630000000000003</v>
      </c>
      <c r="J11" s="12">
        <v>18.02</v>
      </c>
      <c r="K11" s="9" t="s">
        <v>213</v>
      </c>
      <c r="L11" s="9" t="str">
        <f t="shared" si="3"/>
        <v>N/A</v>
      </c>
    </row>
    <row r="12" spans="1:12" x14ac:dyDescent="0.2">
      <c r="A12" s="61" t="s">
        <v>947</v>
      </c>
      <c r="B12" s="9" t="s">
        <v>213</v>
      </c>
      <c r="C12" s="8">
        <v>0.443646922</v>
      </c>
      <c r="D12" s="46" t="str">
        <f t="shared" si="0"/>
        <v>N/A</v>
      </c>
      <c r="E12" s="8">
        <v>0.25788709990000003</v>
      </c>
      <c r="F12" s="46" t="str">
        <f t="shared" si="1"/>
        <v>N/A</v>
      </c>
      <c r="G12" s="8">
        <v>0.41346449540000002</v>
      </c>
      <c r="H12" s="46" t="str">
        <f t="shared" si="2"/>
        <v>N/A</v>
      </c>
      <c r="I12" s="12">
        <v>-41.9</v>
      </c>
      <c r="J12" s="12">
        <v>60.33</v>
      </c>
      <c r="K12" s="9" t="s">
        <v>213</v>
      </c>
      <c r="L12" s="9" t="str">
        <f t="shared" si="3"/>
        <v>N/A</v>
      </c>
    </row>
    <row r="13" spans="1:12" x14ac:dyDescent="0.2">
      <c r="A13" s="61" t="s">
        <v>948</v>
      </c>
      <c r="B13" s="11" t="s">
        <v>213</v>
      </c>
      <c r="C13" s="8">
        <v>8.0616897658000006</v>
      </c>
      <c r="D13" s="46" t="str">
        <f t="shared" si="0"/>
        <v>N/A</v>
      </c>
      <c r="E13" s="8">
        <v>17.726693181000002</v>
      </c>
      <c r="F13" s="46" t="str">
        <f t="shared" si="1"/>
        <v>N/A</v>
      </c>
      <c r="G13" s="8">
        <v>22.883574315000001</v>
      </c>
      <c r="H13" s="46" t="str">
        <f t="shared" si="2"/>
        <v>N/A</v>
      </c>
      <c r="I13" s="12">
        <v>119.9</v>
      </c>
      <c r="J13" s="12">
        <v>29.09</v>
      </c>
      <c r="K13" s="9" t="s">
        <v>213</v>
      </c>
      <c r="L13" s="9" t="str">
        <f t="shared" si="3"/>
        <v>N/A</v>
      </c>
    </row>
    <row r="14" spans="1:12" ht="12.75" customHeight="1" x14ac:dyDescent="0.2">
      <c r="A14" s="61" t="s">
        <v>949</v>
      </c>
      <c r="B14" s="11" t="s">
        <v>213</v>
      </c>
      <c r="C14" s="8">
        <v>8.5986648512000006</v>
      </c>
      <c r="D14" s="46" t="str">
        <f t="shared" si="0"/>
        <v>N/A</v>
      </c>
      <c r="E14" s="8">
        <v>6.7711028457999998</v>
      </c>
      <c r="F14" s="46" t="str">
        <f t="shared" si="1"/>
        <v>N/A</v>
      </c>
      <c r="G14" s="8">
        <v>7.8627050209</v>
      </c>
      <c r="H14" s="46" t="str">
        <f t="shared" si="2"/>
        <v>N/A</v>
      </c>
      <c r="I14" s="12">
        <v>-21.3</v>
      </c>
      <c r="J14" s="12">
        <v>16.12</v>
      </c>
      <c r="K14" s="9" t="s">
        <v>213</v>
      </c>
      <c r="L14" s="9" t="str">
        <f t="shared" si="3"/>
        <v>N/A</v>
      </c>
    </row>
    <row r="15" spans="1:12" x14ac:dyDescent="0.2">
      <c r="A15" s="61" t="s">
        <v>950</v>
      </c>
      <c r="B15" s="11" t="s">
        <v>213</v>
      </c>
      <c r="C15" s="8">
        <v>0.28779940910000001</v>
      </c>
      <c r="D15" s="46" t="str">
        <f t="shared" si="0"/>
        <v>N/A</v>
      </c>
      <c r="E15" s="8">
        <v>1.7519144403</v>
      </c>
      <c r="F15" s="46" t="str">
        <f t="shared" si="1"/>
        <v>N/A</v>
      </c>
      <c r="G15" s="8">
        <v>0.39206891170000002</v>
      </c>
      <c r="H15" s="46" t="str">
        <f t="shared" si="2"/>
        <v>N/A</v>
      </c>
      <c r="I15" s="12">
        <v>508.7</v>
      </c>
      <c r="J15" s="12">
        <v>-77.599999999999994</v>
      </c>
      <c r="K15" s="9" t="s">
        <v>213</v>
      </c>
      <c r="L15" s="9" t="str">
        <f t="shared" si="3"/>
        <v>N/A</v>
      </c>
    </row>
    <row r="16" spans="1:12" ht="12.75" customHeight="1" x14ac:dyDescent="0.2">
      <c r="A16" s="61" t="s">
        <v>951</v>
      </c>
      <c r="B16" s="11" t="s">
        <v>213</v>
      </c>
      <c r="C16" s="8">
        <v>38.093971390999997</v>
      </c>
      <c r="D16" s="46" t="str">
        <f t="shared" si="0"/>
        <v>N/A</v>
      </c>
      <c r="E16" s="8">
        <v>41.786158581000002</v>
      </c>
      <c r="F16" s="46" t="str">
        <f t="shared" si="1"/>
        <v>N/A</v>
      </c>
      <c r="G16" s="8">
        <v>43.384258492000001</v>
      </c>
      <c r="H16" s="46" t="str">
        <f t="shared" si="2"/>
        <v>N/A</v>
      </c>
      <c r="I16" s="12">
        <v>9.6920000000000002</v>
      </c>
      <c r="J16" s="12">
        <v>3.8239999999999998</v>
      </c>
      <c r="K16" s="9" t="s">
        <v>213</v>
      </c>
      <c r="L16" s="9" t="str">
        <f t="shared" si="3"/>
        <v>N/A</v>
      </c>
    </row>
    <row r="17" spans="1:12" ht="12.75" customHeight="1" x14ac:dyDescent="0.2">
      <c r="A17" s="4" t="s">
        <v>952</v>
      </c>
      <c r="B17" s="11" t="s">
        <v>213</v>
      </c>
      <c r="C17" s="8" t="s">
        <v>213</v>
      </c>
      <c r="D17" s="46" t="str">
        <f t="shared" si="0"/>
        <v>N/A</v>
      </c>
      <c r="E17" s="8">
        <v>78.070584889000003</v>
      </c>
      <c r="F17" s="46" t="str">
        <f t="shared" si="1"/>
        <v>N/A</v>
      </c>
      <c r="G17" s="8">
        <v>75.369486594999998</v>
      </c>
      <c r="H17" s="46" t="str">
        <f t="shared" si="2"/>
        <v>N/A</v>
      </c>
      <c r="I17" s="12" t="s">
        <v>213</v>
      </c>
      <c r="J17" s="12">
        <v>-3.46</v>
      </c>
      <c r="K17" s="9" t="s">
        <v>213</v>
      </c>
      <c r="L17" s="9" t="str">
        <f t="shared" si="3"/>
        <v>N/A</v>
      </c>
    </row>
    <row r="18" spans="1:12" ht="12.75" customHeight="1" x14ac:dyDescent="0.2">
      <c r="A18" s="4" t="s">
        <v>953</v>
      </c>
      <c r="B18" s="11" t="s">
        <v>213</v>
      </c>
      <c r="C18" s="8" t="s">
        <v>213</v>
      </c>
      <c r="D18" s="46" t="str">
        <f t="shared" si="0"/>
        <v>N/A</v>
      </c>
      <c r="E18" s="8">
        <v>14.694566066</v>
      </c>
      <c r="F18" s="46" t="str">
        <f t="shared" si="1"/>
        <v>N/A</v>
      </c>
      <c r="G18" s="8">
        <v>17.323336803</v>
      </c>
      <c r="H18" s="46" t="str">
        <f t="shared" si="2"/>
        <v>N/A</v>
      </c>
      <c r="I18" s="12" t="s">
        <v>213</v>
      </c>
      <c r="J18" s="12">
        <v>17.89</v>
      </c>
      <c r="K18" s="9" t="s">
        <v>213</v>
      </c>
      <c r="L18" s="9" t="str">
        <f t="shared" si="3"/>
        <v>N/A</v>
      </c>
    </row>
    <row r="19" spans="1:12" ht="12.75" customHeight="1" x14ac:dyDescent="0.2">
      <c r="A19" s="18" t="s">
        <v>132</v>
      </c>
      <c r="B19" s="1" t="s">
        <v>213</v>
      </c>
      <c r="C19" s="38">
        <v>30958</v>
      </c>
      <c r="D19" s="46" t="str">
        <f t="shared" si="0"/>
        <v>N/A</v>
      </c>
      <c r="E19" s="38">
        <v>30147</v>
      </c>
      <c r="F19" s="46" t="str">
        <f t="shared" si="1"/>
        <v>N/A</v>
      </c>
      <c r="G19" s="38">
        <v>24942</v>
      </c>
      <c r="H19" s="46" t="str">
        <f t="shared" si="2"/>
        <v>N/A</v>
      </c>
      <c r="I19" s="12">
        <v>-2.62</v>
      </c>
      <c r="J19" s="12">
        <v>-17.3</v>
      </c>
      <c r="K19" s="38" t="s">
        <v>213</v>
      </c>
      <c r="L19" s="9" t="str">
        <f t="shared" si="3"/>
        <v>N/A</v>
      </c>
    </row>
    <row r="20" spans="1:12" ht="12.75" customHeight="1" x14ac:dyDescent="0.2">
      <c r="A20" s="18" t="s">
        <v>133</v>
      </c>
      <c r="B20" s="50" t="s">
        <v>276</v>
      </c>
      <c r="C20" s="8">
        <v>2.3262908893000001</v>
      </c>
      <c r="D20" s="46" t="str">
        <f>IF($B20="N/A","N/A",IF(C20&gt;=2,"No",IF(C20&lt;0,"No","Yes")))</f>
        <v>No</v>
      </c>
      <c r="E20" s="8">
        <v>2.1224467381999998</v>
      </c>
      <c r="F20" s="46" t="str">
        <f>IF($B20="N/A","N/A",IF(E20&gt;=2,"No",IF(E20&lt;0,"No","Yes")))</f>
        <v>No</v>
      </c>
      <c r="G20" s="8">
        <v>1.7159120537999999</v>
      </c>
      <c r="H20" s="46" t="str">
        <f>IF($B20="N/A","N/A",IF(G20&gt;=2,"No",IF(G20&lt;0,"No","Yes")))</f>
        <v>Yes</v>
      </c>
      <c r="I20" s="12">
        <v>-8.76</v>
      </c>
      <c r="J20" s="12">
        <v>-19.2</v>
      </c>
      <c r="K20" s="9" t="s">
        <v>213</v>
      </c>
      <c r="L20" s="9" t="str">
        <f t="shared" si="3"/>
        <v>N/A</v>
      </c>
    </row>
    <row r="21" spans="1:12" ht="25.5" x14ac:dyDescent="0.2">
      <c r="A21" s="2" t="s">
        <v>134</v>
      </c>
      <c r="B21" s="50" t="s">
        <v>213</v>
      </c>
      <c r="C21" s="49">
        <v>51366349</v>
      </c>
      <c r="D21" s="46" t="str">
        <f t="shared" ref="D21:D26" si="4">IF($B21="N/A","N/A",IF(C21&gt;10,"No",IF(C21&lt;-10,"No","Yes")))</f>
        <v>N/A</v>
      </c>
      <c r="E21" s="49">
        <v>45150208</v>
      </c>
      <c r="F21" s="46" t="str">
        <f t="shared" ref="F21:F26" si="5">IF($B21="N/A","N/A",IF(E21&gt;10,"No",IF(E21&lt;-10,"No","Yes")))</f>
        <v>N/A</v>
      </c>
      <c r="G21" s="49">
        <v>36910553</v>
      </c>
      <c r="H21" s="46" t="str">
        <f t="shared" ref="H21:H26" si="6">IF($B21="N/A","N/A",IF(G21&gt;10,"No",IF(G21&lt;-10,"No","Yes")))</f>
        <v>N/A</v>
      </c>
      <c r="I21" s="12">
        <v>-12.1</v>
      </c>
      <c r="J21" s="12">
        <v>-18.2</v>
      </c>
      <c r="K21" s="9" t="s">
        <v>213</v>
      </c>
      <c r="L21" s="9" t="str">
        <f t="shared" si="3"/>
        <v>N/A</v>
      </c>
    </row>
    <row r="22" spans="1:12" ht="25.5" x14ac:dyDescent="0.2">
      <c r="A22" s="2" t="s">
        <v>1708</v>
      </c>
      <c r="B22" s="50" t="s">
        <v>213</v>
      </c>
      <c r="C22" s="49">
        <v>1659.2269848999999</v>
      </c>
      <c r="D22" s="46" t="str">
        <f t="shared" si="4"/>
        <v>N/A</v>
      </c>
      <c r="E22" s="49">
        <v>1497.6683584</v>
      </c>
      <c r="F22" s="46" t="str">
        <f t="shared" si="5"/>
        <v>N/A</v>
      </c>
      <c r="G22" s="49">
        <v>1479.8553844999999</v>
      </c>
      <c r="H22" s="46" t="str">
        <f t="shared" si="6"/>
        <v>N/A</v>
      </c>
      <c r="I22" s="12">
        <v>-9.74</v>
      </c>
      <c r="J22" s="12">
        <v>-1.19</v>
      </c>
      <c r="K22" s="9" t="s">
        <v>213</v>
      </c>
      <c r="L22" s="9" t="str">
        <f t="shared" si="3"/>
        <v>N/A</v>
      </c>
    </row>
    <row r="23" spans="1:12" ht="12.75" customHeight="1" x14ac:dyDescent="0.2">
      <c r="A23" s="18" t="s">
        <v>135</v>
      </c>
      <c r="B23" s="37" t="s">
        <v>213</v>
      </c>
      <c r="C23" s="1">
        <v>9713</v>
      </c>
      <c r="D23" s="46" t="str">
        <f t="shared" si="4"/>
        <v>N/A</v>
      </c>
      <c r="E23" s="1">
        <v>3377</v>
      </c>
      <c r="F23" s="46" t="str">
        <f t="shared" si="5"/>
        <v>N/A</v>
      </c>
      <c r="G23" s="1">
        <v>917</v>
      </c>
      <c r="H23" s="46" t="str">
        <f t="shared" si="6"/>
        <v>N/A</v>
      </c>
      <c r="I23" s="12">
        <v>-65.2</v>
      </c>
      <c r="J23" s="12">
        <v>-72.8</v>
      </c>
      <c r="K23" s="38" t="s">
        <v>213</v>
      </c>
      <c r="L23" s="9" t="str">
        <f t="shared" si="3"/>
        <v>N/A</v>
      </c>
    </row>
    <row r="24" spans="1:12" ht="12.75" customHeight="1" x14ac:dyDescent="0.2">
      <c r="A24" s="18" t="s">
        <v>136</v>
      </c>
      <c r="B24" s="37" t="s">
        <v>213</v>
      </c>
      <c r="C24" s="13">
        <v>0.72986831860000001</v>
      </c>
      <c r="D24" s="46" t="str">
        <f t="shared" si="4"/>
        <v>N/A</v>
      </c>
      <c r="E24" s="13">
        <v>0.23775177080000001</v>
      </c>
      <c r="F24" s="46" t="str">
        <f t="shared" si="5"/>
        <v>N/A</v>
      </c>
      <c r="G24" s="13">
        <v>6.3086013699999999E-2</v>
      </c>
      <c r="H24" s="46" t="str">
        <f t="shared" si="6"/>
        <v>N/A</v>
      </c>
      <c r="I24" s="12">
        <v>-67.400000000000006</v>
      </c>
      <c r="J24" s="12">
        <v>-73.5</v>
      </c>
      <c r="K24" s="9" t="s">
        <v>213</v>
      </c>
      <c r="L24" s="9" t="str">
        <f t="shared" si="3"/>
        <v>N/A</v>
      </c>
    </row>
    <row r="25" spans="1:12" ht="25.5" x14ac:dyDescent="0.2">
      <c r="A25" s="2" t="s">
        <v>137</v>
      </c>
      <c r="B25" s="37" t="s">
        <v>213</v>
      </c>
      <c r="C25" s="14">
        <v>42363799</v>
      </c>
      <c r="D25" s="46" t="str">
        <f t="shared" si="4"/>
        <v>N/A</v>
      </c>
      <c r="E25" s="14">
        <v>5351519</v>
      </c>
      <c r="F25" s="46" t="str">
        <f t="shared" si="5"/>
        <v>N/A</v>
      </c>
      <c r="G25" s="14">
        <v>4593186</v>
      </c>
      <c r="H25" s="46" t="str">
        <f t="shared" si="6"/>
        <v>N/A</v>
      </c>
      <c r="I25" s="12">
        <v>-87.4</v>
      </c>
      <c r="J25" s="12">
        <v>-14.2</v>
      </c>
      <c r="K25" s="9" t="s">
        <v>213</v>
      </c>
      <c r="L25" s="9" t="str">
        <f t="shared" si="3"/>
        <v>N/A</v>
      </c>
    </row>
    <row r="26" spans="1:12" ht="25.5" x14ac:dyDescent="0.2">
      <c r="A26" s="2" t="s">
        <v>954</v>
      </c>
      <c r="B26" s="37" t="s">
        <v>213</v>
      </c>
      <c r="C26" s="14">
        <v>4361.5565736999997</v>
      </c>
      <c r="D26" s="46" t="str">
        <f t="shared" si="4"/>
        <v>N/A</v>
      </c>
      <c r="E26" s="14">
        <v>1584.6961799999999</v>
      </c>
      <c r="F26" s="46" t="str">
        <f t="shared" si="5"/>
        <v>N/A</v>
      </c>
      <c r="G26" s="14">
        <v>5008.9269357000003</v>
      </c>
      <c r="H26" s="46" t="str">
        <f t="shared" si="6"/>
        <v>N/A</v>
      </c>
      <c r="I26" s="12">
        <v>-63.7</v>
      </c>
      <c r="J26" s="12">
        <v>216.1</v>
      </c>
      <c r="K26" s="9" t="s">
        <v>213</v>
      </c>
      <c r="L26" s="9" t="str">
        <f t="shared" si="3"/>
        <v>N/A</v>
      </c>
    </row>
    <row r="27" spans="1:12" x14ac:dyDescent="0.2">
      <c r="A27" s="18" t="s">
        <v>138</v>
      </c>
      <c r="B27" s="1" t="s">
        <v>213</v>
      </c>
      <c r="C27" s="38">
        <v>18738</v>
      </c>
      <c r="D27" s="46" t="str">
        <f>IF($B27="N/A","N/A",IF(C27&gt;10,"No",IF(C27&lt;-10,"No","Yes")))</f>
        <v>N/A</v>
      </c>
      <c r="E27" s="38">
        <v>23757</v>
      </c>
      <c r="F27" s="46" t="str">
        <f>IF($B27="N/A","N/A",IF(E27&gt;10,"No",IF(E27&lt;-10,"No","Yes")))</f>
        <v>N/A</v>
      </c>
      <c r="G27" s="38">
        <v>25715</v>
      </c>
      <c r="H27" s="46" t="str">
        <f>IF($B27="N/A","N/A",IF(G27&gt;10,"No",IF(G27&lt;-10,"No","Yes")))</f>
        <v>N/A</v>
      </c>
      <c r="I27" s="12">
        <v>26.79</v>
      </c>
      <c r="J27" s="12">
        <v>8.2420000000000009</v>
      </c>
      <c r="K27" s="38" t="s">
        <v>213</v>
      </c>
      <c r="L27" s="9" t="str">
        <f>IF(J27="Div by 0", "N/A", IF(K27="N/A","N/A", IF(J27&gt;VALUE(MID(K27,1,2)), "No", IF(J27&lt;-1*VALUE(MID(K27,1,2)), "No", "Yes"))))</f>
        <v>N/A</v>
      </c>
    </row>
    <row r="28" spans="1:12" x14ac:dyDescent="0.2">
      <c r="A28" s="2" t="s">
        <v>139</v>
      </c>
      <c r="B28" s="50" t="s">
        <v>213</v>
      </c>
      <c r="C28" s="8">
        <v>1.4080379444</v>
      </c>
      <c r="D28" s="46" t="str">
        <f>IF($B28="N/A","N/A",IF(C28&gt;10,"No",IF(C28&lt;-10,"No","Yes")))</f>
        <v>N/A</v>
      </c>
      <c r="E28" s="8">
        <v>1.6725699790999999</v>
      </c>
      <c r="F28" s="46" t="str">
        <f>IF($B28="N/A","N/A",IF(E28&gt;10,"No",IF(E28&lt;-10,"No","Yes")))</f>
        <v>N/A</v>
      </c>
      <c r="G28" s="8">
        <v>1.7690914307000001</v>
      </c>
      <c r="H28" s="46" t="str">
        <f>IF($B28="N/A","N/A",IF(G28&gt;10,"No",IF(G28&lt;-10,"No","Yes")))</f>
        <v>N/A</v>
      </c>
      <c r="I28" s="12">
        <v>18.79</v>
      </c>
      <c r="J28" s="12">
        <v>5.7709999999999999</v>
      </c>
      <c r="K28" s="9" t="s">
        <v>213</v>
      </c>
      <c r="L28" s="9" t="str">
        <f>IF(J28="Div by 0", "N/A", IF(K28="N/A","N/A", IF(J28&gt;VALUE(MID(K28,1,2)), "No", IF(J28&lt;-1*VALUE(MID(K28,1,2)), "No", "Yes"))))</f>
        <v>N/A</v>
      </c>
    </row>
    <row r="29" spans="1:12" x14ac:dyDescent="0.2">
      <c r="A29" s="18" t="s">
        <v>140</v>
      </c>
      <c r="B29" s="38" t="s">
        <v>213</v>
      </c>
      <c r="C29" s="38">
        <v>30531</v>
      </c>
      <c r="D29" s="46" t="str">
        <f>IF($B29="N/A","N/A",IF(C29&gt;10,"No",IF(C29&lt;-10,"No","Yes")))</f>
        <v>N/A</v>
      </c>
      <c r="E29" s="38">
        <v>53847</v>
      </c>
      <c r="F29" s="46" t="str">
        <f>IF($B29="N/A","N/A",IF(E29&gt;10,"No",IF(E29&lt;-10,"No","Yes")))</f>
        <v>N/A</v>
      </c>
      <c r="G29" s="38">
        <v>55618</v>
      </c>
      <c r="H29" s="46" t="str">
        <f>IF($B29="N/A","N/A",IF(G29&gt;10,"No",IF(G29&lt;-10,"No","Yes")))</f>
        <v>N/A</v>
      </c>
      <c r="I29" s="12">
        <v>76.37</v>
      </c>
      <c r="J29" s="12">
        <v>3.2890000000000001</v>
      </c>
      <c r="K29" s="38" t="s">
        <v>213</v>
      </c>
      <c r="L29" s="9" t="str">
        <f>IF(J29="Div by 0", "N/A", IF(K29="N/A","N/A", IF(J29&gt;VALUE(MID(K29,1,2)), "No", IF(J29&lt;-1*VALUE(MID(K29,1,2)), "No", "Yes"))))</f>
        <v>N/A</v>
      </c>
    </row>
    <row r="30" spans="1:12" x14ac:dyDescent="0.2">
      <c r="A30" s="2" t="s">
        <v>141</v>
      </c>
      <c r="B30" s="37" t="s">
        <v>213</v>
      </c>
      <c r="C30" s="8">
        <v>2.2942046367</v>
      </c>
      <c r="D30" s="46" t="str">
        <f>IF($B30="N/A","N/A",IF(C30&gt;10,"No",IF(C30&lt;-10,"No","Yes")))</f>
        <v>N/A</v>
      </c>
      <c r="E30" s="8">
        <v>3.7910037321000001</v>
      </c>
      <c r="F30" s="46" t="str">
        <f>IF($B30="N/A","N/A",IF(E30&gt;10,"No",IF(E30&lt;-10,"No","Yes")))</f>
        <v>N/A</v>
      </c>
      <c r="G30" s="8">
        <v>3.8263008824</v>
      </c>
      <c r="H30" s="46" t="str">
        <f>IF($B30="N/A","N/A",IF(G30&gt;10,"No",IF(G30&lt;-10,"No","Yes")))</f>
        <v>N/A</v>
      </c>
      <c r="I30" s="12">
        <v>65.239999999999995</v>
      </c>
      <c r="J30" s="12">
        <v>0.93110000000000004</v>
      </c>
      <c r="K30" s="9" t="s">
        <v>213</v>
      </c>
      <c r="L30" s="9" t="str">
        <f>IF(J30="Div by 0", "N/A", IF(K30="N/A","N/A", IF(J30&gt;VALUE(MID(K30,1,2)), "No", IF(J30&lt;-1*VALUE(MID(K30,1,2)), "No", "Yes"))))</f>
        <v>N/A</v>
      </c>
    </row>
    <row r="31" spans="1:12" ht="12.75" customHeight="1" x14ac:dyDescent="0.2">
      <c r="A31" s="18" t="s">
        <v>142</v>
      </c>
      <c r="B31" s="1" t="s">
        <v>213</v>
      </c>
      <c r="C31" s="1">
        <v>6522.0833333</v>
      </c>
      <c r="D31" s="46" t="str">
        <f>IF($B31="N/A","N/A",IF(C31&gt;10,"No",IF(C31&lt;-10,"No","Yes")))</f>
        <v>N/A</v>
      </c>
      <c r="E31" s="1">
        <v>29163</v>
      </c>
      <c r="F31" s="46" t="str">
        <f>IF($B31="N/A","N/A",IF(E31&gt;10,"No",IF(E31&lt;-10,"No","Yes")))</f>
        <v>N/A</v>
      </c>
      <c r="G31" s="1">
        <v>31348.833332999999</v>
      </c>
      <c r="H31" s="46" t="str">
        <f>IF($B31="N/A","N/A",IF(G31&gt;10,"No",IF(G31&lt;-10,"No","Yes")))</f>
        <v>N/A</v>
      </c>
      <c r="I31" s="12">
        <v>347.1</v>
      </c>
      <c r="J31" s="12">
        <v>7.4950000000000001</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1281092</v>
      </c>
      <c r="D6" s="46" t="str">
        <f>IF($B6="N/A","N/A",IF(C6&gt;10,"No",IF(C6&lt;-10,"No","Yes")))</f>
        <v>N/A</v>
      </c>
      <c r="E6" s="38">
        <v>1366485</v>
      </c>
      <c r="F6" s="46" t="str">
        <f>IF($B6="N/A","N/A",IF(E6&gt;10,"No",IF(E6&lt;-10,"No","Yes")))</f>
        <v>N/A</v>
      </c>
      <c r="G6" s="38">
        <v>1402914</v>
      </c>
      <c r="H6" s="46" t="str">
        <f>IF($B6="N/A","N/A",IF(G6&gt;10,"No",IF(G6&lt;-10,"No","Yes")))</f>
        <v>N/A</v>
      </c>
      <c r="I6" s="12">
        <v>6.6660000000000004</v>
      </c>
      <c r="J6" s="12">
        <v>2.6659999999999999</v>
      </c>
      <c r="K6" s="52" t="s">
        <v>739</v>
      </c>
      <c r="L6" s="9" t="str">
        <f>IF(J6="Div by 0", "N/A", IF(K6="N/A","N/A", IF(J6&gt;VALUE(MID(K6,1,2)), "No", IF(J6&lt;-1*VALUE(MID(K6,1,2)), "No", "Yes"))))</f>
        <v>Yes</v>
      </c>
    </row>
    <row r="7" spans="1:14" x14ac:dyDescent="0.2">
      <c r="A7" s="18" t="s">
        <v>59</v>
      </c>
      <c r="B7" s="38" t="s">
        <v>213</v>
      </c>
      <c r="C7" s="38">
        <v>1007287.07</v>
      </c>
      <c r="D7" s="46" t="str">
        <f>IF($B7="N/A","N/A",IF(C7&gt;10,"No",IF(C7&lt;-10,"No","Yes")))</f>
        <v>N/A</v>
      </c>
      <c r="E7" s="38">
        <v>1115120</v>
      </c>
      <c r="F7" s="46" t="str">
        <f>IF($B7="N/A","N/A",IF(E7&gt;10,"No",IF(E7&lt;-10,"No","Yes")))</f>
        <v>N/A</v>
      </c>
      <c r="G7" s="38">
        <v>1147742.72</v>
      </c>
      <c r="H7" s="46" t="str">
        <f>IF($B7="N/A","N/A",IF(G7&gt;10,"No",IF(G7&lt;-10,"No","Yes")))</f>
        <v>N/A</v>
      </c>
      <c r="I7" s="12">
        <v>10.71</v>
      </c>
      <c r="J7" s="12">
        <v>2.9249999999999998</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97.730010535000005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2.2675659378000002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2.423527E-3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31846</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2.2699894648000001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54.138667337000001</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13.810211644000001</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3.3661998366999999</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42.648998304000003</v>
      </c>
      <c r="H21" s="78" t="str">
        <f t="shared" si="7"/>
        <v>N/A</v>
      </c>
      <c r="I21" s="12" t="s">
        <v>213</v>
      </c>
      <c r="J21" s="12" t="s">
        <v>213</v>
      </c>
      <c r="K21" s="77" t="s">
        <v>213</v>
      </c>
      <c r="L21" s="9" t="str">
        <f t="shared" si="4"/>
        <v>N/A</v>
      </c>
    </row>
    <row r="22" spans="1:14" x14ac:dyDescent="0.2">
      <c r="A22" s="2" t="s">
        <v>1715</v>
      </c>
      <c r="B22" s="50" t="s">
        <v>217</v>
      </c>
      <c r="C22" s="1">
        <v>1570</v>
      </c>
      <c r="D22" s="46" t="str">
        <f>IF($B22="N/A","N/A",IF(C22&gt;0,"No",IF(C22&lt;0,"No","Yes")))</f>
        <v>No</v>
      </c>
      <c r="E22" s="1">
        <v>97</v>
      </c>
      <c r="F22" s="46" t="str">
        <f>IF($B22="N/A","N/A",IF(E22&gt;0,"No",IF(E22&lt;0,"No","Yes")))</f>
        <v>No</v>
      </c>
      <c r="G22" s="1">
        <v>78</v>
      </c>
      <c r="H22" s="46" t="str">
        <f>IF($B22="N/A","N/A",IF(G22&gt;0,"No",IF(G22&lt;0,"No","Yes")))</f>
        <v>No</v>
      </c>
      <c r="I22" s="12">
        <v>-93.8</v>
      </c>
      <c r="J22" s="12">
        <v>-19.600000000000001</v>
      </c>
      <c r="K22" s="47" t="s">
        <v>213</v>
      </c>
      <c r="L22" s="9" t="str">
        <f t="shared" si="4"/>
        <v>N/A</v>
      </c>
    </row>
    <row r="23" spans="1:14" x14ac:dyDescent="0.2">
      <c r="A23" s="6" t="s">
        <v>145</v>
      </c>
      <c r="B23" s="50" t="s">
        <v>279</v>
      </c>
      <c r="C23" s="8">
        <v>0.24510339619999999</v>
      </c>
      <c r="D23" s="46" t="str">
        <f>IF($B23="N/A","N/A",IF(C23&gt;=10,"No",IF(C23&lt;0,"No","Yes")))</f>
        <v>Yes</v>
      </c>
      <c r="E23" s="8">
        <v>1.41970091E-2</v>
      </c>
      <c r="F23" s="46" t="str">
        <f>IF($B23="N/A","N/A",IF(E23&gt;=10,"No",IF(E23&lt;0,"No","Yes")))</f>
        <v>Yes</v>
      </c>
      <c r="G23" s="8">
        <v>1.1119712299999999E-2</v>
      </c>
      <c r="H23" s="46" t="str">
        <f>IF($B23="N/A","N/A",IF(G23&gt;=10,"No",IF(G23&lt;0,"No","Yes")))</f>
        <v>Yes</v>
      </c>
      <c r="I23" s="12">
        <v>-94.2</v>
      </c>
      <c r="J23" s="12">
        <v>-21.7</v>
      </c>
      <c r="K23" s="47" t="s">
        <v>213</v>
      </c>
      <c r="L23" s="9" t="str">
        <f t="shared" si="4"/>
        <v>N/A</v>
      </c>
    </row>
    <row r="24" spans="1:14" x14ac:dyDescent="0.2">
      <c r="A24" s="2" t="s">
        <v>426</v>
      </c>
      <c r="B24" s="37" t="s">
        <v>213</v>
      </c>
      <c r="C24" s="13">
        <v>61.369426752000003</v>
      </c>
      <c r="D24" s="78" t="str">
        <f t="shared" ref="D24:D27" si="8">IF($B24="N/A","N/A",IF(C24&gt;10,"No",IF(C24&lt;-10,"No","Yes")))</f>
        <v>N/A</v>
      </c>
      <c r="E24" s="13">
        <v>81.443298968999997</v>
      </c>
      <c r="F24" s="46" t="str">
        <f t="shared" ref="F24:F27" si="9">IF($B24="N/A","N/A",IF(E24&gt;10,"No",IF(E24&lt;-10,"No","Yes")))</f>
        <v>N/A</v>
      </c>
      <c r="G24" s="13">
        <v>88.461538461999993</v>
      </c>
      <c r="H24" s="46" t="str">
        <f t="shared" ref="H24:H27" si="10">IF($B24="N/A","N/A",IF(G24&gt;10,"No",IF(G24&lt;-10,"No","Yes")))</f>
        <v>N/A</v>
      </c>
      <c r="I24" s="12">
        <v>32.71</v>
      </c>
      <c r="J24" s="12">
        <v>8.6170000000000009</v>
      </c>
      <c r="K24" s="47" t="s">
        <v>213</v>
      </c>
      <c r="L24" s="9" t="str">
        <f t="shared" si="4"/>
        <v>N/A</v>
      </c>
    </row>
    <row r="25" spans="1:14" x14ac:dyDescent="0.2">
      <c r="A25" s="2" t="s">
        <v>427</v>
      </c>
      <c r="B25" s="37" t="s">
        <v>213</v>
      </c>
      <c r="C25" s="13">
        <v>1.847133758</v>
      </c>
      <c r="D25" s="78" t="str">
        <f t="shared" si="8"/>
        <v>N/A</v>
      </c>
      <c r="E25" s="13">
        <v>17.010309278000001</v>
      </c>
      <c r="F25" s="46" t="str">
        <f t="shared" si="9"/>
        <v>N/A</v>
      </c>
      <c r="G25" s="13">
        <v>6.4102564102999997</v>
      </c>
      <c r="H25" s="46" t="str">
        <f t="shared" si="10"/>
        <v>N/A</v>
      </c>
      <c r="I25" s="12">
        <v>820.9</v>
      </c>
      <c r="J25" s="12">
        <v>-62.3</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9.7770700637000001</v>
      </c>
      <c r="D27" s="78" t="str">
        <f t="shared" si="8"/>
        <v>N/A</v>
      </c>
      <c r="E27" s="13">
        <v>8.7628865978999997</v>
      </c>
      <c r="F27" s="46" t="str">
        <f t="shared" si="9"/>
        <v>N/A</v>
      </c>
      <c r="G27" s="13">
        <v>4.4871794871999997</v>
      </c>
      <c r="H27" s="46" t="str">
        <f t="shared" si="10"/>
        <v>N/A</v>
      </c>
      <c r="I27" s="12">
        <v>-10.4</v>
      </c>
      <c r="J27" s="12">
        <v>-48.8</v>
      </c>
      <c r="K27" s="47" t="s">
        <v>213</v>
      </c>
      <c r="L27" s="9" t="str">
        <f t="shared" si="4"/>
        <v>N/A</v>
      </c>
    </row>
    <row r="28" spans="1:14" x14ac:dyDescent="0.2">
      <c r="A28" s="2" t="s">
        <v>955</v>
      </c>
      <c r="B28" s="37" t="s">
        <v>213</v>
      </c>
      <c r="C28" s="74">
        <v>14.10960337</v>
      </c>
      <c r="D28" s="78" t="str">
        <f>IF($B28="N/A","N/A",IF(C28&gt;10,"No",IF(C28&lt;-10,"No","Yes")))</f>
        <v>N/A</v>
      </c>
      <c r="E28" s="74">
        <v>14.061478903999999</v>
      </c>
      <c r="F28" s="78" t="str">
        <f>IF($B28="N/A","N/A",IF(E28&gt;10,"No",IF(E28&lt;-10,"No","Yes")))</f>
        <v>N/A</v>
      </c>
      <c r="G28" s="74">
        <v>14.315417765999999</v>
      </c>
      <c r="H28" s="78" t="str">
        <f>IF($B28="N/A","N/A",IF(G28&gt;10,"No",IF(G28&lt;-10,"No","Yes")))</f>
        <v>N/A</v>
      </c>
      <c r="I28" s="12">
        <v>-0.34100000000000003</v>
      </c>
      <c r="J28" s="12">
        <v>1.806</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99.400199205000007</v>
      </c>
      <c r="D30" s="46" t="str">
        <f>IF($B30="N/A","N/A",IF(C30&gt;=98,"Yes","No"))</f>
        <v>Yes</v>
      </c>
      <c r="E30" s="13">
        <v>99.691105281000006</v>
      </c>
      <c r="F30" s="46" t="str">
        <f>IF($B30="N/A","N/A",IF(E30&gt;=98,"Yes","No"))</f>
        <v>Yes</v>
      </c>
      <c r="G30" s="13">
        <v>99.930501797999995</v>
      </c>
      <c r="H30" s="46" t="str">
        <f>IF($B30="N/A","N/A",IF(G30&gt;=98,"Yes","No"))</f>
        <v>Yes</v>
      </c>
      <c r="I30" s="12">
        <v>0.29270000000000002</v>
      </c>
      <c r="J30" s="12">
        <v>0.24010000000000001</v>
      </c>
      <c r="K30" s="47" t="s">
        <v>740</v>
      </c>
      <c r="L30" s="9" t="str">
        <f t="shared" si="4"/>
        <v>Yes</v>
      </c>
    </row>
    <row r="31" spans="1:14" x14ac:dyDescent="0.2">
      <c r="A31" s="2" t="s">
        <v>18</v>
      </c>
      <c r="B31" s="50" t="s">
        <v>277</v>
      </c>
      <c r="C31" s="13">
        <v>99.998594948999994</v>
      </c>
      <c r="D31" s="46" t="str">
        <f>IF($B31="N/A","N/A",IF(C31&gt;=95,"Yes","No"))</f>
        <v>Yes</v>
      </c>
      <c r="E31" s="13">
        <v>99.996999600999999</v>
      </c>
      <c r="F31" s="46" t="str">
        <f>IF($B31="N/A","N/A",IF(E31&gt;=95,"Yes","No"))</f>
        <v>Yes</v>
      </c>
      <c r="G31" s="13">
        <v>99.999358478000005</v>
      </c>
      <c r="H31" s="46" t="str">
        <f>IF($B31="N/A","N/A",IF(G31&gt;=95,"Yes","No"))</f>
        <v>Yes</v>
      </c>
      <c r="I31" s="12">
        <v>-2E-3</v>
      </c>
      <c r="J31" s="12">
        <v>2.3999999999999998E-3</v>
      </c>
      <c r="K31" s="47" t="s">
        <v>740</v>
      </c>
      <c r="L31" s="9" t="str">
        <f t="shared" si="4"/>
        <v>Yes</v>
      </c>
    </row>
    <row r="32" spans="1:14" x14ac:dyDescent="0.2">
      <c r="A32" s="2" t="s">
        <v>23</v>
      </c>
      <c r="B32" s="37" t="s">
        <v>213</v>
      </c>
      <c r="C32" s="13">
        <v>53.618319370999998</v>
      </c>
      <c r="D32" s="46" t="str">
        <f t="shared" ref="D32:D37" si="11">IF($B32="N/A","N/A",IF(C32&gt;10,"No",IF(C32&lt;-10,"No","Yes")))</f>
        <v>N/A</v>
      </c>
      <c r="E32" s="13">
        <v>53.645228451000001</v>
      </c>
      <c r="F32" s="46" t="str">
        <f t="shared" ref="F32:F37" si="12">IF($B32="N/A","N/A",IF(E32&gt;10,"No",IF(E32&lt;-10,"No","Yes")))</f>
        <v>N/A</v>
      </c>
      <c r="G32" s="13">
        <v>53.205684738999999</v>
      </c>
      <c r="H32" s="46" t="str">
        <f t="shared" ref="H32:H37" si="13">IF($B32="N/A","N/A",IF(G32&gt;10,"No",IF(G32&lt;-10,"No","Yes")))</f>
        <v>N/A</v>
      </c>
      <c r="I32" s="12">
        <v>5.0200000000000002E-2</v>
      </c>
      <c r="J32" s="12">
        <v>-0.81899999999999995</v>
      </c>
      <c r="K32" s="47" t="s">
        <v>740</v>
      </c>
      <c r="L32" s="9" t="str">
        <f t="shared" si="4"/>
        <v>Yes</v>
      </c>
    </row>
    <row r="33" spans="1:12" x14ac:dyDescent="0.2">
      <c r="A33" s="2" t="s">
        <v>24</v>
      </c>
      <c r="B33" s="37" t="s">
        <v>213</v>
      </c>
      <c r="C33" s="13">
        <v>6.1074458353000001</v>
      </c>
      <c r="D33" s="46" t="str">
        <f t="shared" si="11"/>
        <v>N/A</v>
      </c>
      <c r="E33" s="13">
        <v>6.1786993636999998</v>
      </c>
      <c r="F33" s="46" t="str">
        <f t="shared" si="12"/>
        <v>N/A</v>
      </c>
      <c r="G33" s="13">
        <v>6.2936145764999996</v>
      </c>
      <c r="H33" s="46" t="str">
        <f t="shared" si="13"/>
        <v>N/A</v>
      </c>
      <c r="I33" s="12">
        <v>1.167</v>
      </c>
      <c r="J33" s="12">
        <v>1.86</v>
      </c>
      <c r="K33" s="47" t="s">
        <v>740</v>
      </c>
      <c r="L33" s="9" t="str">
        <f t="shared" si="4"/>
        <v>Yes</v>
      </c>
    </row>
    <row r="34" spans="1:12" x14ac:dyDescent="0.2">
      <c r="A34" s="2" t="s">
        <v>25</v>
      </c>
      <c r="B34" s="37" t="s">
        <v>213</v>
      </c>
      <c r="C34" s="13">
        <v>2.5923977357000001</v>
      </c>
      <c r="D34" s="46" t="str">
        <f t="shared" si="11"/>
        <v>N/A</v>
      </c>
      <c r="E34" s="13">
        <v>2.8735039169999999</v>
      </c>
      <c r="F34" s="46" t="str">
        <f t="shared" si="12"/>
        <v>N/A</v>
      </c>
      <c r="G34" s="13">
        <v>2.8773681067000001</v>
      </c>
      <c r="H34" s="46" t="str">
        <f t="shared" si="13"/>
        <v>N/A</v>
      </c>
      <c r="I34" s="12">
        <v>10.84</v>
      </c>
      <c r="J34" s="12">
        <v>0.13450000000000001</v>
      </c>
      <c r="K34" s="47" t="s">
        <v>740</v>
      </c>
      <c r="L34" s="9" t="str">
        <f t="shared" si="4"/>
        <v>Yes</v>
      </c>
    </row>
    <row r="35" spans="1:12" x14ac:dyDescent="0.2">
      <c r="A35" s="2" t="s">
        <v>26</v>
      </c>
      <c r="B35" s="50" t="s">
        <v>213</v>
      </c>
      <c r="C35" s="13">
        <v>3.3879690138999998</v>
      </c>
      <c r="D35" s="11" t="str">
        <f t="shared" si="11"/>
        <v>N/A</v>
      </c>
      <c r="E35" s="13">
        <v>3.2647998331000001</v>
      </c>
      <c r="F35" s="11" t="str">
        <f t="shared" si="12"/>
        <v>N/A</v>
      </c>
      <c r="G35" s="13">
        <v>3.386308783</v>
      </c>
      <c r="H35" s="11" t="str">
        <f t="shared" si="13"/>
        <v>N/A</v>
      </c>
      <c r="I35" s="12">
        <v>-3.64</v>
      </c>
      <c r="J35" s="12">
        <v>3.722</v>
      </c>
      <c r="K35" s="50" t="s">
        <v>213</v>
      </c>
      <c r="L35" s="9" t="str">
        <f t="shared" si="4"/>
        <v>N/A</v>
      </c>
    </row>
    <row r="36" spans="1:12" x14ac:dyDescent="0.2">
      <c r="A36" s="2" t="s">
        <v>60</v>
      </c>
      <c r="B36" s="50" t="s">
        <v>213</v>
      </c>
      <c r="C36" s="13">
        <v>1.9627786295</v>
      </c>
      <c r="D36" s="11" t="str">
        <f t="shared" si="11"/>
        <v>N/A</v>
      </c>
      <c r="E36" s="13">
        <v>2.0955224536000001</v>
      </c>
      <c r="F36" s="11" t="str">
        <f t="shared" si="12"/>
        <v>N/A</v>
      </c>
      <c r="G36" s="13">
        <v>2.1994933403000001</v>
      </c>
      <c r="H36" s="11" t="str">
        <f t="shared" si="13"/>
        <v>N/A</v>
      </c>
      <c r="I36" s="12">
        <v>6.7629999999999999</v>
      </c>
      <c r="J36" s="12">
        <v>4.9619999999999997</v>
      </c>
      <c r="K36" s="50" t="s">
        <v>213</v>
      </c>
      <c r="L36" s="9" t="str">
        <f t="shared" si="4"/>
        <v>N/A</v>
      </c>
    </row>
    <row r="37" spans="1:12" x14ac:dyDescent="0.2">
      <c r="A37" s="2" t="s">
        <v>61</v>
      </c>
      <c r="B37" s="50" t="s">
        <v>213</v>
      </c>
      <c r="C37" s="13">
        <v>7.8058400000000005E-5</v>
      </c>
      <c r="D37" s="11" t="str">
        <f t="shared" si="11"/>
        <v>N/A</v>
      </c>
      <c r="E37" s="13">
        <v>0.56363589790000002</v>
      </c>
      <c r="F37" s="11" t="str">
        <f t="shared" si="12"/>
        <v>N/A</v>
      </c>
      <c r="G37" s="13">
        <v>0.79220821799999996</v>
      </c>
      <c r="H37" s="11" t="str">
        <f t="shared" si="13"/>
        <v>N/A</v>
      </c>
      <c r="I37" s="12">
        <v>722000</v>
      </c>
      <c r="J37" s="12">
        <v>40.549999999999997</v>
      </c>
      <c r="K37" s="50" t="s">
        <v>213</v>
      </c>
      <c r="L37" s="9" t="str">
        <f t="shared" si="4"/>
        <v>N/A</v>
      </c>
    </row>
    <row r="38" spans="1:12" x14ac:dyDescent="0.2">
      <c r="A38" s="2" t="s">
        <v>62</v>
      </c>
      <c r="B38" s="50" t="s">
        <v>278</v>
      </c>
      <c r="C38" s="13">
        <v>32.331167473000001</v>
      </c>
      <c r="D38" s="11" t="str">
        <f>IF($B38="N/A","N/A",IF(C38&gt;=5,"No",IF(C38&lt;0,"No","Yes")))</f>
        <v>No</v>
      </c>
      <c r="E38" s="13">
        <v>32.543350275000002</v>
      </c>
      <c r="F38" s="11" t="str">
        <f>IF($B38="N/A","N/A",IF(E38&gt;=5,"No",IF(E38&lt;0,"No","Yes")))</f>
        <v>No</v>
      </c>
      <c r="G38" s="13">
        <v>32.890041727000003</v>
      </c>
      <c r="H38" s="11" t="str">
        <f>IF($B38="N/A","N/A",IF(G38&gt;=5,"No",IF(G38&lt;0,"No","Yes")))</f>
        <v>No</v>
      </c>
      <c r="I38" s="12">
        <v>0.65629999999999999</v>
      </c>
      <c r="J38" s="12">
        <v>1.0649999999999999</v>
      </c>
      <c r="K38" s="47" t="s">
        <v>740</v>
      </c>
      <c r="L38" s="9" t="str">
        <f t="shared" si="4"/>
        <v>Yes</v>
      </c>
    </row>
    <row r="39" spans="1:12" x14ac:dyDescent="0.2">
      <c r="A39" s="2" t="s">
        <v>63</v>
      </c>
      <c r="B39" s="50" t="s">
        <v>213</v>
      </c>
      <c r="C39" s="13">
        <v>0.80790450650000001</v>
      </c>
      <c r="D39" s="11" t="str">
        <f>IF($B39="N/A","N/A",IF(C39&gt;10,"No",IF(C39&lt;-10,"No","Yes")))</f>
        <v>N/A</v>
      </c>
      <c r="E39" s="13">
        <v>16.036619502000001</v>
      </c>
      <c r="F39" s="11" t="str">
        <f>IF($B39="N/A","N/A",IF(E39&gt;10,"No",IF(E39&lt;-10,"No","Yes")))</f>
        <v>N/A</v>
      </c>
      <c r="G39" s="13">
        <v>16.761825742999999</v>
      </c>
      <c r="H39" s="11" t="str">
        <f>IF($B39="N/A","N/A",IF(G39&gt;10,"No",IF(G39&lt;-10,"No","Yes")))</f>
        <v>N/A</v>
      </c>
      <c r="I39" s="12">
        <v>1885</v>
      </c>
      <c r="J39" s="12">
        <v>4.5220000000000002</v>
      </c>
      <c r="K39" s="50" t="s">
        <v>740</v>
      </c>
      <c r="L39" s="9" t="str">
        <f t="shared" si="4"/>
        <v>Yes</v>
      </c>
    </row>
    <row r="40" spans="1:12" x14ac:dyDescent="0.2">
      <c r="A40" s="2" t="s">
        <v>64</v>
      </c>
      <c r="B40" s="50" t="s">
        <v>213</v>
      </c>
      <c r="C40" s="13">
        <v>99.439613527000006</v>
      </c>
      <c r="D40" s="11" t="str">
        <f>IF($B40="N/A","N/A",IF(C40&gt;10,"No",IF(C40&lt;-10,"No","Yes")))</f>
        <v>N/A</v>
      </c>
      <c r="E40" s="13">
        <v>79.672626382000004</v>
      </c>
      <c r="F40" s="11" t="str">
        <f>IF($B40="N/A","N/A",IF(E40&gt;10,"No",IF(E40&lt;-10,"No","Yes")))</f>
        <v>N/A</v>
      </c>
      <c r="G40" s="13">
        <v>79.007799144000003</v>
      </c>
      <c r="H40" s="11" t="str">
        <f>IF($B40="N/A","N/A",IF(G40&gt;10,"No",IF(G40&lt;-10,"No","Yes")))</f>
        <v>N/A</v>
      </c>
      <c r="I40" s="12">
        <v>-19.899999999999999</v>
      </c>
      <c r="J40" s="12">
        <v>-0.83399999999999996</v>
      </c>
      <c r="K40" s="47" t="s">
        <v>740</v>
      </c>
      <c r="L40" s="9" t="str">
        <f t="shared" si="4"/>
        <v>Yes</v>
      </c>
    </row>
    <row r="41" spans="1:12" x14ac:dyDescent="0.2">
      <c r="A41" s="3" t="s">
        <v>19</v>
      </c>
      <c r="B41" s="37" t="s">
        <v>281</v>
      </c>
      <c r="C41" s="8">
        <v>3.7844276602</v>
      </c>
      <c r="D41" s="46" t="str">
        <f>IF($B41="N/A","N/A",IF(C41&gt;8,"No",IF(C41&lt;2,"No","Yes")))</f>
        <v>Yes</v>
      </c>
      <c r="E41" s="8">
        <v>3.4727055182000002</v>
      </c>
      <c r="F41" s="46" t="str">
        <f>IF($B41="N/A","N/A",IF(E41&gt;8,"No",IF(E41&lt;2,"No","Yes")))</f>
        <v>Yes</v>
      </c>
      <c r="G41" s="8">
        <v>3.3253642062000002</v>
      </c>
      <c r="H41" s="46" t="str">
        <f>IF($B41="N/A","N/A",IF(G41&gt;8,"No",IF(G41&lt;2,"No","Yes")))</f>
        <v>Yes</v>
      </c>
      <c r="I41" s="12">
        <v>-8.24</v>
      </c>
      <c r="J41" s="12">
        <v>-4.24</v>
      </c>
      <c r="K41" s="47" t="s">
        <v>740</v>
      </c>
      <c r="L41" s="9" t="str">
        <f t="shared" si="4"/>
        <v>Yes</v>
      </c>
    </row>
    <row r="42" spans="1:12" x14ac:dyDescent="0.2">
      <c r="A42" s="3" t="s">
        <v>170</v>
      </c>
      <c r="B42" s="37" t="s">
        <v>213</v>
      </c>
      <c r="C42" s="8">
        <v>18.267072154000001</v>
      </c>
      <c r="D42" s="11" t="str">
        <f t="shared" ref="D42:D49" si="14">IF($B42="N/A","N/A",IF(C42&gt;10,"No",IF(C42&lt;-10,"No","Yes")))</f>
        <v>N/A</v>
      </c>
      <c r="E42" s="8">
        <v>18.043520419</v>
      </c>
      <c r="F42" s="11" t="str">
        <f t="shared" ref="F42:F49" si="15">IF($B42="N/A","N/A",IF(E42&gt;10,"No",IF(E42&lt;-10,"No","Yes")))</f>
        <v>N/A</v>
      </c>
      <c r="G42" s="8">
        <v>17.823686983000002</v>
      </c>
      <c r="H42" s="11" t="str">
        <f t="shared" ref="H42:H49" si="16">IF($B42="N/A","N/A",IF(G42&gt;10,"No",IF(G42&lt;-10,"No","Yes")))</f>
        <v>N/A</v>
      </c>
      <c r="I42" s="12">
        <v>-1.22</v>
      </c>
      <c r="J42" s="12">
        <v>-1.22</v>
      </c>
      <c r="K42" s="47" t="s">
        <v>740</v>
      </c>
      <c r="L42" s="9" t="str">
        <f>IF(J42="Div by 0", "N/A", IF(OR(J42="N/A",K42="N/A"),"N/A", IF(J42&gt;VALUE(MID(K42,1,2)), "No", IF(J42&lt;-1*VALUE(MID(K42,1,2)), "No", "Yes"))))</f>
        <v>Yes</v>
      </c>
    </row>
    <row r="43" spans="1:12" x14ac:dyDescent="0.2">
      <c r="A43" s="3" t="s">
        <v>171</v>
      </c>
      <c r="B43" s="37" t="s">
        <v>213</v>
      </c>
      <c r="C43" s="8">
        <v>34.597983595000002</v>
      </c>
      <c r="D43" s="11" t="str">
        <f t="shared" si="14"/>
        <v>N/A</v>
      </c>
      <c r="E43" s="8">
        <v>34.487389176999997</v>
      </c>
      <c r="F43" s="11" t="str">
        <f t="shared" si="15"/>
        <v>N/A</v>
      </c>
      <c r="G43" s="8">
        <v>34.877547733</v>
      </c>
      <c r="H43" s="11" t="str">
        <f t="shared" si="16"/>
        <v>N/A</v>
      </c>
      <c r="I43" s="12">
        <v>-0.32</v>
      </c>
      <c r="J43" s="12">
        <v>1.131</v>
      </c>
      <c r="K43" s="47" t="s">
        <v>740</v>
      </c>
      <c r="L43" s="9" t="str">
        <f>IF(J43="Div by 0", "N/A", IF(OR(J43="N/A",K43="N/A"),"N/A", IF(J43&gt;VALUE(MID(K43,1,2)), "No", IF(J43&lt;-1*VALUE(MID(K43,1,2)), "No", "Yes"))))</f>
        <v>Yes</v>
      </c>
    </row>
    <row r="44" spans="1:12" x14ac:dyDescent="0.2">
      <c r="A44" s="3" t="s">
        <v>172</v>
      </c>
      <c r="B44" s="37" t="s">
        <v>213</v>
      </c>
      <c r="C44" s="8">
        <v>3.8106552847000001</v>
      </c>
      <c r="D44" s="11" t="str">
        <f t="shared" si="14"/>
        <v>N/A</v>
      </c>
      <c r="E44" s="8">
        <v>3.8010662392999999</v>
      </c>
      <c r="F44" s="11" t="str">
        <f t="shared" si="15"/>
        <v>N/A</v>
      </c>
      <c r="G44" s="8">
        <v>3.6254538767</v>
      </c>
      <c r="H44" s="11" t="str">
        <f t="shared" si="16"/>
        <v>N/A</v>
      </c>
      <c r="I44" s="12">
        <v>-0.252</v>
      </c>
      <c r="J44" s="12">
        <v>-4.62</v>
      </c>
      <c r="K44" s="47" t="s">
        <v>740</v>
      </c>
      <c r="L44" s="9" t="str">
        <f t="shared" ref="L44:L53" si="17">IF(J44="Div by 0", "N/A", IF(OR(J44="N/A",K44="N/A"),"N/A", IF(J44&gt;VALUE(MID(K44,1,2)), "No", IF(J44&lt;-1*VALUE(MID(K44,1,2)), "No", "Yes"))))</f>
        <v>Yes</v>
      </c>
    </row>
    <row r="45" spans="1:12" x14ac:dyDescent="0.2">
      <c r="A45" s="3" t="s">
        <v>173</v>
      </c>
      <c r="B45" s="37" t="s">
        <v>213</v>
      </c>
      <c r="C45" s="8">
        <v>22.865414818000001</v>
      </c>
      <c r="D45" s="11" t="str">
        <f t="shared" si="14"/>
        <v>N/A</v>
      </c>
      <c r="E45" s="8">
        <v>23.518150583000001</v>
      </c>
      <c r="F45" s="11" t="str">
        <f t="shared" si="15"/>
        <v>N/A</v>
      </c>
      <c r="G45" s="8">
        <v>23.294941814000001</v>
      </c>
      <c r="H45" s="11" t="str">
        <f t="shared" si="16"/>
        <v>N/A</v>
      </c>
      <c r="I45" s="12">
        <v>2.855</v>
      </c>
      <c r="J45" s="12">
        <v>-0.94899999999999995</v>
      </c>
      <c r="K45" s="47" t="s">
        <v>740</v>
      </c>
      <c r="L45" s="9" t="str">
        <f t="shared" si="17"/>
        <v>Yes</v>
      </c>
    </row>
    <row r="46" spans="1:12" x14ac:dyDescent="0.2">
      <c r="A46" s="3" t="s">
        <v>174</v>
      </c>
      <c r="B46" s="37" t="s">
        <v>213</v>
      </c>
      <c r="C46" s="8">
        <v>9.4676260565000003</v>
      </c>
      <c r="D46" s="11" t="str">
        <f t="shared" si="14"/>
        <v>N/A</v>
      </c>
      <c r="E46" s="8">
        <v>9.5966658982999995</v>
      </c>
      <c r="F46" s="11" t="str">
        <f t="shared" si="15"/>
        <v>N/A</v>
      </c>
      <c r="G46" s="8">
        <v>9.8322491614</v>
      </c>
      <c r="H46" s="11" t="str">
        <f t="shared" si="16"/>
        <v>N/A</v>
      </c>
      <c r="I46" s="12">
        <v>1.363</v>
      </c>
      <c r="J46" s="12">
        <v>2.4550000000000001</v>
      </c>
      <c r="K46" s="47" t="s">
        <v>740</v>
      </c>
      <c r="L46" s="9" t="str">
        <f t="shared" si="17"/>
        <v>Yes</v>
      </c>
    </row>
    <row r="47" spans="1:12" x14ac:dyDescent="0.2">
      <c r="A47" s="3" t="s">
        <v>175</v>
      </c>
      <c r="B47" s="37" t="s">
        <v>213</v>
      </c>
      <c r="C47" s="8">
        <v>3.3101447827000001</v>
      </c>
      <c r="D47" s="11" t="str">
        <f t="shared" si="14"/>
        <v>N/A</v>
      </c>
      <c r="E47" s="8">
        <v>3.2762891653000001</v>
      </c>
      <c r="F47" s="11" t="str">
        <f t="shared" si="15"/>
        <v>N/A</v>
      </c>
      <c r="G47" s="8">
        <v>3.4098312512</v>
      </c>
      <c r="H47" s="11" t="str">
        <f t="shared" si="16"/>
        <v>N/A</v>
      </c>
      <c r="I47" s="12">
        <v>-1.02</v>
      </c>
      <c r="J47" s="12">
        <v>4.0759999999999996</v>
      </c>
      <c r="K47" s="47" t="s">
        <v>740</v>
      </c>
      <c r="L47" s="9" t="str">
        <f t="shared" si="17"/>
        <v>Yes</v>
      </c>
    </row>
    <row r="48" spans="1:12" x14ac:dyDescent="0.2">
      <c r="A48" s="3" t="s">
        <v>176</v>
      </c>
      <c r="B48" s="37" t="s">
        <v>213</v>
      </c>
      <c r="C48" s="8">
        <v>2.3615009695000002</v>
      </c>
      <c r="D48" s="11" t="str">
        <f t="shared" si="14"/>
        <v>N/A</v>
      </c>
      <c r="E48" s="8">
        <v>2.2921583479000001</v>
      </c>
      <c r="F48" s="11" t="str">
        <f t="shared" si="15"/>
        <v>N/A</v>
      </c>
      <c r="G48" s="8">
        <v>2.3107617431</v>
      </c>
      <c r="H48" s="11" t="str">
        <f t="shared" si="16"/>
        <v>N/A</v>
      </c>
      <c r="I48" s="12">
        <v>-2.94</v>
      </c>
      <c r="J48" s="12">
        <v>0.81159999999999999</v>
      </c>
      <c r="K48" s="47" t="s">
        <v>740</v>
      </c>
      <c r="L48" s="9" t="str">
        <f t="shared" si="17"/>
        <v>Yes</v>
      </c>
    </row>
    <row r="49" spans="1:12" x14ac:dyDescent="0.2">
      <c r="A49" s="3" t="s">
        <v>957</v>
      </c>
      <c r="B49" s="37" t="s">
        <v>213</v>
      </c>
      <c r="C49" s="8">
        <v>1.5336915694</v>
      </c>
      <c r="D49" s="11" t="str">
        <f t="shared" si="14"/>
        <v>N/A</v>
      </c>
      <c r="E49" s="8">
        <v>1.5113228465999999</v>
      </c>
      <c r="F49" s="11" t="str">
        <f t="shared" si="15"/>
        <v>N/A</v>
      </c>
      <c r="G49" s="8">
        <v>1.4996642702</v>
      </c>
      <c r="H49" s="11" t="str">
        <f t="shared" si="16"/>
        <v>N/A</v>
      </c>
      <c r="I49" s="12">
        <v>-1.46</v>
      </c>
      <c r="J49" s="12">
        <v>-0.77100000000000002</v>
      </c>
      <c r="K49" s="47" t="s">
        <v>740</v>
      </c>
      <c r="L49" s="9" t="str">
        <f t="shared" si="17"/>
        <v>Yes</v>
      </c>
    </row>
    <row r="50" spans="1:12" x14ac:dyDescent="0.2">
      <c r="A50" s="2" t="s">
        <v>208</v>
      </c>
      <c r="B50" s="37" t="s">
        <v>213</v>
      </c>
      <c r="C50" s="38">
        <v>725423</v>
      </c>
      <c r="D50" s="9" t="str">
        <f t="shared" ref="D50:D53" si="18">IF($B50="N/A","N/A",IF(C50&lt;0,"No","Yes"))</f>
        <v>N/A</v>
      </c>
      <c r="E50" s="38">
        <v>764621</v>
      </c>
      <c r="F50" s="9" t="str">
        <f t="shared" ref="F50:F53" si="19">IF($B50="N/A","N/A",IF(E50&lt;0,"No","Yes"))</f>
        <v>N/A</v>
      </c>
      <c r="G50" s="38">
        <v>785335</v>
      </c>
      <c r="H50" s="9" t="str">
        <f t="shared" ref="H50:H53" si="20">IF($B50="N/A","N/A",IF(G50&lt;0,"No","Yes"))</f>
        <v>N/A</v>
      </c>
      <c r="I50" s="12">
        <v>5.4029999999999996</v>
      </c>
      <c r="J50" s="12">
        <v>2.7090000000000001</v>
      </c>
      <c r="K50" s="47" t="s">
        <v>740</v>
      </c>
      <c r="L50" s="9" t="str">
        <f t="shared" si="17"/>
        <v>Yes</v>
      </c>
    </row>
    <row r="51" spans="1:12" x14ac:dyDescent="0.2">
      <c r="A51" s="2" t="s">
        <v>209</v>
      </c>
      <c r="B51" s="37" t="s">
        <v>213</v>
      </c>
      <c r="C51" s="38">
        <v>48752</v>
      </c>
      <c r="D51" s="9" t="str">
        <f t="shared" si="18"/>
        <v>N/A</v>
      </c>
      <c r="E51" s="38">
        <v>51791</v>
      </c>
      <c r="F51" s="9" t="str">
        <f t="shared" si="19"/>
        <v>N/A</v>
      </c>
      <c r="G51" s="38">
        <v>50734</v>
      </c>
      <c r="H51" s="9" t="str">
        <f t="shared" si="20"/>
        <v>N/A</v>
      </c>
      <c r="I51" s="12">
        <v>6.234</v>
      </c>
      <c r="J51" s="12">
        <v>-2.04</v>
      </c>
      <c r="K51" s="47" t="s">
        <v>740</v>
      </c>
      <c r="L51" s="9" t="str">
        <f t="shared" si="17"/>
        <v>Yes</v>
      </c>
    </row>
    <row r="52" spans="1:12" x14ac:dyDescent="0.2">
      <c r="A52" s="2" t="s">
        <v>210</v>
      </c>
      <c r="B52" s="37" t="s">
        <v>213</v>
      </c>
      <c r="C52" s="38">
        <v>408469</v>
      </c>
      <c r="D52" s="9" t="str">
        <f t="shared" si="18"/>
        <v>N/A</v>
      </c>
      <c r="E52" s="38">
        <v>445369</v>
      </c>
      <c r="F52" s="9" t="str">
        <f t="shared" si="19"/>
        <v>N/A</v>
      </c>
      <c r="G52" s="38">
        <v>457741</v>
      </c>
      <c r="H52" s="9" t="str">
        <f t="shared" si="20"/>
        <v>N/A</v>
      </c>
      <c r="I52" s="12">
        <v>9.0340000000000007</v>
      </c>
      <c r="J52" s="12">
        <v>2.778</v>
      </c>
      <c r="K52" s="47" t="s">
        <v>740</v>
      </c>
      <c r="L52" s="9" t="str">
        <f t="shared" si="17"/>
        <v>Yes</v>
      </c>
    </row>
    <row r="53" spans="1:12" x14ac:dyDescent="0.2">
      <c r="A53" s="2" t="s">
        <v>958</v>
      </c>
      <c r="B53" s="37" t="s">
        <v>213</v>
      </c>
      <c r="C53" s="38">
        <v>78180</v>
      </c>
      <c r="D53" s="9" t="str">
        <f t="shared" si="18"/>
        <v>N/A</v>
      </c>
      <c r="E53" s="38">
        <v>82507</v>
      </c>
      <c r="F53" s="9" t="str">
        <f t="shared" si="19"/>
        <v>N/A</v>
      </c>
      <c r="G53" s="38">
        <v>87091</v>
      </c>
      <c r="H53" s="9" t="str">
        <f t="shared" si="20"/>
        <v>N/A</v>
      </c>
      <c r="I53" s="12">
        <v>5.5350000000000001</v>
      </c>
      <c r="J53" s="12">
        <v>5.556</v>
      </c>
      <c r="K53" s="47" t="s">
        <v>740</v>
      </c>
      <c r="L53" s="9" t="str">
        <f t="shared" si="17"/>
        <v>Yes</v>
      </c>
    </row>
    <row r="54" spans="1:12" x14ac:dyDescent="0.2">
      <c r="A54" s="2" t="s">
        <v>959</v>
      </c>
      <c r="B54" s="37" t="s">
        <v>213</v>
      </c>
      <c r="C54" s="8">
        <v>99.998516890000005</v>
      </c>
      <c r="D54" s="46" t="str">
        <f>IF($B54="N/A","N/A",IF(C54&gt;10,"No",IF(C54&lt;-10,"No","Yes")))</f>
        <v>N/A</v>
      </c>
      <c r="E54" s="8">
        <v>99.999341376000004</v>
      </c>
      <c r="F54" s="46" t="str">
        <f>IF($B54="N/A","N/A",IF(E54&gt;10,"No",IF(E54&lt;-10,"No","Yes")))</f>
        <v>N/A</v>
      </c>
      <c r="G54" s="8">
        <v>99.999501038999995</v>
      </c>
      <c r="H54" s="46" t="str">
        <f>IF($B54="N/A","N/A",IF(G54&gt;10,"No",IF(G54&lt;-10,"No","Yes")))</f>
        <v>N/A</v>
      </c>
      <c r="I54" s="12">
        <v>8.0000000000000004E-4</v>
      </c>
      <c r="J54" s="12">
        <v>2.0000000000000001E-4</v>
      </c>
      <c r="K54" s="37" t="s">
        <v>213</v>
      </c>
      <c r="L54" s="9" t="str">
        <f t="shared" si="4"/>
        <v>N/A</v>
      </c>
    </row>
    <row r="55" spans="1:12" x14ac:dyDescent="0.2">
      <c r="A55" s="2" t="s">
        <v>960</v>
      </c>
      <c r="B55" s="37" t="s">
        <v>213</v>
      </c>
      <c r="C55" s="8">
        <v>99.998673006999994</v>
      </c>
      <c r="D55" s="46" t="str">
        <f>IF($B55="N/A","N/A",IF(C55&gt;10,"No",IF(C55&lt;-10,"No","Yes")))</f>
        <v>N/A</v>
      </c>
      <c r="E55" s="8">
        <v>99.998902293</v>
      </c>
      <c r="F55" s="46" t="str">
        <f>IF($B55="N/A","N/A",IF(E55&gt;10,"No",IF(E55&lt;-10,"No","Yes")))</f>
        <v>N/A</v>
      </c>
      <c r="G55" s="8">
        <v>99.999215918000004</v>
      </c>
      <c r="H55" s="46" t="str">
        <f>IF($B55="N/A","N/A",IF(G55&gt;10,"No",IF(G55&lt;-10,"No","Yes")))</f>
        <v>N/A</v>
      </c>
      <c r="I55" s="12">
        <v>2.0000000000000001E-4</v>
      </c>
      <c r="J55" s="12">
        <v>2.9999999999999997E-4</v>
      </c>
      <c r="K55" s="37" t="s">
        <v>213</v>
      </c>
      <c r="L55" s="9" t="str">
        <f t="shared" si="4"/>
        <v>N/A</v>
      </c>
    </row>
    <row r="56" spans="1:12" x14ac:dyDescent="0.2">
      <c r="A56" s="2" t="s">
        <v>177</v>
      </c>
      <c r="B56" s="37" t="s">
        <v>213</v>
      </c>
      <c r="C56" s="8">
        <v>58.571047200000002</v>
      </c>
      <c r="D56" s="46" t="str">
        <f t="shared" ref="D56:D57" si="21">IF($B56="N/A","N/A",IF(C56&gt;10,"No",IF(C56&lt;-10,"No","Yes")))</f>
        <v>N/A</v>
      </c>
      <c r="E56" s="8">
        <v>58.477041460000002</v>
      </c>
      <c r="F56" s="46" t="str">
        <f t="shared" ref="F56:F57" si="22">IF($B56="N/A","N/A",IF(E56&gt;10,"No",IF(E56&lt;-10,"No","Yes")))</f>
        <v>N/A</v>
      </c>
      <c r="G56" s="8">
        <v>58.132144949999997</v>
      </c>
      <c r="H56" s="46" t="str">
        <f t="shared" ref="H56:H57" si="23">IF($B56="N/A","N/A",IF(G56&gt;10,"No",IF(G56&lt;-10,"No","Yes")))</f>
        <v>N/A</v>
      </c>
      <c r="I56" s="12">
        <v>-0.16</v>
      </c>
      <c r="J56" s="12">
        <v>-0.59</v>
      </c>
      <c r="K56" s="47" t="s">
        <v>740</v>
      </c>
      <c r="L56" s="9" t="str">
        <f>IF(J56="Div by 0", "N/A", IF(OR(J56="N/A",K56="N/A"),"N/A", IF(J56&gt;VALUE(MID(K56,1,2)), "No", IF(J56&lt;-1*VALUE(MID(K56,1,2)), "No", "Yes"))))</f>
        <v>Yes</v>
      </c>
    </row>
    <row r="57" spans="1:12" x14ac:dyDescent="0.2">
      <c r="A57" s="6" t="s">
        <v>178</v>
      </c>
      <c r="B57" s="37" t="s">
        <v>213</v>
      </c>
      <c r="C57" s="8">
        <v>41.427625806999998</v>
      </c>
      <c r="D57" s="46" t="str">
        <f t="shared" si="21"/>
        <v>N/A</v>
      </c>
      <c r="E57" s="8">
        <v>41.521860832999998</v>
      </c>
      <c r="F57" s="46" t="str">
        <f t="shared" si="22"/>
        <v>N/A</v>
      </c>
      <c r="G57" s="8">
        <v>41.867070968</v>
      </c>
      <c r="H57" s="46" t="str">
        <f t="shared" si="23"/>
        <v>N/A</v>
      </c>
      <c r="I57" s="12">
        <v>0.22750000000000001</v>
      </c>
      <c r="J57" s="12">
        <v>0.83140000000000003</v>
      </c>
      <c r="K57" s="47" t="s">
        <v>740</v>
      </c>
      <c r="L57" s="9" t="str">
        <f>IF(J57="Div by 0", "N/A", IF(OR(J57="N/A",K57="N/A"),"N/A", IF(J57&gt;VALUE(MID(K57,1,2)), "No", IF(J57&lt;-1*VALUE(MID(K57,1,2)), "No", "Yes"))))</f>
        <v>Yes</v>
      </c>
    </row>
    <row r="58" spans="1:12" x14ac:dyDescent="0.2">
      <c r="A58" s="7" t="s">
        <v>686</v>
      </c>
      <c r="B58" s="37" t="s">
        <v>282</v>
      </c>
      <c r="C58" s="8">
        <v>58.278172058999999</v>
      </c>
      <c r="D58" s="46" t="str">
        <f>IF($B58="N/A","N/A",IF(C58&gt;70,"No",IF(C58&lt;40,"No","Yes")))</f>
        <v>Yes</v>
      </c>
      <c r="E58" s="8">
        <v>61.007694925000003</v>
      </c>
      <c r="F58" s="46" t="str">
        <f>IF($B58="N/A","N/A",IF(E58&gt;70,"No",IF(E58&lt;40,"No","Yes")))</f>
        <v>Yes</v>
      </c>
      <c r="G58" s="8">
        <v>61.596790679999998</v>
      </c>
      <c r="H58" s="46" t="str">
        <f>IF($B58="N/A","N/A",IF(G58&gt;70,"No",IF(G58&lt;40,"No","Yes")))</f>
        <v>Yes</v>
      </c>
      <c r="I58" s="12">
        <v>4.6840000000000002</v>
      </c>
      <c r="J58" s="12">
        <v>0.96560000000000001</v>
      </c>
      <c r="K58" s="47" t="s">
        <v>740</v>
      </c>
      <c r="L58" s="9" t="str">
        <f t="shared" si="4"/>
        <v>Yes</v>
      </c>
    </row>
    <row r="59" spans="1:12" x14ac:dyDescent="0.2">
      <c r="A59" s="2" t="s">
        <v>687</v>
      </c>
      <c r="B59" s="37" t="s">
        <v>213</v>
      </c>
      <c r="C59" s="8">
        <v>72.425929135000004</v>
      </c>
      <c r="D59" s="46" t="str">
        <f>IF($B59="N/A","N/A",IF(C59&gt;10,"No",IF(C59&lt;-10,"No","Yes")))</f>
        <v>N/A</v>
      </c>
      <c r="E59" s="8">
        <v>72.645554579999995</v>
      </c>
      <c r="F59" s="46" t="str">
        <f>IF($B59="N/A","N/A",IF(E59&gt;10,"No",IF(E59&lt;-10,"No","Yes")))</f>
        <v>N/A</v>
      </c>
      <c r="G59" s="8">
        <v>73.154554516999994</v>
      </c>
      <c r="H59" s="46" t="str">
        <f>IF($B59="N/A","N/A",IF(G59&gt;10,"No",IF(G59&lt;-10,"No","Yes")))</f>
        <v>N/A</v>
      </c>
      <c r="I59" s="12">
        <v>0.30320000000000003</v>
      </c>
      <c r="J59" s="12">
        <v>0.70069999999999999</v>
      </c>
      <c r="K59" s="37" t="s">
        <v>213</v>
      </c>
      <c r="L59" s="9" t="str">
        <f t="shared" si="4"/>
        <v>N/A</v>
      </c>
    </row>
    <row r="60" spans="1:12" x14ac:dyDescent="0.2">
      <c r="A60" s="2" t="s">
        <v>688</v>
      </c>
      <c r="B60" s="37" t="s">
        <v>213</v>
      </c>
      <c r="C60" s="8">
        <v>71.805547825999994</v>
      </c>
      <c r="D60" s="46" t="str">
        <f t="shared" ref="D60:D66" si="24">IF($B60="N/A","N/A",IF(C60&gt;10,"No",IF(C60&lt;-10,"No","Yes")))</f>
        <v>N/A</v>
      </c>
      <c r="E60" s="8">
        <v>73.930591887000006</v>
      </c>
      <c r="F60" s="46" t="str">
        <f t="shared" ref="F60:F66" si="25">IF($B60="N/A","N/A",IF(E60&gt;10,"No",IF(E60&lt;-10,"No","Yes")))</f>
        <v>N/A</v>
      </c>
      <c r="G60" s="8">
        <v>74.054683222999998</v>
      </c>
      <c r="H60" s="46" t="str">
        <f t="shared" ref="H60:H66" si="26">IF($B60="N/A","N/A",IF(G60&gt;10,"No",IF(G60&lt;-10,"No","Yes")))</f>
        <v>N/A</v>
      </c>
      <c r="I60" s="12">
        <v>2.9590000000000001</v>
      </c>
      <c r="J60" s="12">
        <v>0.1678</v>
      </c>
      <c r="K60" s="37" t="s">
        <v>213</v>
      </c>
      <c r="L60" s="9" t="str">
        <f t="shared" si="4"/>
        <v>N/A</v>
      </c>
    </row>
    <row r="61" spans="1:12" x14ac:dyDescent="0.2">
      <c r="A61" s="2" t="s">
        <v>1748</v>
      </c>
      <c r="B61" s="37" t="s">
        <v>213</v>
      </c>
      <c r="C61" s="8">
        <v>63.344418118</v>
      </c>
      <c r="D61" s="46" t="str">
        <f t="shared" si="24"/>
        <v>N/A</v>
      </c>
      <c r="E61" s="8">
        <v>67.354691803999998</v>
      </c>
      <c r="F61" s="46" t="str">
        <f t="shared" si="25"/>
        <v>N/A</v>
      </c>
      <c r="G61" s="8">
        <v>67.610409275999999</v>
      </c>
      <c r="H61" s="46" t="str">
        <f t="shared" si="26"/>
        <v>N/A</v>
      </c>
      <c r="I61" s="12">
        <v>6.3310000000000004</v>
      </c>
      <c r="J61" s="12">
        <v>0.37969999999999998</v>
      </c>
      <c r="K61" s="37" t="s">
        <v>213</v>
      </c>
      <c r="L61" s="9" t="str">
        <f t="shared" si="4"/>
        <v>N/A</v>
      </c>
    </row>
    <row r="62" spans="1:12" x14ac:dyDescent="0.2">
      <c r="A62" s="2" t="s">
        <v>689</v>
      </c>
      <c r="B62" s="37" t="s">
        <v>213</v>
      </c>
      <c r="C62" s="8">
        <v>29.928538283000002</v>
      </c>
      <c r="D62" s="46" t="str">
        <f t="shared" si="24"/>
        <v>N/A</v>
      </c>
      <c r="E62" s="8">
        <v>31.411650585</v>
      </c>
      <c r="F62" s="46" t="str">
        <f t="shared" si="25"/>
        <v>N/A</v>
      </c>
      <c r="G62" s="8">
        <v>32.287824131999997</v>
      </c>
      <c r="H62" s="46" t="str">
        <f t="shared" si="26"/>
        <v>N/A</v>
      </c>
      <c r="I62" s="12">
        <v>4.9560000000000004</v>
      </c>
      <c r="J62" s="12">
        <v>2.7890000000000001</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0.64070339990000003</v>
      </c>
      <c r="D64" s="46" t="str">
        <f t="shared" si="24"/>
        <v>N/A</v>
      </c>
      <c r="E64" s="8">
        <v>0.64413440320000004</v>
      </c>
      <c r="F64" s="46" t="str">
        <f t="shared" si="25"/>
        <v>N/A</v>
      </c>
      <c r="G64" s="8">
        <v>0.41820097309999998</v>
      </c>
      <c r="H64" s="46" t="str">
        <f t="shared" si="26"/>
        <v>N/A</v>
      </c>
      <c r="I64" s="12">
        <v>0.53549999999999998</v>
      </c>
      <c r="J64" s="12">
        <v>-35.1</v>
      </c>
      <c r="K64" s="37" t="s">
        <v>213</v>
      </c>
      <c r="L64" s="9" t="str">
        <f t="shared" si="4"/>
        <v>N/A</v>
      </c>
    </row>
    <row r="65" spans="1:12" x14ac:dyDescent="0.2">
      <c r="A65" s="3" t="s">
        <v>147</v>
      </c>
      <c r="B65" s="37" t="s">
        <v>213</v>
      </c>
      <c r="C65" s="8">
        <v>0.90828761710000006</v>
      </c>
      <c r="D65" s="46" t="str">
        <f t="shared" si="24"/>
        <v>N/A</v>
      </c>
      <c r="E65" s="8">
        <v>0.96459163469999998</v>
      </c>
      <c r="F65" s="46" t="str">
        <f t="shared" si="25"/>
        <v>N/A</v>
      </c>
      <c r="G65" s="8">
        <v>0.98701702309999995</v>
      </c>
      <c r="H65" s="46" t="str">
        <f t="shared" si="26"/>
        <v>N/A</v>
      </c>
      <c r="I65" s="12">
        <v>6.1989999999999998</v>
      </c>
      <c r="J65" s="12">
        <v>2.3250000000000002</v>
      </c>
      <c r="K65" s="37" t="s">
        <v>213</v>
      </c>
      <c r="L65" s="9" t="str">
        <f t="shared" si="4"/>
        <v>N/A</v>
      </c>
    </row>
    <row r="66" spans="1:12" x14ac:dyDescent="0.2">
      <c r="A66" s="3" t="s">
        <v>148</v>
      </c>
      <c r="B66" s="37" t="s">
        <v>213</v>
      </c>
      <c r="C66" s="8">
        <v>0.94989274769999998</v>
      </c>
      <c r="D66" s="46" t="str">
        <f t="shared" si="24"/>
        <v>N/A</v>
      </c>
      <c r="E66" s="8">
        <v>1.0033040977000001</v>
      </c>
      <c r="F66" s="46" t="str">
        <f t="shared" si="25"/>
        <v>N/A</v>
      </c>
      <c r="G66" s="8">
        <v>1.0200910391</v>
      </c>
      <c r="H66" s="46" t="str">
        <f t="shared" si="26"/>
        <v>N/A</v>
      </c>
      <c r="I66" s="12">
        <v>5.6230000000000002</v>
      </c>
      <c r="J66" s="12">
        <v>1.673</v>
      </c>
      <c r="K66" s="37" t="s">
        <v>213</v>
      </c>
      <c r="L66" s="9" t="str">
        <f t="shared" si="4"/>
        <v>N/A</v>
      </c>
    </row>
    <row r="67" spans="1:12" x14ac:dyDescent="0.2">
      <c r="A67" s="2" t="s">
        <v>961</v>
      </c>
      <c r="B67" s="50" t="s">
        <v>213</v>
      </c>
      <c r="C67" s="1">
        <v>4747</v>
      </c>
      <c r="D67" s="11" t="str">
        <f>IF($B67="N/A","N/A",IF(C67&gt;10,"No",IF(C67&lt;-10,"No","Yes")))</f>
        <v>N/A</v>
      </c>
      <c r="E67" s="1">
        <v>5806</v>
      </c>
      <c r="F67" s="11" t="str">
        <f>IF($B67="N/A","N/A",IF(E67&gt;10,"No",IF(E67&lt;-10,"No","Yes")))</f>
        <v>N/A</v>
      </c>
      <c r="G67" s="1">
        <v>8971</v>
      </c>
      <c r="H67" s="11" t="str">
        <f>IF($B67="N/A","N/A",IF(G67&gt;10,"No",IF(G67&lt;-10,"No","Yes")))</f>
        <v>N/A</v>
      </c>
      <c r="I67" s="12">
        <v>22.31</v>
      </c>
      <c r="J67" s="12">
        <v>54.51</v>
      </c>
      <c r="K67" s="37" t="s">
        <v>213</v>
      </c>
      <c r="L67" s="9" t="str">
        <f t="shared" si="4"/>
        <v>N/A</v>
      </c>
    </row>
    <row r="68" spans="1:12" x14ac:dyDescent="0.2">
      <c r="A68" s="3" t="s">
        <v>201</v>
      </c>
      <c r="B68" s="50" t="s">
        <v>217</v>
      </c>
      <c r="C68" s="1">
        <v>0</v>
      </c>
      <c r="D68" s="46" t="str">
        <f t="shared" ref="D68:D69" si="27">IF($B68="N/A","N/A",IF(C68&gt;0,"No",IF(C68&lt;0,"No","Yes")))</f>
        <v>Yes</v>
      </c>
      <c r="E68" s="1">
        <v>11</v>
      </c>
      <c r="F68" s="46" t="str">
        <f t="shared" ref="F68:F69" si="28">IF($B68="N/A","N/A",IF(E68&gt;0,"No",IF(E68&lt;0,"No","Yes")))</f>
        <v>No</v>
      </c>
      <c r="G68" s="1">
        <v>48</v>
      </c>
      <c r="H68" s="46" t="str">
        <f t="shared" ref="H68:H69" si="29">IF($B68="N/A","N/A",IF(G68&gt;0,"No",IF(G68&lt;0,"No","Yes")))</f>
        <v>No</v>
      </c>
      <c r="I68" s="12" t="s">
        <v>1747</v>
      </c>
      <c r="J68" s="12">
        <v>1100</v>
      </c>
      <c r="K68" s="37" t="s">
        <v>213</v>
      </c>
      <c r="L68" s="9" t="str">
        <f t="shared" si="4"/>
        <v>N/A</v>
      </c>
    </row>
    <row r="69" spans="1:12" x14ac:dyDescent="0.2">
      <c r="A69" s="3" t="s">
        <v>202</v>
      </c>
      <c r="B69" s="50" t="s">
        <v>217</v>
      </c>
      <c r="C69" s="1">
        <v>110</v>
      </c>
      <c r="D69" s="46" t="str">
        <f t="shared" si="27"/>
        <v>No</v>
      </c>
      <c r="E69" s="1">
        <v>128</v>
      </c>
      <c r="F69" s="46" t="str">
        <f t="shared" si="28"/>
        <v>No</v>
      </c>
      <c r="G69" s="1">
        <v>137</v>
      </c>
      <c r="H69" s="46" t="str">
        <f t="shared" si="29"/>
        <v>No</v>
      </c>
      <c r="I69" s="12">
        <v>16.36</v>
      </c>
      <c r="J69" s="12">
        <v>7.0309999999999997</v>
      </c>
      <c r="K69" s="37" t="s">
        <v>213</v>
      </c>
      <c r="L69" s="9" t="str">
        <f t="shared" si="4"/>
        <v>N/A</v>
      </c>
    </row>
    <row r="70" spans="1:12" x14ac:dyDescent="0.2">
      <c r="A70" s="3" t="s">
        <v>203</v>
      </c>
      <c r="B70" s="73" t="s">
        <v>213</v>
      </c>
      <c r="C70" s="13">
        <v>88.181818182000001</v>
      </c>
      <c r="D70" s="11" t="str">
        <f>IF($B70="N/A","N/A",IF(C70&gt;10,"No",IF(C70&lt;-10,"No","Yes")))</f>
        <v>N/A</v>
      </c>
      <c r="E70" s="13">
        <v>85.9375</v>
      </c>
      <c r="F70" s="11" t="str">
        <f>IF($B70="N/A","N/A",IF(E70&gt;10,"No",IF(E70&lt;-10,"No","Yes")))</f>
        <v>N/A</v>
      </c>
      <c r="G70" s="13">
        <v>64.233576642000003</v>
      </c>
      <c r="H70" s="11" t="str">
        <f>IF($B70="N/A","N/A",IF(G70&gt;10,"No",IF(G70&lt;-10,"No","Yes")))</f>
        <v>N/A</v>
      </c>
      <c r="I70" s="12">
        <v>-2.5499999999999998</v>
      </c>
      <c r="J70" s="12">
        <v>-25.3</v>
      </c>
      <c r="K70" s="73" t="s">
        <v>213</v>
      </c>
      <c r="L70" s="9" t="str">
        <f t="shared" si="4"/>
        <v>N/A</v>
      </c>
    </row>
    <row r="71" spans="1:12" x14ac:dyDescent="0.2">
      <c r="A71" s="2" t="s">
        <v>65</v>
      </c>
      <c r="B71" s="50" t="s">
        <v>213</v>
      </c>
      <c r="C71" s="1">
        <v>164251</v>
      </c>
      <c r="D71" s="11" t="str">
        <f>IF($B71="N/A","N/A",IF(C71&gt;10,"No",IF(C71&lt;-10,"No","Yes")))</f>
        <v>N/A</v>
      </c>
      <c r="E71" s="1">
        <v>173985</v>
      </c>
      <c r="F71" s="11" t="str">
        <f>IF($B71="N/A","N/A",IF(E71&gt;10,"No",IF(E71&lt;-10,"No","Yes")))</f>
        <v>N/A</v>
      </c>
      <c r="G71" s="1">
        <v>183049</v>
      </c>
      <c r="H71" s="11" t="str">
        <f>IF($B71="N/A","N/A",IF(G71&gt;10,"No",IF(G71&lt;-10,"No","Yes")))</f>
        <v>N/A</v>
      </c>
      <c r="I71" s="12">
        <v>5.9260000000000002</v>
      </c>
      <c r="J71" s="12">
        <v>5.21</v>
      </c>
      <c r="K71" s="50" t="s">
        <v>740</v>
      </c>
      <c r="L71" s="9" t="str">
        <f t="shared" ref="L71:L103" si="30">IF(J71="Div by 0", "N/A", IF(K71="N/A","N/A", IF(J71&gt;VALUE(MID(K71,1,2)), "No", IF(J71&lt;-1*VALUE(MID(K71,1,2)), "No", "Yes"))))</f>
        <v>Yes</v>
      </c>
    </row>
    <row r="72" spans="1:12" x14ac:dyDescent="0.2">
      <c r="A72" s="4" t="s">
        <v>66</v>
      </c>
      <c r="B72" s="50" t="s">
        <v>213</v>
      </c>
      <c r="C72" s="1">
        <v>143055.09</v>
      </c>
      <c r="D72" s="11" t="str">
        <f>IF($B72="N/A","N/A",IF(C72&gt;10,"No",IF(C72&lt;-10,"No","Yes")))</f>
        <v>N/A</v>
      </c>
      <c r="E72" s="1">
        <v>153509.73000000001</v>
      </c>
      <c r="F72" s="11" t="str">
        <f>IF($B72="N/A","N/A",IF(E72&gt;10,"No",IF(E72&lt;-10,"No","Yes")))</f>
        <v>N/A</v>
      </c>
      <c r="G72" s="1">
        <v>161831.67999999999</v>
      </c>
      <c r="H72" s="11" t="str">
        <f>IF($B72="N/A","N/A",IF(G72&gt;10,"No",IF(G72&lt;-10,"No","Yes")))</f>
        <v>N/A</v>
      </c>
      <c r="I72" s="12">
        <v>7.3079999999999998</v>
      </c>
      <c r="J72" s="12">
        <v>5.4210000000000003</v>
      </c>
      <c r="K72" s="50" t="s">
        <v>741</v>
      </c>
      <c r="L72" s="9" t="str">
        <f t="shared" si="30"/>
        <v>Yes</v>
      </c>
    </row>
    <row r="73" spans="1:12" x14ac:dyDescent="0.2">
      <c r="A73" s="3" t="s">
        <v>67</v>
      </c>
      <c r="B73" s="37" t="s">
        <v>283</v>
      </c>
      <c r="C73" s="8">
        <v>96.077220578999999</v>
      </c>
      <c r="D73" s="46" t="str">
        <f>IF($B73="N/A","N/A",IF(C73&gt;=90,"Yes","No"))</f>
        <v>Yes</v>
      </c>
      <c r="E73" s="8">
        <v>96.866989167</v>
      </c>
      <c r="F73" s="46" t="str">
        <f>IF($B73="N/A","N/A",IF(E73&gt;=90,"Yes","No"))</f>
        <v>Yes</v>
      </c>
      <c r="G73" s="8">
        <v>97.185420656999995</v>
      </c>
      <c r="H73" s="46" t="str">
        <f>IF($B73="N/A","N/A",IF(G73&gt;=90,"Yes","No"))</f>
        <v>Yes</v>
      </c>
      <c r="I73" s="12">
        <v>0.82199999999999995</v>
      </c>
      <c r="J73" s="12">
        <v>0.32869999999999999</v>
      </c>
      <c r="K73" s="47" t="s">
        <v>740</v>
      </c>
      <c r="L73" s="9" t="str">
        <f t="shared" si="30"/>
        <v>Yes</v>
      </c>
    </row>
    <row r="74" spans="1:12" x14ac:dyDescent="0.2">
      <c r="A74" s="2" t="s">
        <v>962</v>
      </c>
      <c r="B74" s="37" t="s">
        <v>283</v>
      </c>
      <c r="C74" s="8">
        <v>95.882786104000004</v>
      </c>
      <c r="D74" s="46" t="str">
        <f>IF($B74="N/A","N/A",IF(C74&gt;=90,"Yes","No"))</f>
        <v>Yes</v>
      </c>
      <c r="E74" s="8">
        <v>96.669938524000003</v>
      </c>
      <c r="F74" s="46" t="str">
        <f>IF($B74="N/A","N/A",IF(E74&gt;=90,"Yes","No"))</f>
        <v>Yes</v>
      </c>
      <c r="G74" s="8">
        <v>96.989646356999998</v>
      </c>
      <c r="H74" s="46" t="str">
        <f>IF($B74="N/A","N/A",IF(G74&gt;=90,"Yes","No"))</f>
        <v>Yes</v>
      </c>
      <c r="I74" s="12">
        <v>0.82099999999999995</v>
      </c>
      <c r="J74" s="12">
        <v>0.33069999999999999</v>
      </c>
      <c r="K74" s="47" t="s">
        <v>740</v>
      </c>
      <c r="L74" s="9" t="str">
        <f t="shared" si="30"/>
        <v>Yes</v>
      </c>
    </row>
    <row r="75" spans="1:12" x14ac:dyDescent="0.2">
      <c r="A75" s="6" t="s">
        <v>963</v>
      </c>
      <c r="B75" s="50" t="s">
        <v>284</v>
      </c>
      <c r="C75" s="13">
        <v>37.705589817000003</v>
      </c>
      <c r="D75" s="46" t="str">
        <f>IF($B75="N/A","N/A",IF(C75&gt;55,"No",IF(C75&lt;30,"No","Yes")))</f>
        <v>Yes</v>
      </c>
      <c r="E75" s="13">
        <v>37.903314508000001</v>
      </c>
      <c r="F75" s="46" t="str">
        <f>IF($B75="N/A","N/A",IF(E75&gt;55,"No",IF(E75&lt;30,"No","Yes")))</f>
        <v>Yes</v>
      </c>
      <c r="G75" s="13">
        <v>38.483444591999998</v>
      </c>
      <c r="H75" s="46" t="str">
        <f>IF($B75="N/A","N/A",IF(G75&gt;55,"No",IF(G75&lt;30,"No","Yes")))</f>
        <v>Yes</v>
      </c>
      <c r="I75" s="12">
        <v>0.52439999999999998</v>
      </c>
      <c r="J75" s="12">
        <v>1.5309999999999999</v>
      </c>
      <c r="K75" s="50" t="s">
        <v>740</v>
      </c>
      <c r="L75" s="9" t="str">
        <f t="shared" si="30"/>
        <v>Yes</v>
      </c>
    </row>
    <row r="76" spans="1:12" ht="25.5" x14ac:dyDescent="0.2">
      <c r="A76" s="2" t="s">
        <v>964</v>
      </c>
      <c r="B76" s="50" t="s">
        <v>278</v>
      </c>
      <c r="C76" s="13">
        <v>1.6779197691000001</v>
      </c>
      <c r="D76" s="46" t="str">
        <f>IF($B76="N/A","N/A",IF(C76&gt;=5,"No",IF(C76&lt;0,"No","Yes")))</f>
        <v>Yes</v>
      </c>
      <c r="E76" s="13">
        <v>1.2541311033</v>
      </c>
      <c r="F76" s="46" t="str">
        <f>IF($B76="N/A","N/A",IF(E76&gt;=5,"No",IF(E76&lt;0,"No","Yes")))</f>
        <v>Yes</v>
      </c>
      <c r="G76" s="13">
        <v>0.78394309719999999</v>
      </c>
      <c r="H76" s="46" t="str">
        <f>IF($B76="N/A","N/A",IF(G76&gt;=5,"No",IF(G76&lt;0,"No","Yes")))</f>
        <v>Yes</v>
      </c>
      <c r="I76" s="12">
        <v>-25.3</v>
      </c>
      <c r="J76" s="12">
        <v>-37.5</v>
      </c>
      <c r="K76" s="50" t="s">
        <v>213</v>
      </c>
      <c r="L76" s="9" t="str">
        <f t="shared" si="30"/>
        <v>N/A</v>
      </c>
    </row>
    <row r="77" spans="1:12" ht="25.5" x14ac:dyDescent="0.2">
      <c r="A77" s="2" t="s">
        <v>965</v>
      </c>
      <c r="B77" s="50" t="s">
        <v>213</v>
      </c>
      <c r="C77" s="13">
        <v>12.135085935999999</v>
      </c>
      <c r="D77" s="50" t="s">
        <v>213</v>
      </c>
      <c r="E77" s="13">
        <v>12.407966203999999</v>
      </c>
      <c r="F77" s="50" t="s">
        <v>213</v>
      </c>
      <c r="G77" s="13">
        <v>13.597452047999999</v>
      </c>
      <c r="H77" s="50" t="s">
        <v>213</v>
      </c>
      <c r="I77" s="12">
        <v>2.2490000000000001</v>
      </c>
      <c r="J77" s="12">
        <v>9.5860000000000003</v>
      </c>
      <c r="K77" s="50" t="s">
        <v>213</v>
      </c>
      <c r="L77" s="9" t="str">
        <f t="shared" si="30"/>
        <v>N/A</v>
      </c>
    </row>
    <row r="78" spans="1:12" ht="25.5" x14ac:dyDescent="0.2">
      <c r="A78" s="2" t="s">
        <v>966</v>
      </c>
      <c r="B78" s="50" t="s">
        <v>213</v>
      </c>
      <c r="C78" s="13">
        <v>71.701237739999996</v>
      </c>
      <c r="D78" s="50" t="s">
        <v>213</v>
      </c>
      <c r="E78" s="13">
        <v>67.353507485999998</v>
      </c>
      <c r="F78" s="50" t="s">
        <v>213</v>
      </c>
      <c r="G78" s="13">
        <v>65.480827538</v>
      </c>
      <c r="H78" s="50" t="s">
        <v>213</v>
      </c>
      <c r="I78" s="12">
        <v>-6.06</v>
      </c>
      <c r="J78" s="12">
        <v>-2.78</v>
      </c>
      <c r="K78" s="50" t="s">
        <v>213</v>
      </c>
      <c r="L78" s="9" t="str">
        <f t="shared" si="30"/>
        <v>N/A</v>
      </c>
    </row>
    <row r="79" spans="1:12" ht="25.5" x14ac:dyDescent="0.2">
      <c r="A79" s="2" t="s">
        <v>967</v>
      </c>
      <c r="B79" s="50" t="s">
        <v>213</v>
      </c>
      <c r="C79" s="13">
        <v>7.509847733</v>
      </c>
      <c r="D79" s="50" t="s">
        <v>213</v>
      </c>
      <c r="E79" s="13">
        <v>8.0656378422999992</v>
      </c>
      <c r="F79" s="50" t="s">
        <v>213</v>
      </c>
      <c r="G79" s="13">
        <v>8.5004561620000008</v>
      </c>
      <c r="H79" s="50" t="s">
        <v>213</v>
      </c>
      <c r="I79" s="12">
        <v>7.4009999999999998</v>
      </c>
      <c r="J79" s="12">
        <v>5.391</v>
      </c>
      <c r="K79" s="50" t="s">
        <v>213</v>
      </c>
      <c r="L79" s="9" t="str">
        <f t="shared" si="30"/>
        <v>N/A</v>
      </c>
    </row>
    <row r="80" spans="1:12" ht="25.5" x14ac:dyDescent="0.2">
      <c r="A80" s="2" t="s">
        <v>968</v>
      </c>
      <c r="B80" s="50" t="s">
        <v>213</v>
      </c>
      <c r="C80" s="13">
        <v>0.89497172010000003</v>
      </c>
      <c r="D80" s="50" t="s">
        <v>213</v>
      </c>
      <c r="E80" s="13">
        <v>0.94203523290000002</v>
      </c>
      <c r="F80" s="50" t="s">
        <v>213</v>
      </c>
      <c r="G80" s="13">
        <v>0.94892624380000001</v>
      </c>
      <c r="H80" s="50" t="s">
        <v>213</v>
      </c>
      <c r="I80" s="12">
        <v>5.2590000000000003</v>
      </c>
      <c r="J80" s="12">
        <v>0.73150000000000004</v>
      </c>
      <c r="K80" s="50" t="s">
        <v>213</v>
      </c>
      <c r="L80" s="9" t="str">
        <f t="shared" si="30"/>
        <v>N/A</v>
      </c>
    </row>
    <row r="81" spans="1:12" ht="25.5" x14ac:dyDescent="0.2">
      <c r="A81" s="2" t="s">
        <v>969</v>
      </c>
      <c r="B81" s="50" t="s">
        <v>213</v>
      </c>
      <c r="C81" s="13">
        <v>1.2176486E-3</v>
      </c>
      <c r="D81" s="50" t="s">
        <v>213</v>
      </c>
      <c r="E81" s="13">
        <v>5.7476219000000004E-3</v>
      </c>
      <c r="F81" s="50" t="s">
        <v>213</v>
      </c>
      <c r="G81" s="13">
        <v>4.9167163000000003E-3</v>
      </c>
      <c r="H81" s="50" t="s">
        <v>213</v>
      </c>
      <c r="I81" s="12">
        <v>372</v>
      </c>
      <c r="J81" s="12">
        <v>-14.5</v>
      </c>
      <c r="K81" s="50" t="s">
        <v>213</v>
      </c>
      <c r="L81" s="9" t="str">
        <f t="shared" si="30"/>
        <v>N/A</v>
      </c>
    </row>
    <row r="82" spans="1:12" x14ac:dyDescent="0.2">
      <c r="A82" s="2" t="s">
        <v>970</v>
      </c>
      <c r="B82" s="50" t="s">
        <v>213</v>
      </c>
      <c r="C82" s="13">
        <v>4.0827757516999998</v>
      </c>
      <c r="D82" s="50" t="s">
        <v>213</v>
      </c>
      <c r="E82" s="13">
        <v>4.6400551771999998</v>
      </c>
      <c r="F82" s="50" t="s">
        <v>213</v>
      </c>
      <c r="G82" s="13">
        <v>4.7287884665000002</v>
      </c>
      <c r="H82" s="50" t="s">
        <v>213</v>
      </c>
      <c r="I82" s="12">
        <v>13.65</v>
      </c>
      <c r="J82" s="12">
        <v>1.9119999999999999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1.996943702</v>
      </c>
      <c r="D84" s="50" t="s">
        <v>213</v>
      </c>
      <c r="E84" s="13">
        <v>5.3309193320999997</v>
      </c>
      <c r="F84" s="50" t="s">
        <v>213</v>
      </c>
      <c r="G84" s="13">
        <v>5.9546897279</v>
      </c>
      <c r="H84" s="50" t="s">
        <v>213</v>
      </c>
      <c r="I84" s="12">
        <v>167</v>
      </c>
      <c r="J84" s="12">
        <v>11.7</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76.271072931000006</v>
      </c>
      <c r="D87" s="50" t="s">
        <v>213</v>
      </c>
      <c r="E87" s="13">
        <v>74.880593155</v>
      </c>
      <c r="F87" s="50" t="s">
        <v>213</v>
      </c>
      <c r="G87" s="13">
        <v>73.168386607000002</v>
      </c>
      <c r="H87" s="50" t="s">
        <v>213</v>
      </c>
      <c r="I87" s="12">
        <v>-1.82</v>
      </c>
      <c r="J87" s="12">
        <v>-2.29</v>
      </c>
      <c r="K87" s="50" t="s">
        <v>213</v>
      </c>
      <c r="L87" s="9" t="str">
        <f t="shared" si="30"/>
        <v>N/A</v>
      </c>
    </row>
    <row r="88" spans="1:12" x14ac:dyDescent="0.2">
      <c r="A88" s="2" t="s">
        <v>976</v>
      </c>
      <c r="B88" s="50" t="s">
        <v>213</v>
      </c>
      <c r="C88" s="13">
        <v>23.728927069000001</v>
      </c>
      <c r="D88" s="50" t="s">
        <v>213</v>
      </c>
      <c r="E88" s="13">
        <v>25.119406845</v>
      </c>
      <c r="F88" s="50" t="s">
        <v>213</v>
      </c>
      <c r="G88" s="13">
        <v>26.831613393000001</v>
      </c>
      <c r="H88" s="50" t="s">
        <v>213</v>
      </c>
      <c r="I88" s="12">
        <v>5.86</v>
      </c>
      <c r="J88" s="12">
        <v>6.8159999999999998</v>
      </c>
      <c r="K88" s="50" t="s">
        <v>213</v>
      </c>
      <c r="L88" s="9" t="str">
        <f t="shared" si="30"/>
        <v>N/A</v>
      </c>
    </row>
    <row r="89" spans="1:12" x14ac:dyDescent="0.2">
      <c r="A89" s="6" t="s">
        <v>68</v>
      </c>
      <c r="B89" s="50" t="s">
        <v>213</v>
      </c>
      <c r="C89" s="1">
        <v>1172</v>
      </c>
      <c r="D89" s="11" t="str">
        <f>IF($B89="N/A","N/A",IF(C89&gt;10,"No",IF(C89&lt;-10,"No","Yes")))</f>
        <v>N/A</v>
      </c>
      <c r="E89" s="1">
        <v>1307</v>
      </c>
      <c r="F89" s="11" t="str">
        <f>IF($B89="N/A","N/A",IF(E89&gt;10,"No",IF(E89&lt;-10,"No","Yes")))</f>
        <v>N/A</v>
      </c>
      <c r="G89" s="1">
        <v>1217</v>
      </c>
      <c r="H89" s="11" t="str">
        <f>IF($B89="N/A","N/A",IF(G89&gt;10,"No",IF(G89&lt;-10,"No","Yes")))</f>
        <v>N/A</v>
      </c>
      <c r="I89" s="12">
        <v>11.52</v>
      </c>
      <c r="J89" s="12">
        <v>-6.89</v>
      </c>
      <c r="K89" s="50" t="s">
        <v>740</v>
      </c>
      <c r="L89" s="9" t="str">
        <f t="shared" si="30"/>
        <v>Yes</v>
      </c>
    </row>
    <row r="90" spans="1:12" x14ac:dyDescent="0.2">
      <c r="A90" s="2" t="s">
        <v>109</v>
      </c>
      <c r="B90" s="50" t="s">
        <v>213</v>
      </c>
      <c r="C90" s="13">
        <v>0.34129692830000002</v>
      </c>
      <c r="D90" s="46" t="str">
        <f>IF($B90="N/A","N/A",IF(C90&gt;10,"No",IF(C90&lt;-10,"No","Yes")))</f>
        <v>N/A</v>
      </c>
      <c r="E90" s="13">
        <v>0.53557765879999997</v>
      </c>
      <c r="F90" s="46" t="str">
        <f>IF($B90="N/A","N/A",IF(E90&gt;10,"No",IF(E90&lt;-10,"No","Yes")))</f>
        <v>N/A</v>
      </c>
      <c r="G90" s="13">
        <v>4.9301561215999996</v>
      </c>
      <c r="H90" s="46" t="str">
        <f>IF($B90="N/A","N/A",IF(G90&gt;10,"No",IF(G90&lt;-10,"No","Yes")))</f>
        <v>N/A</v>
      </c>
      <c r="I90" s="12">
        <v>56.92</v>
      </c>
      <c r="J90" s="12">
        <v>820.5</v>
      </c>
      <c r="K90" s="50" t="s">
        <v>740</v>
      </c>
      <c r="L90" s="9" t="str">
        <f t="shared" si="30"/>
        <v>No</v>
      </c>
    </row>
    <row r="91" spans="1:12" x14ac:dyDescent="0.2">
      <c r="A91" s="2" t="s">
        <v>110</v>
      </c>
      <c r="B91" s="50" t="s">
        <v>213</v>
      </c>
      <c r="C91" s="13">
        <v>2.1331058020000002</v>
      </c>
      <c r="D91" s="46" t="str">
        <f>IF($B91="N/A","N/A",IF(C91&gt;10,"No",IF(C91&lt;-10,"No","Yes")))</f>
        <v>N/A</v>
      </c>
      <c r="E91" s="13">
        <v>3.3664881408</v>
      </c>
      <c r="F91" s="46" t="str">
        <f>IF($B91="N/A","N/A",IF(E91&gt;10,"No",IF(E91&lt;-10,"No","Yes")))</f>
        <v>N/A</v>
      </c>
      <c r="G91" s="13">
        <v>2.3007395233999999</v>
      </c>
      <c r="H91" s="46" t="str">
        <f>IF($B91="N/A","N/A",IF(G91&gt;10,"No",IF(G91&lt;-10,"No","Yes")))</f>
        <v>N/A</v>
      </c>
      <c r="I91" s="12">
        <v>57.82</v>
      </c>
      <c r="J91" s="12">
        <v>-31.7</v>
      </c>
      <c r="K91" s="50" t="s">
        <v>740</v>
      </c>
      <c r="L91" s="9" t="str">
        <f t="shared" si="30"/>
        <v>No</v>
      </c>
    </row>
    <row r="92" spans="1:12" x14ac:dyDescent="0.2">
      <c r="A92" s="4" t="s">
        <v>7</v>
      </c>
      <c r="B92" s="50" t="s">
        <v>213</v>
      </c>
      <c r="C92" s="13">
        <v>2.0474761189000001</v>
      </c>
      <c r="D92" s="11" t="str">
        <f>IF($B92="N/A","N/A",IF(C92&gt;10,"No",IF(C92&lt;-10,"No","Yes")))</f>
        <v>N/A</v>
      </c>
      <c r="E92" s="13">
        <v>2.2478949335</v>
      </c>
      <c r="F92" s="11" t="str">
        <f>IF($B92="N/A","N/A",IF(E92&gt;10,"No",IF(E92&lt;-10,"No","Yes")))</f>
        <v>N/A</v>
      </c>
      <c r="G92" s="13">
        <v>2.4206633197</v>
      </c>
      <c r="H92" s="11" t="str">
        <f>IF($B92="N/A","N/A",IF(G92&gt;10,"No",IF(G92&lt;-10,"No","Yes")))</f>
        <v>N/A</v>
      </c>
      <c r="I92" s="12">
        <v>9.7889999999999997</v>
      </c>
      <c r="J92" s="12">
        <v>7.6859999999999999</v>
      </c>
      <c r="K92" s="50" t="s">
        <v>741</v>
      </c>
      <c r="L92" s="9" t="str">
        <f t="shared" si="30"/>
        <v>Yes</v>
      </c>
    </row>
    <row r="93" spans="1:12" x14ac:dyDescent="0.2">
      <c r="A93" s="4" t="s">
        <v>180</v>
      </c>
      <c r="B93" s="50" t="s">
        <v>213</v>
      </c>
      <c r="C93" s="13">
        <v>59.732360837999998</v>
      </c>
      <c r="D93" s="11" t="str">
        <f t="shared" ref="D93:D94" si="31">IF($B93="N/A","N/A",IF(C93&gt;10,"No",IF(C93&lt;-10,"No","Yes")))</f>
        <v>N/A</v>
      </c>
      <c r="E93" s="13">
        <v>59.555708825000004</v>
      </c>
      <c r="F93" s="11" t="str">
        <f t="shared" ref="F93:F94" si="32">IF($B93="N/A","N/A",IF(E93&gt;10,"No",IF(E93&lt;-10,"No","Yes")))</f>
        <v>N/A</v>
      </c>
      <c r="G93" s="13">
        <v>59.345311911000003</v>
      </c>
      <c r="H93" s="11" t="str">
        <f t="shared" ref="H93:H94" si="33">IF($B93="N/A","N/A",IF(G93&gt;10,"No",IF(G93&lt;-10,"No","Yes")))</f>
        <v>N/A</v>
      </c>
      <c r="I93" s="12">
        <v>-0.29599999999999999</v>
      </c>
      <c r="J93" s="12">
        <v>-0.35299999999999998</v>
      </c>
      <c r="K93" s="50" t="s">
        <v>740</v>
      </c>
      <c r="L93" s="9" t="str">
        <f>IF(J93="Div by 0", "N/A", IF(OR(J93="N/A",K93="N/A"),"N/A", IF(J93&gt;VALUE(MID(K93,1,2)), "No", IF(J93&lt;-1*VALUE(MID(K93,1,2)), "No", "Yes"))))</f>
        <v>Yes</v>
      </c>
    </row>
    <row r="94" spans="1:12" x14ac:dyDescent="0.2">
      <c r="A94" s="4" t="s">
        <v>181</v>
      </c>
      <c r="B94" s="50" t="s">
        <v>213</v>
      </c>
      <c r="C94" s="13">
        <v>40.267639162000002</v>
      </c>
      <c r="D94" s="11" t="str">
        <f t="shared" si="31"/>
        <v>N/A</v>
      </c>
      <c r="E94" s="13">
        <v>40.444291174999996</v>
      </c>
      <c r="F94" s="11" t="str">
        <f t="shared" si="32"/>
        <v>N/A</v>
      </c>
      <c r="G94" s="13">
        <v>40.654688088999997</v>
      </c>
      <c r="H94" s="11" t="str">
        <f t="shared" si="33"/>
        <v>N/A</v>
      </c>
      <c r="I94" s="12">
        <v>0.43869999999999998</v>
      </c>
      <c r="J94" s="12">
        <v>0.5202</v>
      </c>
      <c r="K94" s="50" t="s">
        <v>740</v>
      </c>
      <c r="L94" s="9" t="str">
        <f>IF(J94="Div by 0", "N/A", IF(OR(J94="N/A",K94="N/A"),"N/A", IF(J94&gt;VALUE(MID(K94,1,2)), "No", IF(J94&lt;-1*VALUE(MID(K94,1,2)), "No", "Yes"))))</f>
        <v>Yes</v>
      </c>
    </row>
    <row r="95" spans="1:12" x14ac:dyDescent="0.2">
      <c r="A95" s="2" t="s">
        <v>8</v>
      </c>
      <c r="B95" s="50" t="s">
        <v>285</v>
      </c>
      <c r="C95" s="13">
        <v>5.7125984012000002</v>
      </c>
      <c r="D95" s="46" t="str">
        <f>IF($B95="N/A","N/A",IF(C95&gt;10,"No",IF(C95&lt;5,"No","Yes")))</f>
        <v>Yes</v>
      </c>
      <c r="E95" s="13">
        <v>6.0660401759000004</v>
      </c>
      <c r="F95" s="46" t="str">
        <f>IF($B95="N/A","N/A",IF(E95&gt;10,"No",IF(E95&lt;5,"No","Yes")))</f>
        <v>Yes</v>
      </c>
      <c r="G95" s="13">
        <v>6.0109588143000003</v>
      </c>
      <c r="H95" s="46" t="str">
        <f t="shared" ref="H95:H98" si="34">IF($B95="N/A","N/A",IF(G95&gt;10,"No",IF(G95&lt;5,"No","Yes")))</f>
        <v>Yes</v>
      </c>
      <c r="I95" s="12">
        <v>6.1870000000000003</v>
      </c>
      <c r="J95" s="12">
        <v>-0.90800000000000003</v>
      </c>
      <c r="K95" s="50" t="s">
        <v>741</v>
      </c>
      <c r="L95" s="9" t="str">
        <f t="shared" si="30"/>
        <v>Yes</v>
      </c>
    </row>
    <row r="96" spans="1:12" x14ac:dyDescent="0.2">
      <c r="A96" s="2" t="s">
        <v>149</v>
      </c>
      <c r="B96" s="50" t="s">
        <v>285</v>
      </c>
      <c r="C96" s="13">
        <v>3.9019549348</v>
      </c>
      <c r="D96" s="46" t="str">
        <f>IF($B96="N/A","N/A",IF(C96&gt;10,"No",IF(C96&lt;5,"No","Yes")))</f>
        <v>No</v>
      </c>
      <c r="E96" s="13">
        <v>4.0785125153999999</v>
      </c>
      <c r="F96" s="46" t="str">
        <f t="shared" ref="F96:F98" si="35">IF($B96="N/A","N/A",IF(E96&gt;10,"No",IF(E96&lt;5,"No","Yes")))</f>
        <v>No</v>
      </c>
      <c r="G96" s="13">
        <v>2.5282847762</v>
      </c>
      <c r="H96" s="46" t="str">
        <f t="shared" si="34"/>
        <v>No</v>
      </c>
      <c r="I96" s="12">
        <v>4.5250000000000004</v>
      </c>
      <c r="J96" s="12">
        <v>-38</v>
      </c>
      <c r="K96" s="50" t="s">
        <v>741</v>
      </c>
      <c r="L96" s="9" t="str">
        <f t="shared" si="30"/>
        <v>No</v>
      </c>
    </row>
    <row r="97" spans="1:12" x14ac:dyDescent="0.2">
      <c r="A97" s="2" t="s">
        <v>150</v>
      </c>
      <c r="B97" s="50" t="s">
        <v>285</v>
      </c>
      <c r="C97" s="13">
        <v>5.4958569506000003</v>
      </c>
      <c r="D97" s="46" t="str">
        <f>IF($B97="N/A","N/A",IF(C97&gt;10,"No",IF(C97&lt;5,"No","Yes")))</f>
        <v>Yes</v>
      </c>
      <c r="E97" s="13">
        <v>5.8625743599</v>
      </c>
      <c r="F97" s="46" t="str">
        <f t="shared" si="35"/>
        <v>Yes</v>
      </c>
      <c r="G97" s="13">
        <v>5.8241235952999997</v>
      </c>
      <c r="H97" s="46" t="str">
        <f t="shared" si="34"/>
        <v>Yes</v>
      </c>
      <c r="I97" s="12">
        <v>6.673</v>
      </c>
      <c r="J97" s="12">
        <v>-0.65600000000000003</v>
      </c>
      <c r="K97" s="50" t="s">
        <v>741</v>
      </c>
      <c r="L97" s="9" t="str">
        <f t="shared" si="30"/>
        <v>Yes</v>
      </c>
    </row>
    <row r="98" spans="1:12" x14ac:dyDescent="0.2">
      <c r="A98" s="2" t="s">
        <v>151</v>
      </c>
      <c r="B98" s="50" t="s">
        <v>285</v>
      </c>
      <c r="C98" s="13">
        <v>5.7259925357999997</v>
      </c>
      <c r="D98" s="46" t="str">
        <f>IF($B98="N/A","N/A",IF(C98&gt;10,"No",IF(C98&lt;5,"No","Yes")))</f>
        <v>Yes</v>
      </c>
      <c r="E98" s="13">
        <v>6.0786849440999999</v>
      </c>
      <c r="F98" s="46" t="str">
        <f t="shared" si="35"/>
        <v>Yes</v>
      </c>
      <c r="G98" s="13">
        <v>6.0180607377999999</v>
      </c>
      <c r="H98" s="46" t="str">
        <f t="shared" si="34"/>
        <v>Yes</v>
      </c>
      <c r="I98" s="12">
        <v>6.1589999999999998</v>
      </c>
      <c r="J98" s="12">
        <v>-0.997</v>
      </c>
      <c r="K98" s="50" t="s">
        <v>741</v>
      </c>
      <c r="L98" s="9" t="str">
        <f t="shared" si="30"/>
        <v>Yes</v>
      </c>
    </row>
    <row r="99" spans="1:12" x14ac:dyDescent="0.2">
      <c r="A99" s="2" t="s">
        <v>977</v>
      </c>
      <c r="B99" s="50" t="s">
        <v>213</v>
      </c>
      <c r="C99" s="1">
        <v>3339</v>
      </c>
      <c r="D99" s="11" t="str">
        <f t="shared" ref="D99:D110" si="36">IF($B99="N/A","N/A",IF(C99&gt;10,"No",IF(C99&lt;-10,"No","Yes")))</f>
        <v>N/A</v>
      </c>
      <c r="E99" s="1">
        <v>3945</v>
      </c>
      <c r="F99" s="11" t="str">
        <f t="shared" ref="F99:F110" si="37">IF($B99="N/A","N/A",IF(E99&gt;10,"No",IF(E99&lt;-10,"No","Yes")))</f>
        <v>N/A</v>
      </c>
      <c r="G99" s="1">
        <v>6701</v>
      </c>
      <c r="H99" s="11" t="str">
        <f t="shared" ref="H99:H110" si="38">IF($B99="N/A","N/A",IF(G99&gt;10,"No",IF(G99&lt;-10,"No","Yes")))</f>
        <v>N/A</v>
      </c>
      <c r="I99" s="12">
        <v>18.149999999999999</v>
      </c>
      <c r="J99" s="12">
        <v>69.86</v>
      </c>
      <c r="K99" s="47" t="s">
        <v>740</v>
      </c>
      <c r="L99" s="9" t="str">
        <f t="shared" si="30"/>
        <v>No</v>
      </c>
    </row>
    <row r="100" spans="1:12" x14ac:dyDescent="0.2">
      <c r="A100" s="2" t="s">
        <v>978</v>
      </c>
      <c r="B100" s="50" t="s">
        <v>213</v>
      </c>
      <c r="C100" s="1">
        <v>517</v>
      </c>
      <c r="D100" s="11" t="str">
        <f t="shared" si="36"/>
        <v>N/A</v>
      </c>
      <c r="E100" s="1">
        <v>532</v>
      </c>
      <c r="F100" s="11" t="str">
        <f t="shared" si="37"/>
        <v>N/A</v>
      </c>
      <c r="G100" s="1">
        <v>510</v>
      </c>
      <c r="H100" s="11" t="str">
        <f t="shared" si="38"/>
        <v>N/A</v>
      </c>
      <c r="I100" s="12">
        <v>2.9009999999999998</v>
      </c>
      <c r="J100" s="12">
        <v>-4.1399999999999997</v>
      </c>
      <c r="K100" s="47" t="s">
        <v>740</v>
      </c>
      <c r="L100" s="9" t="str">
        <f t="shared" si="30"/>
        <v>Yes</v>
      </c>
    </row>
    <row r="101" spans="1:12" x14ac:dyDescent="0.2">
      <c r="A101" s="2" t="s">
        <v>1</v>
      </c>
      <c r="B101" s="50" t="s">
        <v>213</v>
      </c>
      <c r="C101" s="13">
        <v>96.334877718000001</v>
      </c>
      <c r="D101" s="11" t="str">
        <f t="shared" si="36"/>
        <v>N/A</v>
      </c>
      <c r="E101" s="13">
        <v>98.303302009000006</v>
      </c>
      <c r="F101" s="11" t="str">
        <f t="shared" si="37"/>
        <v>N/A</v>
      </c>
      <c r="G101" s="13">
        <v>99.109528049999994</v>
      </c>
      <c r="H101" s="11" t="str">
        <f t="shared" si="38"/>
        <v>N/A</v>
      </c>
      <c r="I101" s="12">
        <v>2.0430000000000001</v>
      </c>
      <c r="J101" s="12">
        <v>0.82010000000000005</v>
      </c>
      <c r="K101" s="50" t="s">
        <v>741</v>
      </c>
      <c r="L101" s="9" t="str">
        <f t="shared" si="30"/>
        <v>Yes</v>
      </c>
    </row>
    <row r="102" spans="1:12" x14ac:dyDescent="0.2">
      <c r="A102" s="2" t="s">
        <v>69</v>
      </c>
      <c r="B102" s="50" t="s">
        <v>213</v>
      </c>
      <c r="C102" s="13">
        <v>8.8870069707999999</v>
      </c>
      <c r="D102" s="11" t="str">
        <f t="shared" si="36"/>
        <v>N/A</v>
      </c>
      <c r="E102" s="13">
        <v>0</v>
      </c>
      <c r="F102" s="11" t="str">
        <f t="shared" si="37"/>
        <v>N/A</v>
      </c>
      <c r="G102" s="13">
        <v>0</v>
      </c>
      <c r="H102" s="11" t="str">
        <f t="shared" si="38"/>
        <v>N/A</v>
      </c>
      <c r="I102" s="12">
        <v>-100</v>
      </c>
      <c r="J102" s="12" t="s">
        <v>1747</v>
      </c>
      <c r="K102" s="50" t="s">
        <v>741</v>
      </c>
      <c r="L102" s="9" t="str">
        <f t="shared" si="30"/>
        <v>N/A</v>
      </c>
    </row>
    <row r="103" spans="1:12" x14ac:dyDescent="0.2">
      <c r="A103" s="4" t="s">
        <v>70</v>
      </c>
      <c r="B103" s="50" t="s">
        <v>213</v>
      </c>
      <c r="C103" s="1">
        <v>155143</v>
      </c>
      <c r="D103" s="11" t="str">
        <f t="shared" si="36"/>
        <v>N/A</v>
      </c>
      <c r="E103" s="1">
        <v>164232</v>
      </c>
      <c r="F103" s="11" t="str">
        <f t="shared" si="37"/>
        <v>N/A</v>
      </c>
      <c r="G103" s="1">
        <v>172291</v>
      </c>
      <c r="H103" s="11" t="str">
        <f t="shared" si="38"/>
        <v>N/A</v>
      </c>
      <c r="I103" s="12">
        <v>5.8579999999999997</v>
      </c>
      <c r="J103" s="12">
        <v>4.907</v>
      </c>
      <c r="K103" s="50" t="s">
        <v>740</v>
      </c>
      <c r="L103" s="9" t="str">
        <f t="shared" si="30"/>
        <v>Yes</v>
      </c>
    </row>
    <row r="104" spans="1:12" x14ac:dyDescent="0.2">
      <c r="A104" s="2" t="s">
        <v>692</v>
      </c>
      <c r="B104" s="50" t="s">
        <v>213</v>
      </c>
      <c r="C104" s="13">
        <v>1.8627975481000001</v>
      </c>
      <c r="D104" s="11" t="str">
        <f t="shared" si="36"/>
        <v>N/A</v>
      </c>
      <c r="E104" s="13">
        <v>1.6086998880000001</v>
      </c>
      <c r="F104" s="11" t="str">
        <f t="shared" si="37"/>
        <v>N/A</v>
      </c>
      <c r="G104" s="13">
        <v>1.2949022294000001</v>
      </c>
      <c r="H104" s="11" t="str">
        <f t="shared" si="38"/>
        <v>N/A</v>
      </c>
      <c r="I104" s="12">
        <v>-13.6</v>
      </c>
      <c r="J104" s="12">
        <v>-19.5</v>
      </c>
      <c r="K104" s="50" t="s">
        <v>741</v>
      </c>
      <c r="L104" s="9" t="str">
        <f t="shared" ref="L104:L110" si="39">IF(J104="Div by 0", "N/A", IF(K104="N/A","N/A", IF(J104&gt;VALUE(MID(K104,1,2)), "No", IF(J104&lt;-1*VALUE(MID(K104,1,2)), "No", "Yes"))))</f>
        <v>No</v>
      </c>
    </row>
    <row r="105" spans="1:12" x14ac:dyDescent="0.2">
      <c r="A105" s="2" t="s">
        <v>691</v>
      </c>
      <c r="B105" s="50" t="s">
        <v>213</v>
      </c>
      <c r="C105" s="13">
        <v>0.45119663789999997</v>
      </c>
      <c r="D105" s="11" t="str">
        <f t="shared" si="36"/>
        <v>N/A</v>
      </c>
      <c r="E105" s="13">
        <v>0.5498319451</v>
      </c>
      <c r="F105" s="11" t="str">
        <f t="shared" si="37"/>
        <v>N/A</v>
      </c>
      <c r="G105" s="13">
        <v>0.42718424059999999</v>
      </c>
      <c r="H105" s="11" t="str">
        <f t="shared" si="38"/>
        <v>N/A</v>
      </c>
      <c r="I105" s="12">
        <v>21.86</v>
      </c>
      <c r="J105" s="12">
        <v>-22.3</v>
      </c>
      <c r="K105" s="50" t="s">
        <v>741</v>
      </c>
      <c r="L105" s="9" t="str">
        <f t="shared" si="39"/>
        <v>No</v>
      </c>
    </row>
    <row r="106" spans="1:12" x14ac:dyDescent="0.2">
      <c r="A106" s="2" t="s">
        <v>690</v>
      </c>
      <c r="B106" s="50" t="s">
        <v>213</v>
      </c>
      <c r="C106" s="13">
        <v>97.686005813999998</v>
      </c>
      <c r="D106" s="11" t="str">
        <f t="shared" si="36"/>
        <v>N/A</v>
      </c>
      <c r="E106" s="13">
        <v>97.841468167000002</v>
      </c>
      <c r="F106" s="11" t="str">
        <f t="shared" si="37"/>
        <v>N/A</v>
      </c>
      <c r="G106" s="13">
        <v>98.277913530000006</v>
      </c>
      <c r="H106" s="11" t="str">
        <f t="shared" si="38"/>
        <v>N/A</v>
      </c>
      <c r="I106" s="12">
        <v>0.15909999999999999</v>
      </c>
      <c r="J106" s="12">
        <v>0.4461</v>
      </c>
      <c r="K106" s="50" t="s">
        <v>741</v>
      </c>
      <c r="L106" s="9" t="str">
        <f t="shared" si="39"/>
        <v>Yes</v>
      </c>
    </row>
    <row r="107" spans="1:12" ht="25.5" x14ac:dyDescent="0.2">
      <c r="A107" s="4" t="s">
        <v>979</v>
      </c>
      <c r="B107" s="50" t="s">
        <v>213</v>
      </c>
      <c r="C107" s="13">
        <v>44.440520909999996</v>
      </c>
      <c r="D107" s="11" t="str">
        <f t="shared" si="36"/>
        <v>N/A</v>
      </c>
      <c r="E107" s="13">
        <v>44.209558295000001</v>
      </c>
      <c r="F107" s="11" t="str">
        <f t="shared" si="37"/>
        <v>N/A</v>
      </c>
      <c r="G107" s="13">
        <v>43.902452349000001</v>
      </c>
      <c r="H107" s="11" t="str">
        <f t="shared" si="38"/>
        <v>N/A</v>
      </c>
      <c r="I107" s="12">
        <v>-0.52</v>
      </c>
      <c r="J107" s="12">
        <v>-0.69499999999999995</v>
      </c>
      <c r="K107" s="50" t="s">
        <v>741</v>
      </c>
      <c r="L107" s="9" t="str">
        <f t="shared" si="39"/>
        <v>Yes</v>
      </c>
    </row>
    <row r="108" spans="1:12" ht="25.5" x14ac:dyDescent="0.2">
      <c r="A108" s="4" t="s">
        <v>980</v>
      </c>
      <c r="B108" s="50" t="s">
        <v>213</v>
      </c>
      <c r="C108" s="13">
        <v>54.319303992000002</v>
      </c>
      <c r="D108" s="11" t="str">
        <f t="shared" si="36"/>
        <v>N/A</v>
      </c>
      <c r="E108" s="13">
        <v>54.54378251</v>
      </c>
      <c r="F108" s="11" t="str">
        <f t="shared" si="37"/>
        <v>N/A</v>
      </c>
      <c r="G108" s="13">
        <v>54.875470501999999</v>
      </c>
      <c r="H108" s="11" t="str">
        <f t="shared" si="38"/>
        <v>N/A</v>
      </c>
      <c r="I108" s="12">
        <v>0.4133</v>
      </c>
      <c r="J108" s="12">
        <v>0.60809999999999997</v>
      </c>
      <c r="K108" s="50" t="s">
        <v>741</v>
      </c>
      <c r="L108" s="9" t="str">
        <f t="shared" si="39"/>
        <v>Yes</v>
      </c>
    </row>
    <row r="109" spans="1:12" ht="25.5" x14ac:dyDescent="0.2">
      <c r="A109" s="4" t="s">
        <v>981</v>
      </c>
      <c r="B109" s="50" t="s">
        <v>213</v>
      </c>
      <c r="C109" s="13">
        <v>0.50654181710000001</v>
      </c>
      <c r="D109" s="11" t="str">
        <f t="shared" si="36"/>
        <v>N/A</v>
      </c>
      <c r="E109" s="13">
        <v>0.49831882059999999</v>
      </c>
      <c r="F109" s="11" t="str">
        <f t="shared" si="37"/>
        <v>N/A</v>
      </c>
      <c r="G109" s="13">
        <v>0.49221793069999997</v>
      </c>
      <c r="H109" s="11" t="str">
        <f t="shared" si="38"/>
        <v>N/A</v>
      </c>
      <c r="I109" s="12">
        <v>-1.62</v>
      </c>
      <c r="J109" s="12">
        <v>-1.22</v>
      </c>
      <c r="K109" s="50" t="s">
        <v>741</v>
      </c>
      <c r="L109" s="9" t="str">
        <f t="shared" si="39"/>
        <v>Yes</v>
      </c>
    </row>
    <row r="110" spans="1:12" ht="25.5" x14ac:dyDescent="0.2">
      <c r="A110" s="4" t="s">
        <v>982</v>
      </c>
      <c r="B110" s="50" t="s">
        <v>213</v>
      </c>
      <c r="C110" s="13">
        <v>0.73363328080000001</v>
      </c>
      <c r="D110" s="11" t="str">
        <f t="shared" si="36"/>
        <v>N/A</v>
      </c>
      <c r="E110" s="13">
        <v>0.74834037419999999</v>
      </c>
      <c r="F110" s="11" t="str">
        <f t="shared" si="37"/>
        <v>N/A</v>
      </c>
      <c r="G110" s="13">
        <v>0.72985921799999998</v>
      </c>
      <c r="H110" s="11" t="str">
        <f t="shared" si="38"/>
        <v>N/A</v>
      </c>
      <c r="I110" s="12">
        <v>2.0049999999999999</v>
      </c>
      <c r="J110" s="12">
        <v>-2.4700000000000002</v>
      </c>
      <c r="K110" s="50" t="s">
        <v>741</v>
      </c>
      <c r="L110" s="9" t="str">
        <f t="shared" si="39"/>
        <v>Yes</v>
      </c>
    </row>
    <row r="111" spans="1:12" x14ac:dyDescent="0.2">
      <c r="A111" s="2" t="s">
        <v>983</v>
      </c>
      <c r="B111" s="50" t="s">
        <v>286</v>
      </c>
      <c r="C111" s="13">
        <v>99.513774581999996</v>
      </c>
      <c r="D111" s="46" t="str">
        <f>IF($B111="N/A","N/A",IF(C111&gt;=99,"Yes","No"))</f>
        <v>Yes</v>
      </c>
      <c r="E111" s="13">
        <v>99.455494135999999</v>
      </c>
      <c r="F111" s="46" t="str">
        <f>IF($B111="N/A","N/A",IF(E111&gt;=99,"Yes","No"))</f>
        <v>Yes</v>
      </c>
      <c r="G111" s="13">
        <v>99.441357323999995</v>
      </c>
      <c r="H111" s="46" t="str">
        <f>IF($B111="N/A","N/A",IF(G111&gt;=99,"Yes","No"))</f>
        <v>Yes</v>
      </c>
      <c r="I111" s="12">
        <v>-5.8999999999999997E-2</v>
      </c>
      <c r="J111" s="12">
        <v>-1.4E-2</v>
      </c>
      <c r="K111" s="50" t="s">
        <v>740</v>
      </c>
      <c r="L111" s="9" t="str">
        <f t="shared" ref="L111:L145" si="40">IF(J111="Div by 0", "N/A", IF(K111="N/A","N/A", IF(J111&gt;VALUE(MID(K111,1,2)), "No", IF(J111&lt;-1*VALUE(MID(K111,1,2)), "No", "Yes"))))</f>
        <v>Yes</v>
      </c>
    </row>
    <row r="112" spans="1:12" x14ac:dyDescent="0.2">
      <c r="A112" s="2" t="s">
        <v>984</v>
      </c>
      <c r="B112" s="50" t="s">
        <v>213</v>
      </c>
      <c r="C112" s="13">
        <v>0.18263407919999999</v>
      </c>
      <c r="D112" s="46" t="str">
        <f>IF($B112="N/A","N/A",IF(C112&gt;10,"No",IF(C112&lt;-10,"No","Yes")))</f>
        <v>N/A</v>
      </c>
      <c r="E112" s="13">
        <v>0.20706706010000001</v>
      </c>
      <c r="F112" s="46" t="str">
        <f>IF($B112="N/A","N/A",IF(E112&gt;10,"No",IF(E112&lt;-10,"No","Yes")))</f>
        <v>N/A</v>
      </c>
      <c r="G112" s="13">
        <v>0.2309521947</v>
      </c>
      <c r="H112" s="46" t="str">
        <f>IF($B112="N/A","N/A",IF(G112&gt;10,"No",IF(G112&lt;-10,"No","Yes")))</f>
        <v>N/A</v>
      </c>
      <c r="I112" s="12">
        <v>13.38</v>
      </c>
      <c r="J112" s="12">
        <v>11.53</v>
      </c>
      <c r="K112" s="50" t="s">
        <v>740</v>
      </c>
      <c r="L112" s="9" t="str">
        <f t="shared" si="40"/>
        <v>No</v>
      </c>
    </row>
    <row r="113" spans="1:12" x14ac:dyDescent="0.2">
      <c r="A113" s="3" t="s">
        <v>985</v>
      </c>
      <c r="B113" s="50" t="s">
        <v>280</v>
      </c>
      <c r="C113" s="8">
        <v>99.831372712000004</v>
      </c>
      <c r="D113" s="46" t="str">
        <f>IF($B113="N/A","N/A",IF(C113&gt;=98,"Yes","No"))</f>
        <v>Yes</v>
      </c>
      <c r="E113" s="8">
        <v>99.728345923000006</v>
      </c>
      <c r="F113" s="46" t="str">
        <f>IF($B113="N/A","N/A",IF(E113&gt;=98,"Yes","No"))</f>
        <v>Yes</v>
      </c>
      <c r="G113" s="8">
        <v>99.742350923999993</v>
      </c>
      <c r="H113" s="46" t="str">
        <f>IF($B113="N/A","N/A",IF(G113&gt;=98,"Yes","No"))</f>
        <v>Yes</v>
      </c>
      <c r="I113" s="12">
        <v>-0.10299999999999999</v>
      </c>
      <c r="J113" s="12">
        <v>1.4E-2</v>
      </c>
      <c r="K113" s="47" t="s">
        <v>740</v>
      </c>
      <c r="L113" s="9" t="str">
        <f t="shared" si="40"/>
        <v>Yes</v>
      </c>
    </row>
    <row r="114" spans="1:12" x14ac:dyDescent="0.2">
      <c r="A114" s="3" t="s">
        <v>986</v>
      </c>
      <c r="B114" s="50" t="s">
        <v>287</v>
      </c>
      <c r="C114" s="8">
        <v>89.405475637999999</v>
      </c>
      <c r="D114" s="46" t="str">
        <f>IF($B114="N/A","N/A",IF(C114&gt;=80,"Yes","No"))</f>
        <v>Yes</v>
      </c>
      <c r="E114" s="8">
        <v>90.955565766000007</v>
      </c>
      <c r="F114" s="46" t="str">
        <f>IF($B114="N/A","N/A",IF(E114&gt;=80,"Yes","No"))</f>
        <v>Yes</v>
      </c>
      <c r="G114" s="8">
        <v>92.244957575000001</v>
      </c>
      <c r="H114" s="46" t="str">
        <f>IF($B114="N/A","N/A",IF(G114&gt;=80,"Yes","No"))</f>
        <v>Yes</v>
      </c>
      <c r="I114" s="12">
        <v>1.734</v>
      </c>
      <c r="J114" s="12">
        <v>1.4179999999999999</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89.743541815</v>
      </c>
      <c r="D117" s="38" t="s">
        <v>742</v>
      </c>
      <c r="E117" s="13">
        <v>89.718339874999998</v>
      </c>
      <c r="F117" s="38" t="s">
        <v>742</v>
      </c>
      <c r="G117" s="13">
        <v>89.020416247</v>
      </c>
      <c r="H117" s="46" t="str">
        <f>IF($B117="N/A","N/A",IF(G117&lt;100,"No",IF(G117=100,"No","Yes")))</f>
        <v>N/A</v>
      </c>
      <c r="I117" s="12">
        <v>-2.8000000000000001E-2</v>
      </c>
      <c r="J117" s="12">
        <v>-0.77800000000000002</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92344</v>
      </c>
      <c r="D119" s="46" t="str">
        <f t="shared" ref="D119:D145" si="43">IF($B119="N/A","N/A",IF(C119&gt;10,"No",IF(C119&lt;-10,"No","Yes")))</f>
        <v>N/A</v>
      </c>
      <c r="E119" s="38">
        <v>96785</v>
      </c>
      <c r="F119" s="46" t="str">
        <f t="shared" ref="F119:F145" si="44">IF($B119="N/A","N/A",IF(E119&gt;10,"No",IF(E119&lt;-10,"No","Yes")))</f>
        <v>N/A</v>
      </c>
      <c r="G119" s="38">
        <v>101317</v>
      </c>
      <c r="H119" s="46" t="str">
        <f t="shared" ref="H119:H145" si="45">IF($B119="N/A","N/A",IF(G119&gt;10,"No",IF(G119&lt;-10,"No","Yes")))</f>
        <v>N/A</v>
      </c>
      <c r="I119" s="12">
        <v>4.8090000000000002</v>
      </c>
      <c r="J119" s="12">
        <v>4.6829999999999998</v>
      </c>
      <c r="K119" s="47" t="s">
        <v>740</v>
      </c>
      <c r="L119" s="9" t="str">
        <f t="shared" si="40"/>
        <v>Yes</v>
      </c>
    </row>
    <row r="120" spans="1:12" x14ac:dyDescent="0.2">
      <c r="A120" s="2" t="s">
        <v>991</v>
      </c>
      <c r="B120" s="37" t="s">
        <v>213</v>
      </c>
      <c r="C120" s="38">
        <v>32996</v>
      </c>
      <c r="D120" s="46" t="str">
        <f t="shared" si="43"/>
        <v>N/A</v>
      </c>
      <c r="E120" s="38">
        <v>33868</v>
      </c>
      <c r="F120" s="46" t="str">
        <f t="shared" si="44"/>
        <v>N/A</v>
      </c>
      <c r="G120" s="38">
        <v>38763</v>
      </c>
      <c r="H120" s="46" t="str">
        <f t="shared" si="45"/>
        <v>N/A</v>
      </c>
      <c r="I120" s="12">
        <v>2.6429999999999998</v>
      </c>
      <c r="J120" s="12">
        <v>14.45</v>
      </c>
      <c r="K120" s="47" t="s">
        <v>740</v>
      </c>
      <c r="L120" s="9" t="str">
        <f t="shared" si="40"/>
        <v>No</v>
      </c>
    </row>
    <row r="121" spans="1:12" x14ac:dyDescent="0.2">
      <c r="A121" s="2" t="s">
        <v>992</v>
      </c>
      <c r="B121" s="37" t="s">
        <v>213</v>
      </c>
      <c r="C121" s="38">
        <v>6323</v>
      </c>
      <c r="D121" s="46" t="str">
        <f t="shared" si="43"/>
        <v>N/A</v>
      </c>
      <c r="E121" s="38">
        <v>6408</v>
      </c>
      <c r="F121" s="46" t="str">
        <f t="shared" si="44"/>
        <v>N/A</v>
      </c>
      <c r="G121" s="38">
        <v>6472</v>
      </c>
      <c r="H121" s="46" t="str">
        <f t="shared" si="45"/>
        <v>N/A</v>
      </c>
      <c r="I121" s="12">
        <v>1.3440000000000001</v>
      </c>
      <c r="J121" s="12">
        <v>0.99880000000000002</v>
      </c>
      <c r="K121" s="47" t="s">
        <v>740</v>
      </c>
      <c r="L121" s="9" t="str">
        <f t="shared" si="40"/>
        <v>Yes</v>
      </c>
    </row>
    <row r="122" spans="1:12" x14ac:dyDescent="0.2">
      <c r="A122" s="2" t="s">
        <v>993</v>
      </c>
      <c r="B122" s="37" t="s">
        <v>213</v>
      </c>
      <c r="C122" s="38">
        <v>17906</v>
      </c>
      <c r="D122" s="46" t="str">
        <f t="shared" si="43"/>
        <v>N/A</v>
      </c>
      <c r="E122" s="38">
        <v>19952</v>
      </c>
      <c r="F122" s="46" t="str">
        <f t="shared" si="44"/>
        <v>N/A</v>
      </c>
      <c r="G122" s="38">
        <v>22214</v>
      </c>
      <c r="H122" s="46" t="str">
        <f t="shared" si="45"/>
        <v>N/A</v>
      </c>
      <c r="I122" s="12">
        <v>11.43</v>
      </c>
      <c r="J122" s="12">
        <v>11.34</v>
      </c>
      <c r="K122" s="47" t="s">
        <v>740</v>
      </c>
      <c r="L122" s="9" t="str">
        <f t="shared" si="40"/>
        <v>No</v>
      </c>
    </row>
    <row r="123" spans="1:12" x14ac:dyDescent="0.2">
      <c r="A123" s="2" t="s">
        <v>994</v>
      </c>
      <c r="B123" s="37" t="s">
        <v>213</v>
      </c>
      <c r="C123" s="38">
        <v>35119</v>
      </c>
      <c r="D123" s="46" t="str">
        <f t="shared" si="43"/>
        <v>N/A</v>
      </c>
      <c r="E123" s="38">
        <v>36557</v>
      </c>
      <c r="F123" s="46" t="str">
        <f t="shared" si="44"/>
        <v>N/A</v>
      </c>
      <c r="G123" s="38">
        <v>33868</v>
      </c>
      <c r="H123" s="46" t="str">
        <f t="shared" si="45"/>
        <v>N/A</v>
      </c>
      <c r="I123" s="12">
        <v>4.0949999999999998</v>
      </c>
      <c r="J123" s="12">
        <v>-7.36</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197663</v>
      </c>
      <c r="D125" s="46" t="str">
        <f t="shared" si="43"/>
        <v>N/A</v>
      </c>
      <c r="E125" s="38">
        <v>209111</v>
      </c>
      <c r="F125" s="46" t="str">
        <f t="shared" si="44"/>
        <v>N/A</v>
      </c>
      <c r="G125" s="38">
        <v>217361</v>
      </c>
      <c r="H125" s="46" t="str">
        <f t="shared" si="45"/>
        <v>N/A</v>
      </c>
      <c r="I125" s="12">
        <v>5.7919999999999998</v>
      </c>
      <c r="J125" s="12">
        <v>3.9449999999999998</v>
      </c>
      <c r="K125" s="47" t="s">
        <v>740</v>
      </c>
      <c r="L125" s="9" t="str">
        <f t="shared" si="40"/>
        <v>Yes</v>
      </c>
    </row>
    <row r="126" spans="1:12" x14ac:dyDescent="0.2">
      <c r="A126" s="2" t="s">
        <v>996</v>
      </c>
      <c r="B126" s="37" t="s">
        <v>213</v>
      </c>
      <c r="C126" s="38">
        <v>135382</v>
      </c>
      <c r="D126" s="46" t="str">
        <f t="shared" si="43"/>
        <v>N/A</v>
      </c>
      <c r="E126" s="38">
        <v>139691</v>
      </c>
      <c r="F126" s="46" t="str">
        <f t="shared" si="44"/>
        <v>N/A</v>
      </c>
      <c r="G126" s="38">
        <v>152080</v>
      </c>
      <c r="H126" s="46" t="str">
        <f t="shared" si="45"/>
        <v>N/A</v>
      </c>
      <c r="I126" s="12">
        <v>3.1829999999999998</v>
      </c>
      <c r="J126" s="12">
        <v>8.8689999999999998</v>
      </c>
      <c r="K126" s="47" t="s">
        <v>740</v>
      </c>
      <c r="L126" s="9" t="str">
        <f t="shared" si="40"/>
        <v>Yes</v>
      </c>
    </row>
    <row r="127" spans="1:12" x14ac:dyDescent="0.2">
      <c r="A127" s="2" t="s">
        <v>997</v>
      </c>
      <c r="B127" s="37" t="s">
        <v>213</v>
      </c>
      <c r="C127" s="38">
        <v>9583</v>
      </c>
      <c r="D127" s="46" t="str">
        <f t="shared" si="43"/>
        <v>N/A</v>
      </c>
      <c r="E127" s="38">
        <v>10417</v>
      </c>
      <c r="F127" s="46" t="str">
        <f t="shared" si="44"/>
        <v>N/A</v>
      </c>
      <c r="G127" s="38">
        <v>11345</v>
      </c>
      <c r="H127" s="46" t="str">
        <f t="shared" si="45"/>
        <v>N/A</v>
      </c>
      <c r="I127" s="12">
        <v>8.7029999999999994</v>
      </c>
      <c r="J127" s="12">
        <v>8.9090000000000007</v>
      </c>
      <c r="K127" s="47" t="s">
        <v>740</v>
      </c>
      <c r="L127" s="9" t="str">
        <f t="shared" si="40"/>
        <v>Yes</v>
      </c>
    </row>
    <row r="128" spans="1:12" x14ac:dyDescent="0.2">
      <c r="A128" s="2" t="s">
        <v>998</v>
      </c>
      <c r="B128" s="37" t="s">
        <v>213</v>
      </c>
      <c r="C128" s="38">
        <v>22171</v>
      </c>
      <c r="D128" s="46" t="str">
        <f t="shared" si="43"/>
        <v>N/A</v>
      </c>
      <c r="E128" s="38">
        <v>25138</v>
      </c>
      <c r="F128" s="46" t="str">
        <f t="shared" si="44"/>
        <v>N/A</v>
      </c>
      <c r="G128" s="38">
        <v>28370</v>
      </c>
      <c r="H128" s="46" t="str">
        <f t="shared" si="45"/>
        <v>N/A</v>
      </c>
      <c r="I128" s="12">
        <v>13.38</v>
      </c>
      <c r="J128" s="12">
        <v>12.86</v>
      </c>
      <c r="K128" s="47" t="s">
        <v>740</v>
      </c>
      <c r="L128" s="9" t="str">
        <f t="shared" si="40"/>
        <v>No</v>
      </c>
    </row>
    <row r="129" spans="1:12" x14ac:dyDescent="0.2">
      <c r="A129" s="2" t="s">
        <v>999</v>
      </c>
      <c r="B129" s="37" t="s">
        <v>213</v>
      </c>
      <c r="C129" s="38">
        <v>30527</v>
      </c>
      <c r="D129" s="46" t="str">
        <f t="shared" si="43"/>
        <v>N/A</v>
      </c>
      <c r="E129" s="38">
        <v>33865</v>
      </c>
      <c r="F129" s="46" t="str">
        <f t="shared" si="44"/>
        <v>N/A</v>
      </c>
      <c r="G129" s="38">
        <v>25566</v>
      </c>
      <c r="H129" s="46" t="str">
        <f t="shared" si="45"/>
        <v>N/A</v>
      </c>
      <c r="I129" s="12">
        <v>10.93</v>
      </c>
      <c r="J129" s="12">
        <v>-24.5</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721710</v>
      </c>
      <c r="D131" s="46" t="str">
        <f t="shared" si="43"/>
        <v>N/A</v>
      </c>
      <c r="E131" s="38">
        <v>766784</v>
      </c>
      <c r="F131" s="46" t="str">
        <f t="shared" si="44"/>
        <v>N/A</v>
      </c>
      <c r="G131" s="38">
        <v>789834</v>
      </c>
      <c r="H131" s="46" t="str">
        <f t="shared" si="45"/>
        <v>N/A</v>
      </c>
      <c r="I131" s="12">
        <v>6.2450000000000001</v>
      </c>
      <c r="J131" s="12">
        <v>3.0059999999999998</v>
      </c>
      <c r="K131" s="47" t="s">
        <v>740</v>
      </c>
      <c r="L131" s="9" t="str">
        <f t="shared" si="40"/>
        <v>Yes</v>
      </c>
    </row>
    <row r="132" spans="1:12" x14ac:dyDescent="0.2">
      <c r="A132" s="2" t="s">
        <v>1001</v>
      </c>
      <c r="B132" s="37" t="s">
        <v>213</v>
      </c>
      <c r="C132" s="38">
        <v>122878</v>
      </c>
      <c r="D132" s="46" t="str">
        <f t="shared" si="43"/>
        <v>N/A</v>
      </c>
      <c r="E132" s="38">
        <v>118615</v>
      </c>
      <c r="F132" s="46" t="str">
        <f t="shared" si="44"/>
        <v>N/A</v>
      </c>
      <c r="G132" s="38">
        <v>92682</v>
      </c>
      <c r="H132" s="46" t="str">
        <f t="shared" si="45"/>
        <v>N/A</v>
      </c>
      <c r="I132" s="12">
        <v>-3.47</v>
      </c>
      <c r="J132" s="12">
        <v>-21.9</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459</v>
      </c>
      <c r="D134" s="46" t="str">
        <f t="shared" si="43"/>
        <v>N/A</v>
      </c>
      <c r="E134" s="38">
        <v>423</v>
      </c>
      <c r="F134" s="46" t="str">
        <f t="shared" si="44"/>
        <v>N/A</v>
      </c>
      <c r="G134" s="38">
        <v>385</v>
      </c>
      <c r="H134" s="46" t="str">
        <f t="shared" si="45"/>
        <v>N/A</v>
      </c>
      <c r="I134" s="12">
        <v>-7.84</v>
      </c>
      <c r="J134" s="12">
        <v>-8.98</v>
      </c>
      <c r="K134" s="47" t="s">
        <v>740</v>
      </c>
      <c r="L134" s="9" t="str">
        <f t="shared" si="40"/>
        <v>Yes</v>
      </c>
    </row>
    <row r="135" spans="1:12" x14ac:dyDescent="0.2">
      <c r="A135" s="2" t="s">
        <v>1004</v>
      </c>
      <c r="B135" s="37" t="s">
        <v>213</v>
      </c>
      <c r="C135" s="38">
        <v>447478</v>
      </c>
      <c r="D135" s="46" t="str">
        <f t="shared" si="43"/>
        <v>N/A</v>
      </c>
      <c r="E135" s="38">
        <v>497321</v>
      </c>
      <c r="F135" s="46" t="str">
        <f t="shared" si="44"/>
        <v>N/A</v>
      </c>
      <c r="G135" s="38">
        <v>525020</v>
      </c>
      <c r="H135" s="46" t="str">
        <f t="shared" si="45"/>
        <v>N/A</v>
      </c>
      <c r="I135" s="12">
        <v>11.14</v>
      </c>
      <c r="J135" s="12">
        <v>5.57</v>
      </c>
      <c r="K135" s="47" t="s">
        <v>740</v>
      </c>
      <c r="L135" s="9" t="str">
        <f t="shared" si="40"/>
        <v>Yes</v>
      </c>
    </row>
    <row r="136" spans="1:12" x14ac:dyDescent="0.2">
      <c r="A136" s="2" t="s">
        <v>1005</v>
      </c>
      <c r="B136" s="37" t="s">
        <v>213</v>
      </c>
      <c r="C136" s="38">
        <v>128958</v>
      </c>
      <c r="D136" s="46" t="str">
        <f t="shared" si="43"/>
        <v>N/A</v>
      </c>
      <c r="E136" s="38">
        <v>127864</v>
      </c>
      <c r="F136" s="46" t="str">
        <f t="shared" si="44"/>
        <v>N/A</v>
      </c>
      <c r="G136" s="38">
        <v>148183</v>
      </c>
      <c r="H136" s="46" t="str">
        <f t="shared" si="45"/>
        <v>N/A</v>
      </c>
      <c r="I136" s="12">
        <v>-0.84799999999999998</v>
      </c>
      <c r="J136" s="12">
        <v>15.89</v>
      </c>
      <c r="K136" s="47" t="s">
        <v>740</v>
      </c>
      <c r="L136" s="9" t="str">
        <f t="shared" si="40"/>
        <v>No</v>
      </c>
    </row>
    <row r="137" spans="1:12" x14ac:dyDescent="0.2">
      <c r="A137" s="2" t="s">
        <v>1006</v>
      </c>
      <c r="B137" s="37" t="s">
        <v>213</v>
      </c>
      <c r="C137" s="38">
        <v>21937</v>
      </c>
      <c r="D137" s="46" t="str">
        <f t="shared" si="43"/>
        <v>N/A</v>
      </c>
      <c r="E137" s="38">
        <v>22561</v>
      </c>
      <c r="F137" s="46" t="str">
        <f t="shared" si="44"/>
        <v>N/A</v>
      </c>
      <c r="G137" s="38">
        <v>23564</v>
      </c>
      <c r="H137" s="46" t="str">
        <f t="shared" si="45"/>
        <v>N/A</v>
      </c>
      <c r="I137" s="12">
        <v>2.8450000000000002</v>
      </c>
      <c r="J137" s="12">
        <v>4.4459999999999997</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269375</v>
      </c>
      <c r="D139" s="46" t="str">
        <f t="shared" si="43"/>
        <v>N/A</v>
      </c>
      <c r="E139" s="38">
        <v>293805</v>
      </c>
      <c r="F139" s="46" t="str">
        <f t="shared" si="44"/>
        <v>N/A</v>
      </c>
      <c r="G139" s="38">
        <v>294402</v>
      </c>
      <c r="H139" s="46" t="str">
        <f t="shared" si="45"/>
        <v>N/A</v>
      </c>
      <c r="I139" s="12">
        <v>9.0690000000000008</v>
      </c>
      <c r="J139" s="12">
        <v>0.20319999999999999</v>
      </c>
      <c r="K139" s="47" t="s">
        <v>740</v>
      </c>
      <c r="L139" s="9" t="str">
        <f t="shared" si="40"/>
        <v>Yes</v>
      </c>
    </row>
    <row r="140" spans="1:12" x14ac:dyDescent="0.2">
      <c r="A140" s="2" t="s">
        <v>1008</v>
      </c>
      <c r="B140" s="37" t="s">
        <v>213</v>
      </c>
      <c r="C140" s="38">
        <v>49482</v>
      </c>
      <c r="D140" s="46" t="str">
        <f t="shared" si="43"/>
        <v>N/A</v>
      </c>
      <c r="E140" s="38">
        <v>50564</v>
      </c>
      <c r="F140" s="46" t="str">
        <f t="shared" si="44"/>
        <v>N/A</v>
      </c>
      <c r="G140" s="38">
        <v>40382</v>
      </c>
      <c r="H140" s="46" t="str">
        <f t="shared" si="45"/>
        <v>N/A</v>
      </c>
      <c r="I140" s="12">
        <v>2.1869999999999998</v>
      </c>
      <c r="J140" s="12">
        <v>-20.100000000000001</v>
      </c>
      <c r="K140" s="47" t="s">
        <v>740</v>
      </c>
      <c r="L140" s="9" t="str">
        <f t="shared" si="40"/>
        <v>No</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144</v>
      </c>
      <c r="D142" s="46" t="str">
        <f t="shared" si="43"/>
        <v>N/A</v>
      </c>
      <c r="E142" s="38">
        <v>179</v>
      </c>
      <c r="F142" s="46" t="str">
        <f t="shared" si="44"/>
        <v>N/A</v>
      </c>
      <c r="G142" s="38">
        <v>188</v>
      </c>
      <c r="H142" s="46" t="str">
        <f t="shared" si="45"/>
        <v>N/A</v>
      </c>
      <c r="I142" s="12">
        <v>24.31</v>
      </c>
      <c r="J142" s="12">
        <v>5.0279999999999996</v>
      </c>
      <c r="K142" s="47" t="s">
        <v>740</v>
      </c>
      <c r="L142" s="9" t="str">
        <f t="shared" si="40"/>
        <v>Yes</v>
      </c>
    </row>
    <row r="143" spans="1:12" x14ac:dyDescent="0.2">
      <c r="A143" s="2" t="s">
        <v>1011</v>
      </c>
      <c r="B143" s="37" t="s">
        <v>213</v>
      </c>
      <c r="C143" s="38">
        <v>23745</v>
      </c>
      <c r="D143" s="46" t="str">
        <f t="shared" si="43"/>
        <v>N/A</v>
      </c>
      <c r="E143" s="38">
        <v>24487</v>
      </c>
      <c r="F143" s="46" t="str">
        <f t="shared" si="44"/>
        <v>N/A</v>
      </c>
      <c r="G143" s="38">
        <v>24031</v>
      </c>
      <c r="H143" s="46" t="str">
        <f t="shared" si="45"/>
        <v>N/A</v>
      </c>
      <c r="I143" s="12">
        <v>3.125</v>
      </c>
      <c r="J143" s="12">
        <v>-1.86</v>
      </c>
      <c r="K143" s="47" t="s">
        <v>740</v>
      </c>
      <c r="L143" s="9" t="str">
        <f t="shared" si="40"/>
        <v>Yes</v>
      </c>
    </row>
    <row r="144" spans="1:12" x14ac:dyDescent="0.2">
      <c r="A144" s="2" t="s">
        <v>1012</v>
      </c>
      <c r="B144" s="37" t="s">
        <v>213</v>
      </c>
      <c r="C144" s="38">
        <v>99982</v>
      </c>
      <c r="D144" s="46" t="str">
        <f t="shared" si="43"/>
        <v>N/A</v>
      </c>
      <c r="E144" s="38">
        <v>117536</v>
      </c>
      <c r="F144" s="46" t="str">
        <f t="shared" si="44"/>
        <v>N/A</v>
      </c>
      <c r="G144" s="38">
        <v>130910</v>
      </c>
      <c r="H144" s="46" t="str">
        <f t="shared" si="45"/>
        <v>N/A</v>
      </c>
      <c r="I144" s="12">
        <v>17.559999999999999</v>
      </c>
      <c r="J144" s="12">
        <v>11.38</v>
      </c>
      <c r="K144" s="47" t="s">
        <v>740</v>
      </c>
      <c r="L144" s="9" t="str">
        <f t="shared" si="40"/>
        <v>No</v>
      </c>
    </row>
    <row r="145" spans="1:12" x14ac:dyDescent="0.2">
      <c r="A145" s="2" t="s">
        <v>1013</v>
      </c>
      <c r="B145" s="37" t="s">
        <v>213</v>
      </c>
      <c r="C145" s="38">
        <v>96022</v>
      </c>
      <c r="D145" s="46" t="str">
        <f t="shared" si="43"/>
        <v>N/A</v>
      </c>
      <c r="E145" s="38">
        <v>101039</v>
      </c>
      <c r="F145" s="46" t="str">
        <f t="shared" si="44"/>
        <v>N/A</v>
      </c>
      <c r="G145" s="38">
        <v>98891</v>
      </c>
      <c r="H145" s="46" t="str">
        <f t="shared" si="45"/>
        <v>N/A</v>
      </c>
      <c r="I145" s="12">
        <v>5.2249999999999996</v>
      </c>
      <c r="J145" s="12">
        <v>-2.13</v>
      </c>
      <c r="K145" s="47" t="s">
        <v>740</v>
      </c>
      <c r="L145" s="9" t="str">
        <f t="shared" si="40"/>
        <v>Yes</v>
      </c>
    </row>
    <row r="146" spans="1:12" ht="25.5" x14ac:dyDescent="0.2">
      <c r="A146" s="18" t="s">
        <v>1014</v>
      </c>
      <c r="B146" s="1" t="s">
        <v>213</v>
      </c>
      <c r="C146" s="1">
        <v>20228</v>
      </c>
      <c r="D146" s="11" t="str">
        <f t="shared" ref="D146:D151" si="46">IF($B146="N/A","N/A",IF(C146&gt;10,"No",IF(C146&lt;-10,"No","Yes")))</f>
        <v>N/A</v>
      </c>
      <c r="E146" s="1">
        <v>22011</v>
      </c>
      <c r="F146" s="11" t="str">
        <f t="shared" ref="F146:F151" si="47">IF($B146="N/A","N/A",IF(E146&gt;10,"No",IF(E146&lt;-10,"No","Yes")))</f>
        <v>N/A</v>
      </c>
      <c r="G146" s="1">
        <v>21896</v>
      </c>
      <c r="H146" s="11" t="str">
        <f t="shared" ref="H146:H151" si="48">IF($B146="N/A","N/A",IF(G146&gt;10,"No",IF(G146&lt;-10,"No","Yes")))</f>
        <v>N/A</v>
      </c>
      <c r="I146" s="59">
        <v>8.8149999999999995</v>
      </c>
      <c r="J146" s="59">
        <v>-0.52200000000000002</v>
      </c>
      <c r="K146" s="47" t="s">
        <v>739</v>
      </c>
      <c r="L146" s="9" t="str">
        <f t="shared" ref="L146:L151" si="49">IF(J146="Div by 0", "N/A", IF(K146="N/A","N/A", IF(J146&gt;VALUE(MID(K146,1,2)), "No", IF(J146&lt;-1*VALUE(MID(K146,1,2)), "No", "Yes"))))</f>
        <v>Yes</v>
      </c>
    </row>
    <row r="147" spans="1:12" x14ac:dyDescent="0.2">
      <c r="A147" s="6" t="s">
        <v>326</v>
      </c>
      <c r="B147" s="50" t="s">
        <v>213</v>
      </c>
      <c r="C147" s="13">
        <v>1.5789654450999999</v>
      </c>
      <c r="D147" s="11" t="str">
        <f t="shared" si="46"/>
        <v>N/A</v>
      </c>
      <c r="E147" s="13">
        <v>1.6107750908</v>
      </c>
      <c r="F147" s="11" t="str">
        <f t="shared" si="47"/>
        <v>N/A</v>
      </c>
      <c r="G147" s="13">
        <v>1.5607514074</v>
      </c>
      <c r="H147" s="11" t="str">
        <f t="shared" si="48"/>
        <v>N/A</v>
      </c>
      <c r="I147" s="59">
        <v>2.0150000000000001</v>
      </c>
      <c r="J147" s="59">
        <v>-3.11</v>
      </c>
      <c r="K147" s="47" t="s">
        <v>739</v>
      </c>
      <c r="L147" s="9" t="str">
        <f t="shared" si="49"/>
        <v>Yes</v>
      </c>
    </row>
    <row r="148" spans="1:12" x14ac:dyDescent="0.2">
      <c r="A148" s="2" t="s">
        <v>327</v>
      </c>
      <c r="B148" s="50" t="s">
        <v>213</v>
      </c>
      <c r="C148" s="13">
        <v>15.270077103</v>
      </c>
      <c r="D148" s="11" t="str">
        <f t="shared" si="46"/>
        <v>N/A</v>
      </c>
      <c r="E148" s="13">
        <v>14.687193262999999</v>
      </c>
      <c r="F148" s="11" t="str">
        <f t="shared" si="47"/>
        <v>N/A</v>
      </c>
      <c r="G148" s="13">
        <v>13.964092897</v>
      </c>
      <c r="H148" s="11" t="str">
        <f t="shared" si="48"/>
        <v>N/A</v>
      </c>
      <c r="I148" s="59">
        <v>-3.82</v>
      </c>
      <c r="J148" s="59">
        <v>-4.92</v>
      </c>
      <c r="K148" s="47" t="s">
        <v>739</v>
      </c>
      <c r="L148" s="9" t="str">
        <f t="shared" si="49"/>
        <v>Yes</v>
      </c>
    </row>
    <row r="149" spans="1:12" x14ac:dyDescent="0.2">
      <c r="A149" s="2" t="s">
        <v>328</v>
      </c>
      <c r="B149" s="50" t="s">
        <v>213</v>
      </c>
      <c r="C149" s="13">
        <v>2.8963437769999998</v>
      </c>
      <c r="D149" s="11" t="str">
        <f t="shared" si="46"/>
        <v>N/A</v>
      </c>
      <c r="E149" s="13">
        <v>3.3145076059999998</v>
      </c>
      <c r="F149" s="11" t="str">
        <f t="shared" si="47"/>
        <v>N/A</v>
      </c>
      <c r="G149" s="13">
        <v>3.1647811705</v>
      </c>
      <c r="H149" s="11" t="str">
        <f t="shared" si="48"/>
        <v>N/A</v>
      </c>
      <c r="I149" s="59">
        <v>14.44</v>
      </c>
      <c r="J149" s="59">
        <v>-4.5199999999999996</v>
      </c>
      <c r="K149" s="47" t="s">
        <v>739</v>
      </c>
      <c r="L149" s="9" t="str">
        <f t="shared" si="49"/>
        <v>Yes</v>
      </c>
    </row>
    <row r="150" spans="1:12" x14ac:dyDescent="0.2">
      <c r="A150" s="2" t="s">
        <v>329</v>
      </c>
      <c r="B150" s="50" t="s">
        <v>213</v>
      </c>
      <c r="C150" s="13">
        <v>3.3254354200000003E-2</v>
      </c>
      <c r="D150" s="11" t="str">
        <f t="shared" si="46"/>
        <v>N/A</v>
      </c>
      <c r="E150" s="13">
        <v>7.0815249100000005E-2</v>
      </c>
      <c r="F150" s="11" t="str">
        <f t="shared" si="47"/>
        <v>N/A</v>
      </c>
      <c r="G150" s="13">
        <v>6.9888103100000001E-2</v>
      </c>
      <c r="H150" s="11" t="str">
        <f t="shared" si="48"/>
        <v>N/A</v>
      </c>
      <c r="I150" s="59">
        <v>113</v>
      </c>
      <c r="J150" s="59">
        <v>-1.31</v>
      </c>
      <c r="K150" s="47" t="s">
        <v>739</v>
      </c>
      <c r="L150" s="9" t="str">
        <f t="shared" si="49"/>
        <v>Yes</v>
      </c>
    </row>
    <row r="151" spans="1:12" x14ac:dyDescent="0.2">
      <c r="A151" s="2" t="s">
        <v>330</v>
      </c>
      <c r="B151" s="50" t="s">
        <v>213</v>
      </c>
      <c r="C151" s="13">
        <v>6.0139211099999999E-2</v>
      </c>
      <c r="D151" s="11" t="str">
        <f t="shared" si="46"/>
        <v>N/A</v>
      </c>
      <c r="E151" s="13">
        <v>0.10959650109999999</v>
      </c>
      <c r="F151" s="11" t="str">
        <f t="shared" si="47"/>
        <v>N/A</v>
      </c>
      <c r="G151" s="13">
        <v>0.1076758989</v>
      </c>
      <c r="H151" s="11" t="str">
        <f t="shared" si="48"/>
        <v>N/A</v>
      </c>
      <c r="I151" s="59">
        <v>82.24</v>
      </c>
      <c r="J151" s="59">
        <v>-1.75</v>
      </c>
      <c r="K151" s="47" t="s">
        <v>739</v>
      </c>
      <c r="L151" s="9" t="str">
        <f t="shared" si="49"/>
        <v>Yes</v>
      </c>
    </row>
    <row r="152" spans="1:12" x14ac:dyDescent="0.2">
      <c r="A152" s="18" t="s">
        <v>1015</v>
      </c>
      <c r="B152" s="37" t="s">
        <v>213</v>
      </c>
      <c r="C152" s="38">
        <v>69879</v>
      </c>
      <c r="D152" s="46" t="str">
        <f t="shared" ref="D152:D158" si="50">IF($B152="N/A","N/A",IF(C152&gt;10,"No",IF(C152&lt;-10,"No","Yes")))</f>
        <v>N/A</v>
      </c>
      <c r="E152" s="38">
        <v>72394</v>
      </c>
      <c r="F152" s="46" t="str">
        <f t="shared" ref="F152:F158" si="51">IF($B152="N/A","N/A",IF(E152&gt;10,"No",IF(E152&lt;-10,"No","Yes")))</f>
        <v>N/A</v>
      </c>
      <c r="G152" s="38">
        <v>72517</v>
      </c>
      <c r="H152" s="46" t="str">
        <f t="shared" ref="H152:H158" si="52">IF($B152="N/A","N/A",IF(G152&gt;10,"No",IF(G152&lt;-10,"No","Yes")))</f>
        <v>N/A</v>
      </c>
      <c r="I152" s="12">
        <v>3.5990000000000002</v>
      </c>
      <c r="J152" s="12">
        <v>0.1699</v>
      </c>
      <c r="K152" s="47" t="s">
        <v>739</v>
      </c>
      <c r="L152" s="9" t="str">
        <f t="shared" ref="L152:L159" si="53">IF(J152="Div by 0", "N/A", IF(K152="N/A","N/A", IF(J152&gt;VALUE(MID(K152,1,2)), "No", IF(J152&lt;-1*VALUE(MID(K152,1,2)), "No", "Yes"))))</f>
        <v>Yes</v>
      </c>
    </row>
    <row r="153" spans="1:12" x14ac:dyDescent="0.2">
      <c r="A153" s="6" t="s">
        <v>1016</v>
      </c>
      <c r="B153" s="37" t="s">
        <v>213</v>
      </c>
      <c r="C153" s="8">
        <v>5.4546433823999996</v>
      </c>
      <c r="D153" s="46" t="str">
        <f t="shared" si="50"/>
        <v>N/A</v>
      </c>
      <c r="E153" s="8">
        <v>5.2978261744999999</v>
      </c>
      <c r="F153" s="46" t="str">
        <f t="shared" si="51"/>
        <v>N/A</v>
      </c>
      <c r="G153" s="8">
        <v>5.1690267542999999</v>
      </c>
      <c r="H153" s="46" t="str">
        <f t="shared" si="52"/>
        <v>N/A</v>
      </c>
      <c r="I153" s="12">
        <v>-2.87</v>
      </c>
      <c r="J153" s="12">
        <v>-2.4300000000000002</v>
      </c>
      <c r="K153" s="47" t="s">
        <v>739</v>
      </c>
      <c r="L153" s="9" t="str">
        <f t="shared" si="53"/>
        <v>Yes</v>
      </c>
    </row>
    <row r="154" spans="1:12" x14ac:dyDescent="0.2">
      <c r="A154" s="18" t="s">
        <v>1017</v>
      </c>
      <c r="B154" s="37" t="s">
        <v>213</v>
      </c>
      <c r="C154" s="8">
        <v>35.289786016999997</v>
      </c>
      <c r="D154" s="46" t="str">
        <f t="shared" si="50"/>
        <v>N/A</v>
      </c>
      <c r="E154" s="8">
        <v>34.664462468000004</v>
      </c>
      <c r="F154" s="46" t="str">
        <f t="shared" si="51"/>
        <v>N/A</v>
      </c>
      <c r="G154" s="8">
        <v>33.263914249000003</v>
      </c>
      <c r="H154" s="46" t="str">
        <f t="shared" si="52"/>
        <v>N/A</v>
      </c>
      <c r="I154" s="12">
        <v>-1.77</v>
      </c>
      <c r="J154" s="12">
        <v>-4.04</v>
      </c>
      <c r="K154" s="47" t="s">
        <v>739</v>
      </c>
      <c r="L154" s="9" t="str">
        <f t="shared" si="53"/>
        <v>Yes</v>
      </c>
    </row>
    <row r="155" spans="1:12" x14ac:dyDescent="0.2">
      <c r="A155" s="18" t="s">
        <v>1018</v>
      </c>
      <c r="B155" s="37" t="s">
        <v>213</v>
      </c>
      <c r="C155" s="8">
        <v>18.009946222</v>
      </c>
      <c r="D155" s="46" t="str">
        <f t="shared" si="50"/>
        <v>N/A</v>
      </c>
      <c r="E155" s="8">
        <v>17.911539804</v>
      </c>
      <c r="F155" s="46" t="str">
        <f t="shared" si="51"/>
        <v>N/A</v>
      </c>
      <c r="G155" s="8">
        <v>17.265746844999999</v>
      </c>
      <c r="H155" s="46" t="str">
        <f t="shared" si="52"/>
        <v>N/A</v>
      </c>
      <c r="I155" s="12">
        <v>-0.54600000000000004</v>
      </c>
      <c r="J155" s="12">
        <v>-3.61</v>
      </c>
      <c r="K155" s="47" t="s">
        <v>739</v>
      </c>
      <c r="L155" s="9" t="str">
        <f t="shared" si="53"/>
        <v>Yes</v>
      </c>
    </row>
    <row r="156" spans="1:12" x14ac:dyDescent="0.2">
      <c r="A156" s="18" t="s">
        <v>1019</v>
      </c>
      <c r="B156" s="37" t="s">
        <v>213</v>
      </c>
      <c r="C156" s="8">
        <v>0.18012775210000001</v>
      </c>
      <c r="D156" s="46" t="str">
        <f t="shared" si="50"/>
        <v>N/A</v>
      </c>
      <c r="E156" s="8">
        <v>0.1373268091</v>
      </c>
      <c r="F156" s="46" t="str">
        <f t="shared" si="51"/>
        <v>N/A</v>
      </c>
      <c r="G156" s="8">
        <v>0.1277483623</v>
      </c>
      <c r="H156" s="46" t="str">
        <f t="shared" si="52"/>
        <v>N/A</v>
      </c>
      <c r="I156" s="12">
        <v>-23.8</v>
      </c>
      <c r="J156" s="12">
        <v>-6.97</v>
      </c>
      <c r="K156" s="47" t="s">
        <v>739</v>
      </c>
      <c r="L156" s="9" t="str">
        <f t="shared" si="53"/>
        <v>Yes</v>
      </c>
    </row>
    <row r="157" spans="1:12" x14ac:dyDescent="0.2">
      <c r="A157" s="18" t="s">
        <v>1020</v>
      </c>
      <c r="B157" s="37" t="s">
        <v>213</v>
      </c>
      <c r="C157" s="8">
        <v>0.1455220418</v>
      </c>
      <c r="D157" s="46" t="str">
        <f t="shared" si="50"/>
        <v>N/A</v>
      </c>
      <c r="E157" s="8">
        <v>0.11436156629999999</v>
      </c>
      <c r="F157" s="46" t="str">
        <f t="shared" si="51"/>
        <v>N/A</v>
      </c>
      <c r="G157" s="8">
        <v>9.4089034700000004E-2</v>
      </c>
      <c r="H157" s="46" t="str">
        <f t="shared" si="52"/>
        <v>N/A</v>
      </c>
      <c r="I157" s="12">
        <v>-21.4</v>
      </c>
      <c r="J157" s="12">
        <v>-17.7</v>
      </c>
      <c r="K157" s="47" t="s">
        <v>739</v>
      </c>
      <c r="L157" s="9" t="str">
        <f t="shared" si="53"/>
        <v>Yes</v>
      </c>
    </row>
    <row r="158" spans="1:12" x14ac:dyDescent="0.2">
      <c r="A158" s="2" t="s">
        <v>1021</v>
      </c>
      <c r="B158" s="37" t="s">
        <v>213</v>
      </c>
      <c r="C158" s="38">
        <v>4511</v>
      </c>
      <c r="D158" s="46" t="str">
        <f t="shared" si="50"/>
        <v>N/A</v>
      </c>
      <c r="E158" s="38">
        <v>4687</v>
      </c>
      <c r="F158" s="46" t="str">
        <f t="shared" si="51"/>
        <v>N/A</v>
      </c>
      <c r="G158" s="38">
        <v>4272</v>
      </c>
      <c r="H158" s="46" t="str">
        <f t="shared" si="52"/>
        <v>N/A</v>
      </c>
      <c r="I158" s="12">
        <v>3.9020000000000001</v>
      </c>
      <c r="J158" s="12">
        <v>-8.85</v>
      </c>
      <c r="K158" s="47" t="s">
        <v>739</v>
      </c>
      <c r="L158" s="9" t="str">
        <f t="shared" si="53"/>
        <v>Yes</v>
      </c>
    </row>
    <row r="159" spans="1:12" ht="25.5" x14ac:dyDescent="0.2">
      <c r="A159" s="18" t="s">
        <v>1022</v>
      </c>
      <c r="B159" s="37" t="s">
        <v>213</v>
      </c>
      <c r="C159" s="38">
        <v>69879</v>
      </c>
      <c r="D159" s="46" t="str">
        <f>IF($B159="N/A","N/A",IF(C159&gt;10,"No",IF(C159&lt;-10,"No","Yes")))</f>
        <v>N/A</v>
      </c>
      <c r="E159" s="38">
        <v>72394</v>
      </c>
      <c r="F159" s="46" t="str">
        <f>IF($B159="N/A","N/A",IF(E159&gt;10,"No",IF(E159&lt;-10,"No","Yes")))</f>
        <v>N/A</v>
      </c>
      <c r="G159" s="38">
        <v>72517</v>
      </c>
      <c r="H159" s="46" t="str">
        <f>IF($B159="N/A","N/A",IF(G159&gt;10,"No",IF(G159&lt;-10,"No","Yes")))</f>
        <v>N/A</v>
      </c>
      <c r="I159" s="12">
        <v>3.5990000000000002</v>
      </c>
      <c r="J159" s="12">
        <v>0.1699</v>
      </c>
      <c r="K159" s="47" t="s">
        <v>739</v>
      </c>
      <c r="L159" s="9" t="str">
        <f t="shared" si="53"/>
        <v>Yes</v>
      </c>
    </row>
    <row r="160" spans="1:12" x14ac:dyDescent="0.2">
      <c r="A160" s="4" t="s">
        <v>1023</v>
      </c>
      <c r="B160" s="37" t="s">
        <v>213</v>
      </c>
      <c r="C160" s="38">
        <v>0</v>
      </c>
      <c r="D160" s="46" t="str">
        <f t="shared" ref="D160:D234" si="54">IF($B160="N/A","N/A",IF(C160&gt;10,"No",IF(C160&lt;-10,"No","Yes")))</f>
        <v>N/A</v>
      </c>
      <c r="E160" s="38">
        <v>0</v>
      </c>
      <c r="F160" s="46" t="str">
        <f t="shared" ref="F160:F234" si="55">IF($B160="N/A","N/A",IF(E160&gt;10,"No",IF(E160&lt;-10,"No","Yes")))</f>
        <v>N/A</v>
      </c>
      <c r="G160" s="38">
        <v>0</v>
      </c>
      <c r="H160" s="46" t="str">
        <f t="shared" ref="H160:H223" si="56">IF($B160="N/A","N/A",IF(G160&gt;10,"No",IF(G160&lt;-10,"No","Yes")))</f>
        <v>N/A</v>
      </c>
      <c r="I160" s="12" t="s">
        <v>1747</v>
      </c>
      <c r="J160" s="12" t="s">
        <v>1747</v>
      </c>
      <c r="K160" s="47" t="s">
        <v>739</v>
      </c>
      <c r="L160" s="9" t="str">
        <f t="shared" ref="L160:L223" si="57">IF(J160="Div by 0", "N/A", IF(K160="N/A","N/A", IF(J160&gt;VALUE(MID(K160,1,2)), "No", IF(J160&lt;-1*VALUE(MID(K160,1,2)), "No", "Yes"))))</f>
        <v>N/A</v>
      </c>
    </row>
    <row r="161" spans="1:12" x14ac:dyDescent="0.2">
      <c r="A161" s="65" t="s">
        <v>71</v>
      </c>
      <c r="B161" s="37" t="s">
        <v>213</v>
      </c>
      <c r="C161" s="8">
        <v>0</v>
      </c>
      <c r="D161" s="46" t="str">
        <f t="shared" si="54"/>
        <v>N/A</v>
      </c>
      <c r="E161" s="8">
        <v>0</v>
      </c>
      <c r="F161" s="46" t="str">
        <f t="shared" si="55"/>
        <v>N/A</v>
      </c>
      <c r="G161" s="8">
        <v>0</v>
      </c>
      <c r="H161" s="46" t="str">
        <f t="shared" si="56"/>
        <v>N/A</v>
      </c>
      <c r="I161" s="12" t="s">
        <v>1747</v>
      </c>
      <c r="J161" s="12" t="s">
        <v>1747</v>
      </c>
      <c r="K161" s="47" t="s">
        <v>739</v>
      </c>
      <c r="L161" s="9" t="str">
        <f t="shared" si="57"/>
        <v>N/A</v>
      </c>
    </row>
    <row r="162" spans="1:12" x14ac:dyDescent="0.2">
      <c r="A162" s="4" t="s">
        <v>111</v>
      </c>
      <c r="B162" s="37" t="s">
        <v>213</v>
      </c>
      <c r="C162" s="8">
        <v>0</v>
      </c>
      <c r="D162" s="46" t="str">
        <f t="shared" si="54"/>
        <v>N/A</v>
      </c>
      <c r="E162" s="8">
        <v>0</v>
      </c>
      <c r="F162" s="46" t="str">
        <f t="shared" si="55"/>
        <v>N/A</v>
      </c>
      <c r="G162" s="8">
        <v>0</v>
      </c>
      <c r="H162" s="46" t="str">
        <f t="shared" si="56"/>
        <v>N/A</v>
      </c>
      <c r="I162" s="12" t="s">
        <v>1747</v>
      </c>
      <c r="J162" s="12" t="s">
        <v>1747</v>
      </c>
      <c r="K162" s="47" t="s">
        <v>739</v>
      </c>
      <c r="L162" s="9" t="str">
        <f t="shared" si="57"/>
        <v>N/A</v>
      </c>
    </row>
    <row r="163" spans="1:12" x14ac:dyDescent="0.2">
      <c r="A163" s="4" t="s">
        <v>112</v>
      </c>
      <c r="B163" s="37" t="s">
        <v>213</v>
      </c>
      <c r="C163" s="8">
        <v>0</v>
      </c>
      <c r="D163" s="46" t="str">
        <f t="shared" si="54"/>
        <v>N/A</v>
      </c>
      <c r="E163" s="8">
        <v>0</v>
      </c>
      <c r="F163" s="46" t="str">
        <f t="shared" si="55"/>
        <v>N/A</v>
      </c>
      <c r="G163" s="8">
        <v>0</v>
      </c>
      <c r="H163" s="46" t="str">
        <f t="shared" si="56"/>
        <v>N/A</v>
      </c>
      <c r="I163" s="12" t="s">
        <v>1747</v>
      </c>
      <c r="J163" s="12" t="s">
        <v>1747</v>
      </c>
      <c r="K163" s="47" t="s">
        <v>739</v>
      </c>
      <c r="L163" s="9" t="str">
        <f t="shared" si="57"/>
        <v>N/A</v>
      </c>
    </row>
    <row r="164" spans="1:12" x14ac:dyDescent="0.2">
      <c r="A164" s="4" t="s">
        <v>113</v>
      </c>
      <c r="B164" s="37" t="s">
        <v>213</v>
      </c>
      <c r="C164" s="8">
        <v>0</v>
      </c>
      <c r="D164" s="46" t="str">
        <f t="shared" si="54"/>
        <v>N/A</v>
      </c>
      <c r="E164" s="8">
        <v>0</v>
      </c>
      <c r="F164" s="46" t="str">
        <f t="shared" si="55"/>
        <v>N/A</v>
      </c>
      <c r="G164" s="8">
        <v>0</v>
      </c>
      <c r="H164" s="46" t="str">
        <f t="shared" si="56"/>
        <v>N/A</v>
      </c>
      <c r="I164" s="12" t="s">
        <v>1747</v>
      </c>
      <c r="J164" s="12" t="s">
        <v>1747</v>
      </c>
      <c r="K164" s="47" t="s">
        <v>739</v>
      </c>
      <c r="L164" s="9" t="str">
        <f t="shared" si="57"/>
        <v>N/A</v>
      </c>
    </row>
    <row r="165" spans="1:12" x14ac:dyDescent="0.2">
      <c r="A165" s="4" t="s">
        <v>114</v>
      </c>
      <c r="B165" s="37" t="s">
        <v>213</v>
      </c>
      <c r="C165" s="8">
        <v>0</v>
      </c>
      <c r="D165" s="46" t="str">
        <f t="shared" si="54"/>
        <v>N/A</v>
      </c>
      <c r="E165" s="8">
        <v>0</v>
      </c>
      <c r="F165" s="46" t="str">
        <f t="shared" si="55"/>
        <v>N/A</v>
      </c>
      <c r="G165" s="8">
        <v>0</v>
      </c>
      <c r="H165" s="46" t="str">
        <f t="shared" si="56"/>
        <v>N/A</v>
      </c>
      <c r="I165" s="12" t="s">
        <v>1747</v>
      </c>
      <c r="J165" s="12" t="s">
        <v>1747</v>
      </c>
      <c r="K165" s="47" t="s">
        <v>739</v>
      </c>
      <c r="L165" s="9" t="str">
        <f t="shared" si="57"/>
        <v>N/A</v>
      </c>
    </row>
    <row r="166" spans="1:12" x14ac:dyDescent="0.2">
      <c r="A166" s="4" t="s">
        <v>428</v>
      </c>
      <c r="B166" s="37" t="s">
        <v>213</v>
      </c>
      <c r="C166" s="38">
        <v>0</v>
      </c>
      <c r="D166" s="46" t="str">
        <f>IF($B166="N/A","N/A",IF(C166&gt;10,"No",IF(C166&lt;-10,"No","Yes")))</f>
        <v>N/A</v>
      </c>
      <c r="E166" s="38">
        <v>0</v>
      </c>
      <c r="F166" s="46" t="str">
        <f>IF($B166="N/A","N/A",IF(E166&gt;10,"No",IF(E166&lt;-10,"No","Yes")))</f>
        <v>N/A</v>
      </c>
      <c r="G166" s="38">
        <v>0</v>
      </c>
      <c r="H166" s="46" t="str">
        <f>IF($B166="N/A","N/A",IF(G166&gt;10,"No",IF(G166&lt;-10,"No","Yes")))</f>
        <v>N/A</v>
      </c>
      <c r="I166" s="12" t="s">
        <v>1747</v>
      </c>
      <c r="J166" s="12" t="s">
        <v>1747</v>
      </c>
      <c r="K166" s="47" t="s">
        <v>739</v>
      </c>
      <c r="L166" s="9" t="str">
        <f t="shared" si="57"/>
        <v>N/A</v>
      </c>
    </row>
    <row r="167" spans="1:12" x14ac:dyDescent="0.2">
      <c r="A167" s="4" t="s">
        <v>429</v>
      </c>
      <c r="B167" s="37" t="s">
        <v>213</v>
      </c>
      <c r="C167" s="38">
        <v>0</v>
      </c>
      <c r="D167" s="46" t="str">
        <f>IF($B167="N/A","N/A",IF(C167&gt;10,"No",IF(C167&lt;-10,"No","Yes")))</f>
        <v>N/A</v>
      </c>
      <c r="E167" s="38">
        <v>0</v>
      </c>
      <c r="F167" s="46" t="str">
        <f>IF($B167="N/A","N/A",IF(E167&gt;10,"No",IF(E167&lt;-10,"No","Yes")))</f>
        <v>N/A</v>
      </c>
      <c r="G167" s="38">
        <v>0</v>
      </c>
      <c r="H167" s="46" t="str">
        <f>IF($B167="N/A","N/A",IF(G167&gt;10,"No",IF(G167&lt;-10,"No","Yes")))</f>
        <v>N/A</v>
      </c>
      <c r="I167" s="12" t="s">
        <v>1747</v>
      </c>
      <c r="J167" s="12" t="s">
        <v>1747</v>
      </c>
      <c r="K167" s="47" t="s">
        <v>739</v>
      </c>
      <c r="L167" s="9" t="str">
        <f t="shared" si="57"/>
        <v>N/A</v>
      </c>
    </row>
    <row r="168" spans="1:12" x14ac:dyDescent="0.2">
      <c r="A168" s="4" t="s">
        <v>430</v>
      </c>
      <c r="B168" s="37" t="s">
        <v>213</v>
      </c>
      <c r="C168" s="38">
        <v>0</v>
      </c>
      <c r="D168" s="46" t="str">
        <f>IF($B168="N/A","N/A",IF(C168&gt;10,"No",IF(C168&lt;-10,"No","Yes")))</f>
        <v>N/A</v>
      </c>
      <c r="E168" s="38">
        <v>0</v>
      </c>
      <c r="F168" s="46" t="str">
        <f>IF($B168="N/A","N/A",IF(E168&gt;10,"No",IF(E168&lt;-10,"No","Yes")))</f>
        <v>N/A</v>
      </c>
      <c r="G168" s="38">
        <v>0</v>
      </c>
      <c r="H168" s="46" t="str">
        <f>IF($B168="N/A","N/A",IF(G168&gt;10,"No",IF(G168&lt;-10,"No","Yes")))</f>
        <v>N/A</v>
      </c>
      <c r="I168" s="12" t="s">
        <v>1747</v>
      </c>
      <c r="J168" s="12" t="s">
        <v>1747</v>
      </c>
      <c r="K168" s="47" t="s">
        <v>739</v>
      </c>
      <c r="L168" s="9" t="str">
        <f t="shared" si="57"/>
        <v>N/A</v>
      </c>
    </row>
    <row r="169" spans="1:12" x14ac:dyDescent="0.2">
      <c r="A169" s="4" t="s">
        <v>431</v>
      </c>
      <c r="B169" s="37" t="s">
        <v>213</v>
      </c>
      <c r="C169" s="38">
        <v>0</v>
      </c>
      <c r="D169" s="46" t="str">
        <f>IF($B169="N/A","N/A",IF(C169&gt;10,"No",IF(C169&lt;-10,"No","Yes")))</f>
        <v>N/A</v>
      </c>
      <c r="E169" s="38">
        <v>0</v>
      </c>
      <c r="F169" s="46" t="str">
        <f>IF($B169="N/A","N/A",IF(E169&gt;10,"No",IF(E169&lt;-10,"No","Yes")))</f>
        <v>N/A</v>
      </c>
      <c r="G169" s="38">
        <v>0</v>
      </c>
      <c r="H169" s="46" t="str">
        <f>IF($B169="N/A","N/A",IF(G169&gt;10,"No",IF(G169&lt;-10,"No","Yes")))</f>
        <v>N/A</v>
      </c>
      <c r="I169" s="12" t="s">
        <v>1747</v>
      </c>
      <c r="J169" s="12" t="s">
        <v>1747</v>
      </c>
      <c r="K169" s="47" t="s">
        <v>739</v>
      </c>
      <c r="L169" s="9" t="str">
        <f t="shared" si="57"/>
        <v>N/A</v>
      </c>
    </row>
    <row r="170" spans="1:12" x14ac:dyDescent="0.2">
      <c r="A170" s="4" t="s">
        <v>432</v>
      </c>
      <c r="B170" s="37" t="s">
        <v>213</v>
      </c>
      <c r="C170" s="38">
        <v>0</v>
      </c>
      <c r="D170" s="46" t="str">
        <f>IF($B170="N/A","N/A",IF(C170&gt;10,"No",IF(C170&lt;-10,"No","Yes")))</f>
        <v>N/A</v>
      </c>
      <c r="E170" s="38">
        <v>0</v>
      </c>
      <c r="F170" s="46" t="str">
        <f>IF($B170="N/A","N/A",IF(E170&gt;10,"No",IF(E170&lt;-10,"No","Yes")))</f>
        <v>N/A</v>
      </c>
      <c r="G170" s="38">
        <v>0</v>
      </c>
      <c r="H170" s="46" t="str">
        <f>IF($B170="N/A","N/A",IF(G170&gt;10,"No",IF(G170&lt;-10,"No","Yes")))</f>
        <v>N/A</v>
      </c>
      <c r="I170" s="12" t="s">
        <v>1747</v>
      </c>
      <c r="J170" s="12" t="s">
        <v>1747</v>
      </c>
      <c r="K170" s="47" t="s">
        <v>739</v>
      </c>
      <c r="L170" s="9" t="str">
        <f t="shared" si="57"/>
        <v>N/A</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0</v>
      </c>
      <c r="D201" s="11" t="str">
        <f t="shared" si="54"/>
        <v>N/A</v>
      </c>
      <c r="E201" s="1">
        <v>0</v>
      </c>
      <c r="F201" s="11" t="str">
        <f t="shared" si="55"/>
        <v>N/A</v>
      </c>
      <c r="G201" s="1">
        <v>0</v>
      </c>
      <c r="H201" s="11" t="str">
        <f t="shared" si="56"/>
        <v>N/A</v>
      </c>
      <c r="I201" s="59" t="s">
        <v>1747</v>
      </c>
      <c r="J201" s="59" t="s">
        <v>1747</v>
      </c>
      <c r="K201" s="50" t="s">
        <v>739</v>
      </c>
      <c r="L201" s="11" t="str">
        <f t="shared" si="57"/>
        <v>N/A</v>
      </c>
    </row>
    <row r="202" spans="1:12" x14ac:dyDescent="0.2">
      <c r="A202" s="4" t="s">
        <v>1055</v>
      </c>
      <c r="B202" s="37" t="s">
        <v>213</v>
      </c>
      <c r="C202" s="38">
        <v>0</v>
      </c>
      <c r="D202" s="46" t="str">
        <f t="shared" si="54"/>
        <v>N/A</v>
      </c>
      <c r="E202" s="38">
        <v>0</v>
      </c>
      <c r="F202" s="46" t="str">
        <f t="shared" si="55"/>
        <v>N/A</v>
      </c>
      <c r="G202" s="38">
        <v>0</v>
      </c>
      <c r="H202" s="46" t="str">
        <f t="shared" si="56"/>
        <v>N/A</v>
      </c>
      <c r="I202" s="12" t="s">
        <v>1747</v>
      </c>
      <c r="J202" s="12" t="s">
        <v>1747</v>
      </c>
      <c r="K202" s="47" t="s">
        <v>739</v>
      </c>
      <c r="L202" s="9" t="str">
        <f t="shared" si="57"/>
        <v>N/A</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0</v>
      </c>
      <c r="D204" s="46" t="str">
        <f t="shared" si="54"/>
        <v>N/A</v>
      </c>
      <c r="E204" s="38">
        <v>0</v>
      </c>
      <c r="F204" s="46" t="str">
        <f t="shared" si="55"/>
        <v>N/A</v>
      </c>
      <c r="G204" s="38">
        <v>0</v>
      </c>
      <c r="H204" s="46" t="str">
        <f t="shared" si="56"/>
        <v>N/A</v>
      </c>
      <c r="I204" s="12" t="s">
        <v>1747</v>
      </c>
      <c r="J204" s="12" t="s">
        <v>1747</v>
      </c>
      <c r="K204" s="47" t="s">
        <v>739</v>
      </c>
      <c r="L204" s="9" t="str">
        <f t="shared" si="57"/>
        <v>N/A</v>
      </c>
    </row>
    <row r="205" spans="1:12" ht="25.5" x14ac:dyDescent="0.2">
      <c r="A205" s="4" t="s">
        <v>1058</v>
      </c>
      <c r="B205" s="37" t="s">
        <v>213</v>
      </c>
      <c r="C205" s="38">
        <v>0</v>
      </c>
      <c r="D205" s="46" t="str">
        <f t="shared" si="54"/>
        <v>N/A</v>
      </c>
      <c r="E205" s="38">
        <v>0</v>
      </c>
      <c r="F205" s="46" t="str">
        <f t="shared" si="55"/>
        <v>N/A</v>
      </c>
      <c r="G205" s="38">
        <v>0</v>
      </c>
      <c r="H205" s="46" t="str">
        <f t="shared" si="56"/>
        <v>N/A</v>
      </c>
      <c r="I205" s="12" t="s">
        <v>1747</v>
      </c>
      <c r="J205" s="12" t="s">
        <v>1747</v>
      </c>
      <c r="K205" s="47" t="s">
        <v>739</v>
      </c>
      <c r="L205" s="9" t="str">
        <f t="shared" si="57"/>
        <v>N/A</v>
      </c>
    </row>
    <row r="206" spans="1:12" ht="25.5" x14ac:dyDescent="0.2">
      <c r="A206" s="4" t="s">
        <v>1059</v>
      </c>
      <c r="B206" s="37" t="s">
        <v>213</v>
      </c>
      <c r="C206" s="38">
        <v>0</v>
      </c>
      <c r="D206" s="46" t="str">
        <f t="shared" si="54"/>
        <v>N/A</v>
      </c>
      <c r="E206" s="38">
        <v>0</v>
      </c>
      <c r="F206" s="46" t="str">
        <f t="shared" si="55"/>
        <v>N/A</v>
      </c>
      <c r="G206" s="38">
        <v>0</v>
      </c>
      <c r="H206" s="46" t="str">
        <f t="shared" si="56"/>
        <v>N/A</v>
      </c>
      <c r="I206" s="12" t="s">
        <v>1747</v>
      </c>
      <c r="J206" s="12" t="s">
        <v>1747</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t="s">
        <v>1747</v>
      </c>
      <c r="D231" s="46" t="str">
        <f>IF($B231="N/A","N/A",IF(C231&lt;15,"Yes","No"))</f>
        <v>No</v>
      </c>
      <c r="E231" s="8" t="s">
        <v>1747</v>
      </c>
      <c r="F231" s="46" t="str">
        <f>IF($B231="N/A","N/A",IF(E231&lt;15,"Yes","No"))</f>
        <v>No</v>
      </c>
      <c r="G231" s="8" t="s">
        <v>1747</v>
      </c>
      <c r="H231" s="46" t="str">
        <f>IF($B231="N/A","N/A",IF(G231&lt;15,"Yes","No"))</f>
        <v>No</v>
      </c>
      <c r="I231" s="12" t="s">
        <v>1747</v>
      </c>
      <c r="J231" s="12" t="s">
        <v>1747</v>
      </c>
      <c r="K231" s="47" t="s">
        <v>739</v>
      </c>
      <c r="L231" s="9" t="str">
        <f t="shared" si="59"/>
        <v>N/A</v>
      </c>
    </row>
    <row r="232" spans="1:12" x14ac:dyDescent="0.2">
      <c r="A232" s="18" t="s">
        <v>1085</v>
      </c>
      <c r="B232" s="37" t="s">
        <v>213</v>
      </c>
      <c r="C232" s="38" t="s">
        <v>213</v>
      </c>
      <c r="D232" s="46" t="str">
        <f t="shared" ref="D232" si="60">IF($B232="N/A","N/A",IF(C232&gt;10,"No",IF(C232&lt;-10,"No","Yes")))</f>
        <v>N/A</v>
      </c>
      <c r="E232" s="38">
        <v>52469</v>
      </c>
      <c r="F232" s="46" t="str">
        <f t="shared" ref="F232" si="61">IF($B232="N/A","N/A",IF(E232&gt;10,"No",IF(E232&lt;-10,"No","Yes")))</f>
        <v>N/A</v>
      </c>
      <c r="G232" s="38">
        <v>50886</v>
      </c>
      <c r="H232" s="46" t="str">
        <f t="shared" ref="H232" si="62">IF($B232="N/A","N/A",IF(G232&gt;10,"No",IF(G232&lt;-10,"No","Yes")))</f>
        <v>N/A</v>
      </c>
      <c r="I232" s="12" t="s">
        <v>213</v>
      </c>
      <c r="J232" s="12">
        <v>-3.02</v>
      </c>
      <c r="K232" s="47" t="s">
        <v>739</v>
      </c>
      <c r="L232" s="9" t="str">
        <f t="shared" si="59"/>
        <v>Yes</v>
      </c>
    </row>
    <row r="233" spans="1:12" ht="25.5" x14ac:dyDescent="0.2">
      <c r="A233" s="18" t="s">
        <v>1086</v>
      </c>
      <c r="B233" s="37" t="s">
        <v>279</v>
      </c>
      <c r="C233" s="8">
        <v>100</v>
      </c>
      <c r="D233" s="46" t="str">
        <f>IF($B233="N/A","N/A",IF(C233&lt;10,"Yes","No"))</f>
        <v>No</v>
      </c>
      <c r="E233" s="8">
        <v>100</v>
      </c>
      <c r="F233" s="46" t="str">
        <f>IF($B233="N/A","N/A",IF(E233&lt;10,"Yes","No"))</f>
        <v>No</v>
      </c>
      <c r="G233" s="8">
        <v>100</v>
      </c>
      <c r="H233" s="46" t="str">
        <f>IF($B233="N/A","N/A",IF(G233&lt;10,"Yes","No"))</f>
        <v>No</v>
      </c>
      <c r="I233" s="12">
        <v>0</v>
      </c>
      <c r="J233" s="12">
        <v>0</v>
      </c>
      <c r="K233" s="47" t="s">
        <v>739</v>
      </c>
      <c r="L233" s="9" t="str">
        <f t="shared" si="59"/>
        <v>Yes</v>
      </c>
    </row>
    <row r="234" spans="1:12" x14ac:dyDescent="0.2">
      <c r="A234" s="2" t="s">
        <v>72</v>
      </c>
      <c r="B234" s="37" t="s">
        <v>213</v>
      </c>
      <c r="C234" s="8" t="s">
        <v>1747</v>
      </c>
      <c r="D234" s="46" t="str">
        <f t="shared" si="54"/>
        <v>N/A</v>
      </c>
      <c r="E234" s="8" t="s">
        <v>1747</v>
      </c>
      <c r="F234" s="46" t="str">
        <f t="shared" si="55"/>
        <v>N/A</v>
      </c>
      <c r="G234" s="8" t="s">
        <v>1747</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t="s">
        <v>1747</v>
      </c>
      <c r="D235" s="46" t="str">
        <f>IF($B235="N/A","N/A",IF(C235&lt;15,"Yes","No"))</f>
        <v>No</v>
      </c>
      <c r="E235" s="9" t="s">
        <v>1747</v>
      </c>
      <c r="F235" s="46" t="str">
        <f>IF($B235="N/A","N/A",IF(E235&lt;15,"Yes","No"))</f>
        <v>No</v>
      </c>
      <c r="G235" s="9" t="s">
        <v>1747</v>
      </c>
      <c r="H235" s="46" t="str">
        <f>IF($B235="N/A","N/A",IF(G235&lt;15,"Yes","No"))</f>
        <v>No</v>
      </c>
      <c r="I235" s="12" t="s">
        <v>1747</v>
      </c>
      <c r="J235" s="12" t="s">
        <v>1747</v>
      </c>
      <c r="K235" s="47" t="s">
        <v>739</v>
      </c>
      <c r="L235" s="9" t="str">
        <f t="shared" si="59"/>
        <v>N/A</v>
      </c>
    </row>
    <row r="236" spans="1:12" ht="25.5" x14ac:dyDescent="0.2">
      <c r="A236" s="18" t="s">
        <v>152</v>
      </c>
      <c r="B236" s="37" t="s">
        <v>213</v>
      </c>
      <c r="C236" s="38">
        <v>0</v>
      </c>
      <c r="D236" s="46" t="str">
        <f>IF($B236="N/A","N/A",IF(C236&gt;10,"No",IF(C236&lt;-10,"No","Yes")))</f>
        <v>N/A</v>
      </c>
      <c r="E236" s="38">
        <v>0</v>
      </c>
      <c r="F236" s="46" t="str">
        <f>IF($B236="N/A","N/A",IF(E236&gt;10,"No",IF(E236&lt;-10,"No","Yes")))</f>
        <v>N/A</v>
      </c>
      <c r="G236" s="38">
        <v>0</v>
      </c>
      <c r="H236" s="46" t="str">
        <f>IF($B236="N/A","N/A",IF(G236&gt;10,"No",IF(G236&lt;-10,"No","Yes")))</f>
        <v>N/A</v>
      </c>
      <c r="I236" s="12" t="s">
        <v>1747</v>
      </c>
      <c r="J236" s="12" t="s">
        <v>1747</v>
      </c>
      <c r="K236" s="47" t="s">
        <v>739</v>
      </c>
      <c r="L236" s="9" t="str">
        <f>IF(J236="Div by 0", "N/A", IF(K236="N/A","N/A", IF(J236&gt;VALUE(MID(K236,1,2)), "No", IF(J236&lt;-1*VALUE(MID(K236,1,2)), "No", "Yes"))))</f>
        <v>N/A</v>
      </c>
    </row>
    <row r="237" spans="1:12" x14ac:dyDescent="0.2">
      <c r="A237" s="18" t="s">
        <v>1088</v>
      </c>
      <c r="B237" s="37" t="s">
        <v>213</v>
      </c>
      <c r="C237" s="38">
        <v>50866</v>
      </c>
      <c r="D237" s="46" t="str">
        <f t="shared" ref="D237:D242" si="63">IF($B237="N/A","N/A",IF(C237&gt;10,"No",IF(C237&lt;-10,"No","Yes")))</f>
        <v>N/A</v>
      </c>
      <c r="E237" s="38">
        <v>52469</v>
      </c>
      <c r="F237" s="46" t="str">
        <f t="shared" ref="F237:F242" si="64">IF($B237="N/A","N/A",IF(E237&gt;10,"No",IF(E237&lt;-10,"No","Yes")))</f>
        <v>N/A</v>
      </c>
      <c r="G237" s="38">
        <v>50886</v>
      </c>
      <c r="H237" s="46" t="str">
        <f>IF($B237="N/A","N/A",IF(G237&gt;10,"No",IF(G237&lt;-10,"No","Yes")))</f>
        <v>N/A</v>
      </c>
      <c r="I237" s="12">
        <v>3.1509999999999998</v>
      </c>
      <c r="J237" s="12">
        <v>-3.02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t="s">
        <v>1747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93</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100</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93</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t="s">
        <v>1747</v>
      </c>
      <c r="H242" s="46" t="str">
        <f t="shared" si="65"/>
        <v>N/A</v>
      </c>
      <c r="I242" s="12" t="s">
        <v>213</v>
      </c>
      <c r="J242" s="12" t="s">
        <v>213</v>
      </c>
      <c r="K242" s="47" t="s">
        <v>213</v>
      </c>
      <c r="L242" s="9" t="str">
        <f t="shared" si="66"/>
        <v>N/A</v>
      </c>
    </row>
    <row r="243" spans="1:12" x14ac:dyDescent="0.2">
      <c r="A243" s="6" t="s">
        <v>1094</v>
      </c>
      <c r="B243" s="37" t="s">
        <v>213</v>
      </c>
      <c r="C243" s="38">
        <v>106996</v>
      </c>
      <c r="D243" s="46" t="str">
        <f>IF($B243="N/A","N/A",IF(C243&gt;10,"No",IF(C243&lt;-10,"No","Yes")))</f>
        <v>N/A</v>
      </c>
      <c r="E243" s="38">
        <v>112618</v>
      </c>
      <c r="F243" s="46" t="str">
        <f>IF($B243="N/A","N/A",IF(E243&gt;10,"No",IF(E243&lt;-10,"No","Yes")))</f>
        <v>N/A</v>
      </c>
      <c r="G243" s="38">
        <v>111088</v>
      </c>
      <c r="H243" s="46" t="str">
        <f>IF($B243="N/A","N/A",IF(G243&gt;10,"No",IF(G243&lt;-10,"No","Yes")))</f>
        <v>N/A</v>
      </c>
      <c r="I243" s="12">
        <v>5.2539999999999996</v>
      </c>
      <c r="J243" s="12">
        <v>-1.36</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9.8700120000000001E-4</v>
      </c>
      <c r="H244" s="46" t="str">
        <f>IF($B244="N/A","N/A",IF(G244&gt;10,"No",IF(G244&lt;-10,"No","Yes")))</f>
        <v>N/A</v>
      </c>
      <c r="I244" s="12" t="s">
        <v>1747</v>
      </c>
      <c r="J244" s="12" t="s">
        <v>1747</v>
      </c>
      <c r="K244" s="47" t="s">
        <v>739</v>
      </c>
      <c r="L244" s="9" t="str">
        <f t="shared" si="67"/>
        <v>N/A</v>
      </c>
    </row>
    <row r="245" spans="1:12" x14ac:dyDescent="0.2">
      <c r="A245" s="2" t="s">
        <v>1096</v>
      </c>
      <c r="B245" s="37" t="s">
        <v>213</v>
      </c>
      <c r="C245" s="8">
        <v>0.1239483363</v>
      </c>
      <c r="D245" s="46" t="str">
        <f>IF($B245="N/A","N/A",IF(C245&gt;10,"No",IF(C245&lt;-10,"No","Yes")))</f>
        <v>N/A</v>
      </c>
      <c r="E245" s="8">
        <v>0.1267269536</v>
      </c>
      <c r="F245" s="46" t="str">
        <f>IF($B245="N/A","N/A",IF(E245&gt;10,"No",IF(E245&lt;-10,"No","Yes")))</f>
        <v>N/A</v>
      </c>
      <c r="G245" s="8">
        <v>0.16056238240000001</v>
      </c>
      <c r="H245" s="46" t="str">
        <f>IF($B245="N/A","N/A",IF(G245&gt;10,"No",IF(G245&lt;-10,"No","Yes")))</f>
        <v>N/A</v>
      </c>
      <c r="I245" s="12">
        <v>2.242</v>
      </c>
      <c r="J245" s="12">
        <v>26.7</v>
      </c>
      <c r="K245" s="47" t="s">
        <v>739</v>
      </c>
      <c r="L245" s="9" t="str">
        <f t="shared" si="67"/>
        <v>Yes</v>
      </c>
    </row>
    <row r="246" spans="1:12" x14ac:dyDescent="0.2">
      <c r="A246" s="2" t="s">
        <v>1097</v>
      </c>
      <c r="B246" s="37" t="s">
        <v>213</v>
      </c>
      <c r="C246" s="8">
        <v>0.20146596280000001</v>
      </c>
      <c r="D246" s="46" t="str">
        <f t="shared" ref="D246:D274" si="68">IF($B246="N/A","N/A",IF(C246&gt;10,"No",IF(C246&lt;-10,"No","Yes")))</f>
        <v>N/A</v>
      </c>
      <c r="E246" s="8">
        <v>0.17058258909999999</v>
      </c>
      <c r="F246" s="46" t="str">
        <f t="shared" ref="F246:F274" si="69">IF($B246="N/A","N/A",IF(E246&gt;10,"No",IF(E246&lt;-10,"No","Yes")))</f>
        <v>N/A</v>
      </c>
      <c r="G246" s="8">
        <v>0.1580078852</v>
      </c>
      <c r="H246" s="46" t="str">
        <f t="shared" ref="H246:H274" si="70">IF($B246="N/A","N/A",IF(G246&gt;10,"No",IF(G246&lt;-10,"No","Yes")))</f>
        <v>N/A</v>
      </c>
      <c r="I246" s="12">
        <v>-15.3</v>
      </c>
      <c r="J246" s="12">
        <v>-7.37</v>
      </c>
      <c r="K246" s="47" t="s">
        <v>739</v>
      </c>
      <c r="L246" s="9" t="str">
        <f t="shared" si="67"/>
        <v>Yes</v>
      </c>
    </row>
    <row r="247" spans="1:12" x14ac:dyDescent="0.2">
      <c r="A247" s="2" t="s">
        <v>1098</v>
      </c>
      <c r="B247" s="37" t="s">
        <v>213</v>
      </c>
      <c r="C247" s="8">
        <v>39.089373549999998</v>
      </c>
      <c r="D247" s="46" t="str">
        <f t="shared" si="68"/>
        <v>N/A</v>
      </c>
      <c r="E247" s="8">
        <v>37.795476592</v>
      </c>
      <c r="F247" s="46" t="str">
        <f t="shared" si="69"/>
        <v>N/A</v>
      </c>
      <c r="G247" s="8">
        <v>37.190644085000002</v>
      </c>
      <c r="H247" s="46" t="str">
        <f t="shared" si="70"/>
        <v>N/A</v>
      </c>
      <c r="I247" s="12">
        <v>-3.31</v>
      </c>
      <c r="J247" s="12">
        <v>-1.6</v>
      </c>
      <c r="K247" s="47" t="s">
        <v>739</v>
      </c>
      <c r="L247" s="9" t="str">
        <f t="shared" si="67"/>
        <v>Yes</v>
      </c>
    </row>
    <row r="248" spans="1:12" x14ac:dyDescent="0.2">
      <c r="A248" s="2" t="s">
        <v>1099</v>
      </c>
      <c r="B248" s="37" t="s">
        <v>213</v>
      </c>
      <c r="C248" s="8">
        <v>22.658790982999999</v>
      </c>
      <c r="D248" s="46" t="str">
        <f t="shared" si="68"/>
        <v>N/A</v>
      </c>
      <c r="E248" s="8">
        <v>22.817844394000002</v>
      </c>
      <c r="F248" s="46" t="str">
        <f t="shared" si="69"/>
        <v>N/A</v>
      </c>
      <c r="G248" s="8">
        <v>24.755149071000002</v>
      </c>
      <c r="H248" s="46" t="str">
        <f t="shared" si="70"/>
        <v>N/A</v>
      </c>
      <c r="I248" s="12">
        <v>0.70199999999999996</v>
      </c>
      <c r="J248" s="12">
        <v>8.49</v>
      </c>
      <c r="K248" s="47" t="s">
        <v>739</v>
      </c>
      <c r="L248" s="9" t="str">
        <f t="shared" si="67"/>
        <v>Yes</v>
      </c>
    </row>
    <row r="249" spans="1:12" x14ac:dyDescent="0.2">
      <c r="A249" s="6" t="s">
        <v>1100</v>
      </c>
      <c r="B249" s="37" t="s">
        <v>213</v>
      </c>
      <c r="C249" s="38">
        <v>1180262</v>
      </c>
      <c r="D249" s="46" t="str">
        <f t="shared" si="68"/>
        <v>N/A</v>
      </c>
      <c r="E249" s="38">
        <v>1233459</v>
      </c>
      <c r="F249" s="46" t="str">
        <f t="shared" si="69"/>
        <v>N/A</v>
      </c>
      <c r="G249" s="38">
        <v>1268144</v>
      </c>
      <c r="H249" s="46" t="str">
        <f t="shared" si="70"/>
        <v>N/A</v>
      </c>
      <c r="I249" s="12">
        <v>4.5069999999999997</v>
      </c>
      <c r="J249" s="12">
        <v>2.8119999999999998</v>
      </c>
      <c r="K249" s="47" t="s">
        <v>739</v>
      </c>
      <c r="L249" s="9" t="str">
        <f t="shared" si="67"/>
        <v>Yes</v>
      </c>
    </row>
    <row r="250" spans="1:12" x14ac:dyDescent="0.2">
      <c r="A250" s="2" t="s">
        <v>1101</v>
      </c>
      <c r="B250" s="37" t="s">
        <v>213</v>
      </c>
      <c r="C250" s="8">
        <v>90.084899938999996</v>
      </c>
      <c r="D250" s="46" t="str">
        <f t="shared" si="68"/>
        <v>N/A</v>
      </c>
      <c r="E250" s="8">
        <v>81.157204112000002</v>
      </c>
      <c r="F250" s="46" t="str">
        <f t="shared" si="69"/>
        <v>N/A</v>
      </c>
      <c r="G250" s="8">
        <v>79.872084645000001</v>
      </c>
      <c r="H250" s="46" t="str">
        <f t="shared" si="70"/>
        <v>N/A</v>
      </c>
      <c r="I250" s="12">
        <v>-9.91</v>
      </c>
      <c r="J250" s="12">
        <v>-1.58</v>
      </c>
      <c r="K250" s="47" t="s">
        <v>739</v>
      </c>
      <c r="L250" s="9" t="str">
        <f t="shared" si="67"/>
        <v>Yes</v>
      </c>
    </row>
    <row r="251" spans="1:12" x14ac:dyDescent="0.2">
      <c r="A251" s="2" t="s">
        <v>1102</v>
      </c>
      <c r="B251" s="37" t="s">
        <v>213</v>
      </c>
      <c r="C251" s="8">
        <v>96.378179021999998</v>
      </c>
      <c r="D251" s="46" t="str">
        <f t="shared" si="68"/>
        <v>N/A</v>
      </c>
      <c r="E251" s="8">
        <v>90.440961977000001</v>
      </c>
      <c r="F251" s="46" t="str">
        <f t="shared" si="69"/>
        <v>N/A</v>
      </c>
      <c r="G251" s="8">
        <v>89.273144676000001</v>
      </c>
      <c r="H251" s="46" t="str">
        <f t="shared" si="70"/>
        <v>N/A</v>
      </c>
      <c r="I251" s="12">
        <v>-6.16</v>
      </c>
      <c r="J251" s="12">
        <v>-1.29</v>
      </c>
      <c r="K251" s="47" t="s">
        <v>739</v>
      </c>
      <c r="L251" s="9" t="str">
        <f t="shared" si="67"/>
        <v>Yes</v>
      </c>
    </row>
    <row r="252" spans="1:12" x14ac:dyDescent="0.2">
      <c r="A252" s="2" t="s">
        <v>1103</v>
      </c>
      <c r="B252" s="37" t="s">
        <v>213</v>
      </c>
      <c r="C252" s="8">
        <v>100</v>
      </c>
      <c r="D252" s="46" t="str">
        <f t="shared" si="68"/>
        <v>N/A</v>
      </c>
      <c r="E252" s="8">
        <v>99.895407312000003</v>
      </c>
      <c r="F252" s="46" t="str">
        <f t="shared" si="69"/>
        <v>N/A</v>
      </c>
      <c r="G252" s="8">
        <v>99.870732330999999</v>
      </c>
      <c r="H252" s="46" t="str">
        <f t="shared" si="70"/>
        <v>N/A</v>
      </c>
      <c r="I252" s="12">
        <v>-0.105</v>
      </c>
      <c r="J252" s="12">
        <v>-2.5000000000000001E-2</v>
      </c>
      <c r="K252" s="47" t="s">
        <v>739</v>
      </c>
      <c r="L252" s="9" t="str">
        <f t="shared" si="67"/>
        <v>Yes</v>
      </c>
    </row>
    <row r="253" spans="1:12" x14ac:dyDescent="0.2">
      <c r="A253" s="2" t="s">
        <v>1104</v>
      </c>
      <c r="B253" s="37" t="s">
        <v>213</v>
      </c>
      <c r="C253" s="8">
        <v>68.625522042</v>
      </c>
      <c r="D253" s="46" t="str">
        <f t="shared" si="68"/>
        <v>N/A</v>
      </c>
      <c r="E253" s="8">
        <v>68.006671091000001</v>
      </c>
      <c r="F253" s="46" t="str">
        <f t="shared" si="69"/>
        <v>N/A</v>
      </c>
      <c r="G253" s="8">
        <v>69.415968641999996</v>
      </c>
      <c r="H253" s="46" t="str">
        <f t="shared" si="70"/>
        <v>N/A</v>
      </c>
      <c r="I253" s="12">
        <v>-0.90200000000000002</v>
      </c>
      <c r="J253" s="12">
        <v>2.0720000000000001</v>
      </c>
      <c r="K253" s="47" t="s">
        <v>739</v>
      </c>
      <c r="L253" s="9" t="str">
        <f t="shared" si="67"/>
        <v>Yes</v>
      </c>
    </row>
    <row r="254" spans="1:12" x14ac:dyDescent="0.2">
      <c r="A254" s="2" t="s">
        <v>1105</v>
      </c>
      <c r="B254" s="37" t="s">
        <v>213</v>
      </c>
      <c r="C254" s="8">
        <v>64.957356926000003</v>
      </c>
      <c r="D254" s="46" t="str">
        <f t="shared" si="68"/>
        <v>N/A</v>
      </c>
      <c r="E254" s="8">
        <v>68.555014799999995</v>
      </c>
      <c r="F254" s="46" t="str">
        <f t="shared" si="69"/>
        <v>N/A</v>
      </c>
      <c r="G254" s="8">
        <v>69.416249258999997</v>
      </c>
      <c r="H254" s="46" t="str">
        <f t="shared" si="70"/>
        <v>N/A</v>
      </c>
      <c r="I254" s="12">
        <v>5.5380000000000003</v>
      </c>
      <c r="J254" s="12">
        <v>1.256</v>
      </c>
      <c r="K254" s="47" t="s">
        <v>739</v>
      </c>
      <c r="L254" s="9" t="str">
        <f t="shared" si="67"/>
        <v>Yes</v>
      </c>
    </row>
    <row r="255" spans="1:12" x14ac:dyDescent="0.2">
      <c r="A255" s="2" t="s">
        <v>1106</v>
      </c>
      <c r="B255" s="37" t="s">
        <v>213</v>
      </c>
      <c r="C255" s="8">
        <v>100</v>
      </c>
      <c r="D255" s="46" t="str">
        <f t="shared" si="68"/>
        <v>N/A</v>
      </c>
      <c r="E255" s="8">
        <v>100</v>
      </c>
      <c r="F255" s="46" t="str">
        <f t="shared" si="69"/>
        <v>N/A</v>
      </c>
      <c r="G255" s="8">
        <v>100</v>
      </c>
      <c r="H255" s="46" t="str">
        <f t="shared" si="70"/>
        <v>N/A</v>
      </c>
      <c r="I255" s="12">
        <v>0</v>
      </c>
      <c r="J255" s="12">
        <v>0</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106996</v>
      </c>
      <c r="D273" s="46" t="str">
        <f t="shared" si="68"/>
        <v>N/A</v>
      </c>
      <c r="E273" s="38">
        <v>112618</v>
      </c>
      <c r="F273" s="46" t="str">
        <f t="shared" si="69"/>
        <v>N/A</v>
      </c>
      <c r="G273" s="38">
        <v>111088</v>
      </c>
      <c r="H273" s="46" t="str">
        <f t="shared" si="70"/>
        <v>N/A</v>
      </c>
      <c r="I273" s="12">
        <v>5.2539999999999996</v>
      </c>
      <c r="J273" s="12">
        <v>-1.36</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1146036</v>
      </c>
      <c r="D277" s="11" t="str">
        <f t="shared" ref="D277:D284" si="74">IF($B277="N/A","N/A",IF(C277&gt;10,"No",IF(C277&lt;-10,"No","Yes")))</f>
        <v>N/A</v>
      </c>
      <c r="E277" s="1">
        <v>1216858</v>
      </c>
      <c r="F277" s="11" t="str">
        <f t="shared" ref="F277:F278" si="75">IF($B277="N/A","N/A",IF(E277&gt;10,"No",IF(E277&lt;-10,"No","Yes")))</f>
        <v>N/A</v>
      </c>
      <c r="G277" s="1">
        <v>1251348</v>
      </c>
      <c r="H277" s="11" t="str">
        <f t="shared" ref="H277:H278" si="76">IF($B277="N/A","N/A",IF(G277&gt;10,"No",IF(G277&lt;-10,"No","Yes")))</f>
        <v>N/A</v>
      </c>
      <c r="I277" s="12">
        <v>6.18</v>
      </c>
      <c r="J277" s="12">
        <v>2.8340000000000001</v>
      </c>
      <c r="K277" s="1" t="s">
        <v>213</v>
      </c>
      <c r="L277" s="9" t="str">
        <f t="shared" ref="L277:L278" si="77">IF(J277="Div by 0", "N/A", IF(K277="N/A","N/A", IF(J277&gt;VALUE(MID(K277,1,2)), "No", IF(J277&lt;-1*VALUE(MID(K277,1,2)), "No", "Yes"))))</f>
        <v>N/A</v>
      </c>
    </row>
    <row r="278" spans="1:12" x14ac:dyDescent="0.2">
      <c r="A278" s="18" t="s">
        <v>694</v>
      </c>
      <c r="B278" s="1" t="s">
        <v>213</v>
      </c>
      <c r="C278" s="1">
        <v>904938.08333000005</v>
      </c>
      <c r="D278" s="11" t="str">
        <f t="shared" si="74"/>
        <v>N/A</v>
      </c>
      <c r="E278" s="1">
        <v>995201.75</v>
      </c>
      <c r="F278" s="11" t="str">
        <f t="shared" si="75"/>
        <v>N/A</v>
      </c>
      <c r="G278" s="1">
        <v>1024707.25</v>
      </c>
      <c r="H278" s="11" t="str">
        <f t="shared" si="76"/>
        <v>N/A</v>
      </c>
      <c r="I278" s="12">
        <v>9.9749999999999996</v>
      </c>
      <c r="J278" s="12">
        <v>2.9649999999999999</v>
      </c>
      <c r="K278" s="1" t="s">
        <v>213</v>
      </c>
      <c r="L278" s="9" t="str">
        <f t="shared" si="77"/>
        <v>N/A</v>
      </c>
    </row>
    <row r="279" spans="1:12" x14ac:dyDescent="0.2">
      <c r="A279" s="18" t="s">
        <v>695</v>
      </c>
      <c r="B279" s="1" t="s">
        <v>213</v>
      </c>
      <c r="C279" s="1">
        <v>1452</v>
      </c>
      <c r="D279" s="11" t="str">
        <f t="shared" si="74"/>
        <v>N/A</v>
      </c>
      <c r="E279" s="1">
        <v>1339</v>
      </c>
      <c r="F279" s="11" t="str">
        <f t="shared" ref="F279:F284" si="78">IF($B279="N/A","N/A",IF(E279&gt;10,"No",IF(E279&lt;-10,"No","Yes")))</f>
        <v>N/A</v>
      </c>
      <c r="G279" s="1">
        <v>1504</v>
      </c>
      <c r="H279" s="11" t="str">
        <f t="shared" ref="H279:H284" si="79">IF($B279="N/A","N/A",IF(G279&gt;10,"No",IF(G279&lt;-10,"No","Yes")))</f>
        <v>N/A</v>
      </c>
      <c r="I279" s="12">
        <v>-7.78</v>
      </c>
      <c r="J279" s="12">
        <v>12.32</v>
      </c>
      <c r="K279" s="1" t="s">
        <v>213</v>
      </c>
      <c r="L279" s="9" t="str">
        <f t="shared" ref="L279:L285" si="80">IF(J279="Div by 0", "N/A", IF(K279="N/A","N/A", IF(J279&gt;VALUE(MID(K279,1,2)), "No", IF(J279&lt;-1*VALUE(MID(K279,1,2)), "No", "Yes"))))</f>
        <v>N/A</v>
      </c>
    </row>
    <row r="280" spans="1:12" x14ac:dyDescent="0.2">
      <c r="A280" s="18" t="s">
        <v>696</v>
      </c>
      <c r="B280" s="1" t="s">
        <v>213</v>
      </c>
      <c r="C280" s="1">
        <v>1517</v>
      </c>
      <c r="D280" s="11" t="str">
        <f t="shared" si="74"/>
        <v>N/A</v>
      </c>
      <c r="E280" s="1">
        <v>1457</v>
      </c>
      <c r="F280" s="11" t="str">
        <f t="shared" si="78"/>
        <v>N/A</v>
      </c>
      <c r="G280" s="1">
        <v>1590</v>
      </c>
      <c r="H280" s="11" t="str">
        <f t="shared" si="79"/>
        <v>N/A</v>
      </c>
      <c r="I280" s="12">
        <v>-3.96</v>
      </c>
      <c r="J280" s="12">
        <v>9.1280000000000001</v>
      </c>
      <c r="K280" s="1" t="s">
        <v>213</v>
      </c>
      <c r="L280" s="9" t="str">
        <f t="shared" si="80"/>
        <v>N/A</v>
      </c>
    </row>
    <row r="281" spans="1:12" x14ac:dyDescent="0.2">
      <c r="A281" s="18" t="s">
        <v>697</v>
      </c>
      <c r="B281" s="1" t="s">
        <v>213</v>
      </c>
      <c r="C281" s="1">
        <v>632.41666667000004</v>
      </c>
      <c r="D281" s="11" t="str">
        <f t="shared" si="74"/>
        <v>N/A</v>
      </c>
      <c r="E281" s="1">
        <v>554.41666667000004</v>
      </c>
      <c r="F281" s="11" t="str">
        <f t="shared" si="78"/>
        <v>N/A</v>
      </c>
      <c r="G281" s="1">
        <v>620.83333332999996</v>
      </c>
      <c r="H281" s="11" t="str">
        <f t="shared" si="79"/>
        <v>N/A</v>
      </c>
      <c r="I281" s="12">
        <v>-12.3</v>
      </c>
      <c r="J281" s="12">
        <v>11.98</v>
      </c>
      <c r="K281" s="1" t="s">
        <v>213</v>
      </c>
      <c r="L281" s="9" t="str">
        <f t="shared" si="80"/>
        <v>N/A</v>
      </c>
    </row>
    <row r="282" spans="1:12" x14ac:dyDescent="0.2">
      <c r="A282" s="18" t="s">
        <v>698</v>
      </c>
      <c r="B282" s="1" t="s">
        <v>213</v>
      </c>
      <c r="C282" s="1">
        <v>31854</v>
      </c>
      <c r="D282" s="11" t="str">
        <f t="shared" si="74"/>
        <v>N/A</v>
      </c>
      <c r="E282" s="1">
        <v>36248</v>
      </c>
      <c r="F282" s="11" t="str">
        <f t="shared" si="78"/>
        <v>N/A</v>
      </c>
      <c r="G282" s="1">
        <v>41135</v>
      </c>
      <c r="H282" s="11" t="str">
        <f t="shared" si="79"/>
        <v>N/A</v>
      </c>
      <c r="I282" s="12">
        <v>13.79</v>
      </c>
      <c r="J282" s="12">
        <v>13.48</v>
      </c>
      <c r="K282" s="1" t="s">
        <v>213</v>
      </c>
      <c r="L282" s="9" t="str">
        <f t="shared" si="80"/>
        <v>N/A</v>
      </c>
    </row>
    <row r="283" spans="1:12" x14ac:dyDescent="0.2">
      <c r="A283" s="18" t="s">
        <v>699</v>
      </c>
      <c r="B283" s="1" t="s">
        <v>213</v>
      </c>
      <c r="C283" s="1">
        <v>44447</v>
      </c>
      <c r="D283" s="11" t="str">
        <f t="shared" si="74"/>
        <v>N/A</v>
      </c>
      <c r="E283" s="1">
        <v>49452</v>
      </c>
      <c r="F283" s="11" t="str">
        <f t="shared" si="78"/>
        <v>N/A</v>
      </c>
      <c r="G283" s="1">
        <v>54329</v>
      </c>
      <c r="H283" s="11" t="str">
        <f t="shared" si="79"/>
        <v>N/A</v>
      </c>
      <c r="I283" s="12">
        <v>11.26</v>
      </c>
      <c r="J283" s="12">
        <v>9.8620000000000001</v>
      </c>
      <c r="K283" s="1" t="s">
        <v>213</v>
      </c>
      <c r="L283" s="9" t="str">
        <f t="shared" si="80"/>
        <v>N/A</v>
      </c>
    </row>
    <row r="284" spans="1:12" ht="25.5" x14ac:dyDescent="0.2">
      <c r="A284" s="18" t="s">
        <v>700</v>
      </c>
      <c r="B284" s="1" t="s">
        <v>213</v>
      </c>
      <c r="C284" s="1">
        <v>31406.833332999999</v>
      </c>
      <c r="D284" s="11" t="str">
        <f t="shared" si="74"/>
        <v>N/A</v>
      </c>
      <c r="E284" s="1">
        <v>35737.416666999998</v>
      </c>
      <c r="F284" s="11" t="str">
        <f t="shared" si="78"/>
        <v>N/A</v>
      </c>
      <c r="G284" s="1">
        <v>40654</v>
      </c>
      <c r="H284" s="11" t="str">
        <f t="shared" si="79"/>
        <v>N/A</v>
      </c>
      <c r="I284" s="12">
        <v>13.79</v>
      </c>
      <c r="J284" s="12">
        <v>13.76</v>
      </c>
      <c r="K284" s="1" t="s">
        <v>213</v>
      </c>
      <c r="L284" s="9" t="str">
        <f t="shared" si="80"/>
        <v>N/A</v>
      </c>
    </row>
    <row r="285" spans="1:12" x14ac:dyDescent="0.2">
      <c r="A285" s="18" t="s">
        <v>404</v>
      </c>
      <c r="B285" s="37" t="s">
        <v>290</v>
      </c>
      <c r="C285" s="8">
        <v>19.393489233</v>
      </c>
      <c r="D285" s="46" t="str">
        <f>IF($B285="N/A","N/A",IF(C285&lt;=40,"Yes","No"))</f>
        <v>Yes</v>
      </c>
      <c r="E285" s="8">
        <v>20.833979940999999</v>
      </c>
      <c r="F285" s="46" t="str">
        <f>IF($B285="N/A","N/A",IF(E285&lt;=40,"Yes","No"))</f>
        <v>Yes</v>
      </c>
      <c r="G285" s="8">
        <v>22.472124950000001</v>
      </c>
      <c r="H285" s="46" t="str">
        <f>IF($B285="N/A","N/A",IF(G285&lt;=40,"Yes","No"))</f>
        <v>Yes</v>
      </c>
      <c r="I285" s="12">
        <v>7.4279999999999999</v>
      </c>
      <c r="J285" s="12">
        <v>7.8630000000000004</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23442</v>
      </c>
      <c r="D288" s="11" t="str">
        <f t="shared" si="81"/>
        <v>N/A</v>
      </c>
      <c r="E288" s="1">
        <v>24276</v>
      </c>
      <c r="F288" s="11" t="str">
        <f t="shared" ref="F288:F289" si="85">IF($B288="N/A","N/A",IF(E288&gt;10,"No",IF(E288&lt;-10,"No","Yes")))</f>
        <v>N/A</v>
      </c>
      <c r="G288" s="1">
        <v>25562</v>
      </c>
      <c r="H288" s="11" t="str">
        <f t="shared" ref="H288:H289" si="86">IF($B288="N/A","N/A",IF(G288&gt;10,"No",IF(G288&lt;-10,"No","Yes")))</f>
        <v>N/A</v>
      </c>
      <c r="I288" s="12">
        <v>3.5579999999999998</v>
      </c>
      <c r="J288" s="12">
        <v>5.2969999999999997</v>
      </c>
      <c r="K288" s="1" t="s">
        <v>213</v>
      </c>
      <c r="L288" s="9" t="str">
        <f t="shared" ref="L288:L289" si="87">IF(J288="Div by 0", "N/A", IF(K288="N/A","N/A", IF(J288&gt;VALUE(MID(K288,1,2)), "No", IF(J288&lt;-1*VALUE(MID(K288,1,2)), "No", "Yes"))))</f>
        <v>N/A</v>
      </c>
    </row>
    <row r="289" spans="1:12" x14ac:dyDescent="0.2">
      <c r="A289" s="18" t="s">
        <v>715</v>
      </c>
      <c r="B289" s="1" t="s">
        <v>213</v>
      </c>
      <c r="C289" s="1">
        <v>11364.25</v>
      </c>
      <c r="D289" s="11" t="str">
        <f t="shared" si="81"/>
        <v>N/A</v>
      </c>
      <c r="E289" s="1">
        <v>12633.416667</v>
      </c>
      <c r="F289" s="11" t="str">
        <f t="shared" si="85"/>
        <v>N/A</v>
      </c>
      <c r="G289" s="1">
        <v>12971.75</v>
      </c>
      <c r="H289" s="11" t="str">
        <f t="shared" si="86"/>
        <v>N/A</v>
      </c>
      <c r="I289" s="12">
        <v>11.17</v>
      </c>
      <c r="J289" s="12">
        <v>2.6779999999999999</v>
      </c>
      <c r="K289" s="1" t="s">
        <v>213</v>
      </c>
      <c r="L289" s="9" t="str">
        <f t="shared" si="87"/>
        <v>N/A</v>
      </c>
    </row>
    <row r="290" spans="1:12" x14ac:dyDescent="0.2">
      <c r="A290" s="18" t="s">
        <v>704</v>
      </c>
      <c r="B290" s="1" t="s">
        <v>213</v>
      </c>
      <c r="C290" s="1">
        <v>84512</v>
      </c>
      <c r="D290" s="11" t="str">
        <f t="shared" si="81"/>
        <v>N/A</v>
      </c>
      <c r="E290" s="1">
        <v>93877</v>
      </c>
      <c r="F290" s="11" t="str">
        <f t="shared" ref="F290:F304" si="88">IF($B290="N/A","N/A",IF(E290&gt;10,"No",IF(E290&lt;-10,"No","Yes")))</f>
        <v>N/A</v>
      </c>
      <c r="G290" s="1">
        <v>89874</v>
      </c>
      <c r="H290" s="11" t="str">
        <f t="shared" ref="H290:H304" si="89">IF($B290="N/A","N/A",IF(G290&gt;10,"No",IF(G290&lt;-10,"No","Yes")))</f>
        <v>N/A</v>
      </c>
      <c r="I290" s="12">
        <v>11.08</v>
      </c>
      <c r="J290" s="12">
        <v>-4.26</v>
      </c>
      <c r="K290" s="1" t="s">
        <v>213</v>
      </c>
      <c r="L290" s="9" t="str">
        <f t="shared" ref="L290:L301" si="90">IF(J290="Div by 0", "N/A", IF(K290="N/A","N/A", IF(J290&gt;VALUE(MID(K290,1,2)), "No", IF(J290&lt;-1*VALUE(MID(K290,1,2)), "No", "Yes"))))</f>
        <v>N/A</v>
      </c>
    </row>
    <row r="291" spans="1:12" x14ac:dyDescent="0.2">
      <c r="A291" s="18" t="s">
        <v>705</v>
      </c>
      <c r="B291" s="1" t="s">
        <v>213</v>
      </c>
      <c r="C291" s="1">
        <v>117618</v>
      </c>
      <c r="D291" s="11" t="str">
        <f t="shared" si="81"/>
        <v>N/A</v>
      </c>
      <c r="E291" s="1">
        <v>130425</v>
      </c>
      <c r="F291" s="11" t="str">
        <f t="shared" si="88"/>
        <v>N/A</v>
      </c>
      <c r="G291" s="1">
        <v>127915</v>
      </c>
      <c r="H291" s="11" t="str">
        <f t="shared" si="89"/>
        <v>N/A</v>
      </c>
      <c r="I291" s="12">
        <v>10.89</v>
      </c>
      <c r="J291" s="12">
        <v>-1.92</v>
      </c>
      <c r="K291" s="1" t="s">
        <v>213</v>
      </c>
      <c r="L291" s="9" t="str">
        <f t="shared" si="90"/>
        <v>N/A</v>
      </c>
    </row>
    <row r="292" spans="1:12" x14ac:dyDescent="0.2">
      <c r="A292" s="18" t="s">
        <v>723</v>
      </c>
      <c r="B292" s="37" t="s">
        <v>213</v>
      </c>
      <c r="C292" s="13">
        <v>0.7056743016</v>
      </c>
      <c r="D292" s="11" t="str">
        <f t="shared" si="81"/>
        <v>N/A</v>
      </c>
      <c r="E292" s="13">
        <v>0.80812727620000002</v>
      </c>
      <c r="F292" s="11" t="str">
        <f t="shared" si="88"/>
        <v>N/A</v>
      </c>
      <c r="G292" s="13">
        <v>0.84274713680000002</v>
      </c>
      <c r="H292" s="11" t="str">
        <f t="shared" si="89"/>
        <v>N/A</v>
      </c>
      <c r="I292" s="12">
        <v>14.52</v>
      </c>
      <c r="J292" s="12">
        <v>4.2839999999999998</v>
      </c>
      <c r="K292" s="37" t="s">
        <v>213</v>
      </c>
      <c r="L292" s="9" t="str">
        <f t="shared" si="90"/>
        <v>N/A</v>
      </c>
    </row>
    <row r="293" spans="1:12" x14ac:dyDescent="0.2">
      <c r="A293" s="18" t="s">
        <v>716</v>
      </c>
      <c r="B293" s="1" t="s">
        <v>213</v>
      </c>
      <c r="C293" s="1">
        <v>58566.416666999998</v>
      </c>
      <c r="D293" s="11" t="str">
        <f t="shared" si="81"/>
        <v>N/A</v>
      </c>
      <c r="E293" s="1">
        <v>70328.083333000002</v>
      </c>
      <c r="F293" s="11" t="str">
        <f t="shared" si="88"/>
        <v>N/A</v>
      </c>
      <c r="G293" s="1">
        <v>68066</v>
      </c>
      <c r="H293" s="11" t="str">
        <f t="shared" si="89"/>
        <v>N/A</v>
      </c>
      <c r="I293" s="12">
        <v>20.079999999999998</v>
      </c>
      <c r="J293" s="12">
        <v>-3.22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336</v>
      </c>
      <c r="D296" s="11" t="str">
        <f t="shared" si="81"/>
        <v>N/A</v>
      </c>
      <c r="E296" s="1">
        <v>796</v>
      </c>
      <c r="F296" s="11" t="str">
        <f t="shared" si="88"/>
        <v>N/A</v>
      </c>
      <c r="G296" s="1">
        <v>1012</v>
      </c>
      <c r="H296" s="11" t="str">
        <f t="shared" si="89"/>
        <v>N/A</v>
      </c>
      <c r="I296" s="12">
        <v>136.9</v>
      </c>
      <c r="J296" s="12">
        <v>27.14</v>
      </c>
      <c r="K296" s="1" t="s">
        <v>213</v>
      </c>
      <c r="L296" s="9" t="str">
        <f t="shared" si="90"/>
        <v>N/A</v>
      </c>
    </row>
    <row r="297" spans="1:12" x14ac:dyDescent="0.2">
      <c r="A297" s="18" t="s">
        <v>718</v>
      </c>
      <c r="B297" s="1" t="s">
        <v>213</v>
      </c>
      <c r="C297" s="1">
        <v>125.33333333</v>
      </c>
      <c r="D297" s="11" t="str">
        <f t="shared" si="81"/>
        <v>N/A</v>
      </c>
      <c r="E297" s="1">
        <v>407.33333333000002</v>
      </c>
      <c r="F297" s="11" t="str">
        <f t="shared" si="88"/>
        <v>N/A</v>
      </c>
      <c r="G297" s="1">
        <v>491.16666666999998</v>
      </c>
      <c r="H297" s="11" t="str">
        <f t="shared" si="89"/>
        <v>N/A</v>
      </c>
      <c r="I297" s="12">
        <v>225</v>
      </c>
      <c r="J297" s="12">
        <v>20.58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118116</v>
      </c>
      <c r="D309" s="1" t="s">
        <v>213</v>
      </c>
      <c r="E309" s="1">
        <v>131860</v>
      </c>
      <c r="F309" s="1" t="s">
        <v>213</v>
      </c>
      <c r="G309" s="1">
        <v>132898</v>
      </c>
      <c r="H309" s="1" t="s">
        <v>213</v>
      </c>
      <c r="I309" s="12">
        <v>11.64</v>
      </c>
      <c r="J309" s="12">
        <v>0.78720000000000001</v>
      </c>
      <c r="K309" s="1" t="s">
        <v>213</v>
      </c>
      <c r="L309" s="9" t="str">
        <f>IF(J309="Div by 0", "N/A", IF(K309="N/A","N/A", IF(J309&gt;VALUE(MID(K309,1,2)), "No", IF(J309&lt;-1*VALUE(MID(K309,1,2)), "No", "Yes"))))</f>
        <v>N/A</v>
      </c>
    </row>
    <row r="310" spans="1:12" x14ac:dyDescent="0.2">
      <c r="A310" s="82" t="s">
        <v>73</v>
      </c>
      <c r="B310" s="37" t="s">
        <v>213</v>
      </c>
      <c r="C310" s="38">
        <v>989428</v>
      </c>
      <c r="D310" s="46" t="str">
        <f>IF($B310="N/A","N/A",IF(C310&gt;10,"No",IF(C310&lt;-10,"No","Yes")))</f>
        <v>N/A</v>
      </c>
      <c r="E310" s="38">
        <v>1112833</v>
      </c>
      <c r="F310" s="46" t="str">
        <f>IF($B310="N/A","N/A",IF(E310&gt;10,"No",IF(E310&lt;-10,"No","Yes")))</f>
        <v>N/A</v>
      </c>
      <c r="G310" s="38">
        <v>1146112</v>
      </c>
      <c r="H310" s="46" t="str">
        <f>IF($B310="N/A","N/A",IF(G310&gt;10,"No",IF(G310&lt;-10,"No","Yes")))</f>
        <v>N/A</v>
      </c>
      <c r="I310" s="12">
        <v>12.47</v>
      </c>
      <c r="J310" s="12">
        <v>2.99</v>
      </c>
      <c r="K310" s="47" t="s">
        <v>741</v>
      </c>
      <c r="L310" s="9" t="str">
        <f t="shared" ref="L310:L339" si="92">IF(J310="Div by 0", "N/A", IF(K310="N/A","N/A", IF(J310&gt;VALUE(MID(K310,1,2)), "No", IF(J310&lt;-1*VALUE(MID(K310,1,2)), "No", "Yes"))))</f>
        <v>Yes</v>
      </c>
    </row>
    <row r="311" spans="1:12" x14ac:dyDescent="0.2">
      <c r="A311" s="60" t="s">
        <v>182</v>
      </c>
      <c r="B311" s="37" t="s">
        <v>213</v>
      </c>
      <c r="C311" s="38">
        <v>76407</v>
      </c>
      <c r="D311" s="11" t="str">
        <f t="shared" ref="D311:D314" si="93">IF($B311="N/A","N/A",IF(C311&gt;10,"No",IF(C311&lt;-10,"No","Yes")))</f>
        <v>N/A</v>
      </c>
      <c r="E311" s="38">
        <v>81714</v>
      </c>
      <c r="F311" s="11" t="str">
        <f t="shared" ref="F311:F314" si="94">IF($B311="N/A","N/A",IF(E311&gt;10,"No",IF(E311&lt;-10,"No","Yes")))</f>
        <v>N/A</v>
      </c>
      <c r="G311" s="38">
        <v>85468</v>
      </c>
      <c r="H311" s="11" t="str">
        <f t="shared" ref="H311:H314" si="95">IF($B311="N/A","N/A",IF(G311&gt;10,"No",IF(G311&lt;-10,"No","Yes")))</f>
        <v>N/A</v>
      </c>
      <c r="I311" s="12">
        <v>6.9459999999999997</v>
      </c>
      <c r="J311" s="12">
        <v>4.5940000000000003</v>
      </c>
      <c r="K311" s="47" t="s">
        <v>741</v>
      </c>
      <c r="L311" s="9" t="str">
        <f>IF(J311="Div by 0", "N/A", IF(OR(J311="N/A",K311="N/A"),"N/A", IF(J311&gt;VALUE(MID(K311,1,2)), "No", IF(J311&lt;-1*VALUE(MID(K311,1,2)), "No", "Yes"))))</f>
        <v>Yes</v>
      </c>
    </row>
    <row r="312" spans="1:12" x14ac:dyDescent="0.2">
      <c r="A312" s="60" t="s">
        <v>183</v>
      </c>
      <c r="B312" s="37" t="s">
        <v>213</v>
      </c>
      <c r="C312" s="38">
        <v>163807</v>
      </c>
      <c r="D312" s="11" t="str">
        <f t="shared" si="93"/>
        <v>N/A</v>
      </c>
      <c r="E312" s="38">
        <v>182464</v>
      </c>
      <c r="F312" s="11" t="str">
        <f t="shared" si="94"/>
        <v>N/A</v>
      </c>
      <c r="G312" s="38">
        <v>188193</v>
      </c>
      <c r="H312" s="11" t="str">
        <f t="shared" si="95"/>
        <v>N/A</v>
      </c>
      <c r="I312" s="12">
        <v>11.39</v>
      </c>
      <c r="J312" s="12">
        <v>3.14</v>
      </c>
      <c r="K312" s="47" t="s">
        <v>741</v>
      </c>
      <c r="L312" s="9" t="str">
        <f t="shared" ref="L312:L314" si="96">IF(J312="Div by 0", "N/A", IF(OR(J312="N/A",K312="N/A"),"N/A", IF(J312&gt;VALUE(MID(K312,1,2)), "No", IF(J312&lt;-1*VALUE(MID(K312,1,2)), "No", "Yes"))))</f>
        <v>Yes</v>
      </c>
    </row>
    <row r="313" spans="1:12" x14ac:dyDescent="0.2">
      <c r="A313" s="60" t="s">
        <v>184</v>
      </c>
      <c r="B313" s="37" t="s">
        <v>213</v>
      </c>
      <c r="C313" s="38">
        <v>580801</v>
      </c>
      <c r="D313" s="11" t="str">
        <f t="shared" si="93"/>
        <v>N/A</v>
      </c>
      <c r="E313" s="38">
        <v>653160</v>
      </c>
      <c r="F313" s="11" t="str">
        <f t="shared" si="94"/>
        <v>N/A</v>
      </c>
      <c r="G313" s="38">
        <v>673973</v>
      </c>
      <c r="H313" s="11" t="str">
        <f t="shared" si="95"/>
        <v>N/A</v>
      </c>
      <c r="I313" s="12">
        <v>12.46</v>
      </c>
      <c r="J313" s="12">
        <v>3.1869999999999998</v>
      </c>
      <c r="K313" s="47" t="s">
        <v>741</v>
      </c>
      <c r="L313" s="9" t="str">
        <f t="shared" si="96"/>
        <v>Yes</v>
      </c>
    </row>
    <row r="314" spans="1:12" x14ac:dyDescent="0.2">
      <c r="A314" s="7" t="s">
        <v>185</v>
      </c>
      <c r="B314" s="37" t="s">
        <v>213</v>
      </c>
      <c r="C314" s="38">
        <v>168413</v>
      </c>
      <c r="D314" s="11" t="str">
        <f t="shared" si="93"/>
        <v>N/A</v>
      </c>
      <c r="E314" s="38">
        <v>195495</v>
      </c>
      <c r="F314" s="11" t="str">
        <f t="shared" si="94"/>
        <v>N/A</v>
      </c>
      <c r="G314" s="38">
        <v>198478</v>
      </c>
      <c r="H314" s="11" t="str">
        <f t="shared" si="95"/>
        <v>N/A</v>
      </c>
      <c r="I314" s="12">
        <v>16.079999999999998</v>
      </c>
      <c r="J314" s="12">
        <v>1.526</v>
      </c>
      <c r="K314" s="47" t="s">
        <v>741</v>
      </c>
      <c r="L314" s="9" t="str">
        <f t="shared" si="96"/>
        <v>Yes</v>
      </c>
    </row>
    <row r="315" spans="1:12" x14ac:dyDescent="0.2">
      <c r="A315" s="60" t="s">
        <v>1125</v>
      </c>
      <c r="B315" s="13" t="s">
        <v>213</v>
      </c>
      <c r="C315" s="38">
        <v>591447</v>
      </c>
      <c r="D315" s="9" t="str">
        <f t="shared" ref="D315:F318" si="97">IF($B315="N/A","N/A",IF(C315&lt;0,"No","Yes"))</f>
        <v>N/A</v>
      </c>
      <c r="E315" s="38">
        <v>654299</v>
      </c>
      <c r="F315" s="9" t="str">
        <f t="shared" si="97"/>
        <v>N/A</v>
      </c>
      <c r="G315" s="38">
        <v>675002</v>
      </c>
      <c r="H315" s="9" t="str">
        <f t="shared" ref="H315:H318" si="98">IF($B315="N/A","N/A",IF(G315&lt;0,"No","Yes"))</f>
        <v>N/A</v>
      </c>
      <c r="I315" s="12">
        <v>10.63</v>
      </c>
      <c r="J315" s="12">
        <v>3.1640000000000001</v>
      </c>
      <c r="K315" s="1" t="s">
        <v>740</v>
      </c>
      <c r="L315" s="9" t="str">
        <f>IF(J315="Div by 0", "N/A", IF(OR(J315="N/A",K315="N/A"),"N/A", IF(J315&gt;VALUE(MID(K315,1,2)), "No", IF(J315&lt;-1*VALUE(MID(K315,1,2)), "No", "Yes"))))</f>
        <v>Yes</v>
      </c>
    </row>
    <row r="316" spans="1:12" x14ac:dyDescent="0.2">
      <c r="A316" s="60" t="s">
        <v>433</v>
      </c>
      <c r="B316" s="13" t="s">
        <v>213</v>
      </c>
      <c r="C316" s="38">
        <v>30244</v>
      </c>
      <c r="D316" s="9" t="str">
        <f t="shared" si="97"/>
        <v>N/A</v>
      </c>
      <c r="E316" s="38">
        <v>34701</v>
      </c>
      <c r="F316" s="9" t="str">
        <f t="shared" si="97"/>
        <v>N/A</v>
      </c>
      <c r="G316" s="38">
        <v>33153</v>
      </c>
      <c r="H316" s="9" t="str">
        <f t="shared" si="98"/>
        <v>N/A</v>
      </c>
      <c r="I316" s="12">
        <v>14.74</v>
      </c>
      <c r="J316" s="12">
        <v>-4.46</v>
      </c>
      <c r="K316" s="1" t="s">
        <v>740</v>
      </c>
      <c r="L316" s="9" t="str">
        <f t="shared" ref="L316:L318" si="99">IF(J316="Div by 0", "N/A", IF(OR(J316="N/A",K316="N/A"),"N/A", IF(J316&gt;VALUE(MID(K316,1,2)), "No", IF(J316&lt;-1*VALUE(MID(K316,1,2)), "No", "Yes"))))</f>
        <v>Yes</v>
      </c>
    </row>
    <row r="317" spans="1:12" x14ac:dyDescent="0.2">
      <c r="A317" s="60" t="s">
        <v>434</v>
      </c>
      <c r="B317" s="13" t="s">
        <v>213</v>
      </c>
      <c r="C317" s="38">
        <v>285043</v>
      </c>
      <c r="D317" s="9" t="str">
        <f t="shared" si="97"/>
        <v>N/A</v>
      </c>
      <c r="E317" s="38">
        <v>333826</v>
      </c>
      <c r="F317" s="9" t="str">
        <f t="shared" si="97"/>
        <v>N/A</v>
      </c>
      <c r="G317" s="38">
        <v>343787</v>
      </c>
      <c r="H317" s="9" t="str">
        <f t="shared" si="98"/>
        <v>N/A</v>
      </c>
      <c r="I317" s="12">
        <v>17.11</v>
      </c>
      <c r="J317" s="12">
        <v>2.984</v>
      </c>
      <c r="K317" s="1" t="s">
        <v>740</v>
      </c>
      <c r="L317" s="9" t="str">
        <f t="shared" si="99"/>
        <v>Yes</v>
      </c>
    </row>
    <row r="318" spans="1:12" x14ac:dyDescent="0.2">
      <c r="A318" s="60" t="s">
        <v>1126</v>
      </c>
      <c r="B318" s="13" t="s">
        <v>213</v>
      </c>
      <c r="C318" s="38">
        <v>66544</v>
      </c>
      <c r="D318" s="9" t="str">
        <f t="shared" si="97"/>
        <v>N/A</v>
      </c>
      <c r="E318" s="38">
        <v>71282</v>
      </c>
      <c r="F318" s="9" t="str">
        <f t="shared" si="97"/>
        <v>N/A</v>
      </c>
      <c r="G318" s="38">
        <v>75747</v>
      </c>
      <c r="H318" s="9" t="str">
        <f t="shared" si="98"/>
        <v>N/A</v>
      </c>
      <c r="I318" s="12">
        <v>7.12</v>
      </c>
      <c r="J318" s="12">
        <v>6.2640000000000002</v>
      </c>
      <c r="K318" s="1" t="s">
        <v>740</v>
      </c>
      <c r="L318" s="9" t="str">
        <f t="shared" si="99"/>
        <v>Yes</v>
      </c>
    </row>
    <row r="319" spans="1:12" x14ac:dyDescent="0.2">
      <c r="A319" s="60" t="s">
        <v>98</v>
      </c>
      <c r="B319" s="37" t="s">
        <v>291</v>
      </c>
      <c r="C319" s="8">
        <v>90.353315249000005</v>
      </c>
      <c r="D319" s="46" t="str">
        <f>IF($B319="N/A","N/A",IF(C319&gt;80,"Yes","No"))</f>
        <v>Yes</v>
      </c>
      <c r="E319" s="8">
        <v>89.238816606</v>
      </c>
      <c r="F319" s="46" t="str">
        <f>IF($B319="N/A","N/A",IF(E319&gt;80,"Yes","No"))</f>
        <v>Yes</v>
      </c>
      <c r="G319" s="8">
        <v>89.219814467999996</v>
      </c>
      <c r="H319" s="46" t="str">
        <f>IF($B319="N/A","N/A",IF(G319&gt;80,"Yes","No"))</f>
        <v>Yes</v>
      </c>
      <c r="I319" s="12">
        <v>-1.23</v>
      </c>
      <c r="J319" s="12">
        <v>-2.1000000000000001E-2</v>
      </c>
      <c r="K319" s="47" t="s">
        <v>741</v>
      </c>
      <c r="L319" s="9" t="str">
        <f t="shared" si="92"/>
        <v>Yes</v>
      </c>
    </row>
    <row r="320" spans="1:12" x14ac:dyDescent="0.2">
      <c r="A320" s="60" t="s">
        <v>332</v>
      </c>
      <c r="B320" s="37" t="s">
        <v>278</v>
      </c>
      <c r="C320" s="8">
        <v>5.9933618199999997E-2</v>
      </c>
      <c r="D320" s="46" t="str">
        <f>IF($B320="N/A","N/A",IF(C320&gt;=5,"No",IF(C320&lt;0,"No","Yes")))</f>
        <v>Yes</v>
      </c>
      <c r="E320" s="8">
        <v>4.8704522600000001E-2</v>
      </c>
      <c r="F320" s="46" t="str">
        <f>IF($B320="N/A","N/A",IF(E320&gt;=5,"No",IF(E320&lt;0,"No","Yes")))</f>
        <v>Yes</v>
      </c>
      <c r="G320" s="8">
        <v>5.4968449900000001E-2</v>
      </c>
      <c r="H320" s="46" t="str">
        <f>IF($B320="N/A","N/A",IF(G320&gt;=5,"No",IF(G320&lt;0,"No","Yes")))</f>
        <v>Yes</v>
      </c>
      <c r="I320" s="12">
        <v>-18.7</v>
      </c>
      <c r="J320" s="12">
        <v>12.86</v>
      </c>
      <c r="K320" s="47" t="s">
        <v>741</v>
      </c>
      <c r="L320" s="9" t="str">
        <f t="shared" si="92"/>
        <v>Yes</v>
      </c>
    </row>
    <row r="321" spans="1:12" x14ac:dyDescent="0.2">
      <c r="A321" s="60" t="s">
        <v>340</v>
      </c>
      <c r="B321" s="50" t="s">
        <v>278</v>
      </c>
      <c r="C321" s="8">
        <v>3.1754710802999999</v>
      </c>
      <c r="D321" s="46" t="str">
        <f>IF($B321="N/A","N/A",IF(C321&gt;=5,"No",IF(C321&lt;0,"No","Yes")))</f>
        <v>Yes</v>
      </c>
      <c r="E321" s="8">
        <v>3.2159362636000002</v>
      </c>
      <c r="F321" s="46" t="str">
        <f>IF($B321="N/A","N/A",IF(E321&gt;=5,"No",IF(E321&lt;0,"No","Yes")))</f>
        <v>Yes</v>
      </c>
      <c r="G321" s="8">
        <v>3.5337733135999998</v>
      </c>
      <c r="H321" s="46" t="str">
        <f>IF($B321="N/A","N/A",IF(G321&gt;=5,"No",IF(G321&lt;0,"No","Yes")))</f>
        <v>Yes</v>
      </c>
      <c r="I321" s="12">
        <v>1.274</v>
      </c>
      <c r="J321" s="12">
        <v>9.8829999999999991</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1.0175576191</v>
      </c>
      <c r="D323" s="46" t="str">
        <f>IF($B323="N/A","N/A",IF(C323&gt;0,"No",IF(C323&lt;0,"No","Yes")))</f>
        <v>No</v>
      </c>
      <c r="E323" s="8">
        <v>1.1414111550999999</v>
      </c>
      <c r="F323" s="46" t="str">
        <f>IF($B323="N/A","N/A",IF(E323&gt;0,"No",IF(E323&lt;0,"No","Yes")))</f>
        <v>No</v>
      </c>
      <c r="G323" s="8">
        <v>1.1472700748</v>
      </c>
      <c r="H323" s="46" t="str">
        <f>IF($B323="N/A","N/A",IF(G323&gt;0,"No",IF(G323&lt;0,"No","Yes")))</f>
        <v>No</v>
      </c>
      <c r="I323" s="12">
        <v>12.17</v>
      </c>
      <c r="J323" s="12">
        <v>0.51329999999999998</v>
      </c>
      <c r="K323" s="47" t="s">
        <v>741</v>
      </c>
      <c r="L323" s="9" t="str">
        <f t="shared" si="92"/>
        <v>Yes</v>
      </c>
    </row>
    <row r="324" spans="1:12" x14ac:dyDescent="0.2">
      <c r="A324" s="60" t="s">
        <v>335</v>
      </c>
      <c r="B324" s="50" t="s">
        <v>278</v>
      </c>
      <c r="C324" s="8">
        <v>5.3820995565</v>
      </c>
      <c r="D324" s="46" t="str">
        <f>IF($B324="N/A","N/A",IF(C324&gt;=5,"No",IF(C324&lt;0,"No","Yes")))</f>
        <v>No</v>
      </c>
      <c r="E324" s="8">
        <v>6.3175696623000004</v>
      </c>
      <c r="F324" s="46" t="str">
        <f>IF($B324="N/A","N/A",IF(E324&gt;=5,"No",IF(E324&lt;0,"No","Yes")))</f>
        <v>No</v>
      </c>
      <c r="G324" s="8">
        <v>6.0040379998000004</v>
      </c>
      <c r="H324" s="46" t="str">
        <f>IF($B324="N/A","N/A",IF(G324&gt;=5,"No",IF(G324&lt;0,"No","Yes")))</f>
        <v>No</v>
      </c>
      <c r="I324" s="12">
        <v>17.38</v>
      </c>
      <c r="J324" s="12">
        <v>-4.96</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1.16228771E-2</v>
      </c>
      <c r="D326" s="46" t="str">
        <f t="shared" si="100"/>
        <v>No</v>
      </c>
      <c r="E326" s="8">
        <v>3.7561790499999997E-2</v>
      </c>
      <c r="F326" s="46" t="str">
        <f t="shared" si="101"/>
        <v>No</v>
      </c>
      <c r="G326" s="8">
        <v>4.01356935E-2</v>
      </c>
      <c r="H326" s="46" t="str">
        <f t="shared" si="102"/>
        <v>No</v>
      </c>
      <c r="I326" s="12">
        <v>223.2</v>
      </c>
      <c r="J326" s="12">
        <v>6.8520000000000003</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9.9102713891000001</v>
      </c>
      <c r="D334" s="46" t="str">
        <f>IF($B334="N/A","N/A",IF(C334&gt;15,"No",IF(C334&lt;2,"No","Yes")))</f>
        <v>Yes</v>
      </c>
      <c r="E334" s="8">
        <v>7.3524059765000001</v>
      </c>
      <c r="F334" s="46" t="str">
        <f>IF($B334="N/A","N/A",IF(E334&gt;15,"No",IF(E334&lt;2,"No","Yes")))</f>
        <v>Yes</v>
      </c>
      <c r="G334" s="8">
        <v>7.4754474256999996</v>
      </c>
      <c r="H334" s="46" t="str">
        <f>IF($B334="N/A","N/A",IF(G334&gt;15,"No",IF(G334&lt;2,"No","Yes")))</f>
        <v>Yes</v>
      </c>
      <c r="I334" s="12">
        <v>-25.8</v>
      </c>
      <c r="J334" s="12">
        <v>1.673</v>
      </c>
      <c r="K334" s="47" t="s">
        <v>741</v>
      </c>
      <c r="L334" s="9" t="str">
        <f t="shared" si="92"/>
        <v>Yes</v>
      </c>
    </row>
    <row r="335" spans="1:12" x14ac:dyDescent="0.2">
      <c r="A335" s="60" t="s">
        <v>1132</v>
      </c>
      <c r="B335" s="37" t="s">
        <v>213</v>
      </c>
      <c r="C335" s="38">
        <v>141267</v>
      </c>
      <c r="D335" s="46" t="str">
        <f>IF($B335="N/A","N/A",IF(C335&gt;10,"No",IF(C335&lt;-10,"No","Yes")))</f>
        <v>N/A</v>
      </c>
      <c r="E335" s="38">
        <v>150957</v>
      </c>
      <c r="F335" s="46" t="str">
        <f>IF($B335="N/A","N/A",IF(E335&gt;10,"No",IF(E335&lt;-10,"No","Yes")))</f>
        <v>N/A</v>
      </c>
      <c r="G335" s="38">
        <v>130800</v>
      </c>
      <c r="H335" s="46" t="str">
        <f>IF($B335="N/A","N/A",IF(G335&gt;10,"No",IF(G335&lt;-10,"No","Yes")))</f>
        <v>N/A</v>
      </c>
      <c r="I335" s="12">
        <v>6.859</v>
      </c>
      <c r="J335" s="12">
        <v>-13.4</v>
      </c>
      <c r="K335" s="47" t="s">
        <v>741</v>
      </c>
      <c r="L335" s="9" t="str">
        <f t="shared" si="92"/>
        <v>Yes</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8749</v>
      </c>
      <c r="F338" s="46" t="str">
        <f>IF($B338="N/A","N/A",IF(E338&gt;10,"No",IF(E338&lt;-10,"No","Yes")))</f>
        <v>N/A</v>
      </c>
      <c r="G338" s="38">
        <v>8725</v>
      </c>
      <c r="H338" s="46" t="str">
        <f>IF($B338="N/A","N/A",IF(G338&gt;10,"No",IF(G338&lt;-10,"No","Yes")))</f>
        <v>N/A</v>
      </c>
      <c r="I338" s="12" t="s">
        <v>1747</v>
      </c>
      <c r="J338" s="12">
        <v>-0.27400000000000002</v>
      </c>
      <c r="K338" s="47" t="s">
        <v>741</v>
      </c>
      <c r="L338" s="9" t="str">
        <f t="shared" si="92"/>
        <v>Yes</v>
      </c>
    </row>
    <row r="339" spans="1:12" x14ac:dyDescent="0.2">
      <c r="A339" s="60" t="s">
        <v>1690</v>
      </c>
      <c r="B339" s="37" t="s">
        <v>213</v>
      </c>
      <c r="C339" s="38">
        <v>0</v>
      </c>
      <c r="D339" s="46" t="str">
        <f>IF($B339="N/A","N/A",IF(C339&gt;10,"No",IF(C339&lt;-10,"No","Yes")))</f>
        <v>N/A</v>
      </c>
      <c r="E339" s="38">
        <v>4900</v>
      </c>
      <c r="F339" s="46" t="str">
        <f>IF($B339="N/A","N/A",IF(E339&gt;10,"No",IF(E339&lt;-10,"No","Yes")))</f>
        <v>N/A</v>
      </c>
      <c r="G339" s="38">
        <v>4745</v>
      </c>
      <c r="H339" s="46" t="str">
        <f>IF($B339="N/A","N/A",IF(G339&gt;10,"No",IF(G339&lt;-10,"No","Yes")))</f>
        <v>N/A</v>
      </c>
      <c r="I339" s="12" t="s">
        <v>1747</v>
      </c>
      <c r="J339" s="12">
        <v>-3.16</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5109937635</v>
      </c>
      <c r="D6" s="11" t="str">
        <f t="shared" ref="D6:D12" si="0">IF($B6="N/A","N/A",IF(C6&gt;10,"No",IF(C6&lt;-10,"No","Yes")))</f>
        <v>N/A</v>
      </c>
      <c r="E6" s="14">
        <v>5706287517</v>
      </c>
      <c r="F6" s="11" t="str">
        <f t="shared" ref="F6:F12" si="1">IF($B6="N/A","N/A",IF(E6&gt;10,"No",IF(E6&lt;-10,"No","Yes")))</f>
        <v>N/A</v>
      </c>
      <c r="G6" s="14">
        <v>5708007333</v>
      </c>
      <c r="H6" s="11" t="str">
        <f t="shared" ref="H6:H12" si="2">IF($B6="N/A","N/A",IF(G6&gt;10,"No",IF(G6&lt;-10,"No","Yes")))</f>
        <v>N/A</v>
      </c>
      <c r="I6" s="12">
        <v>11.67</v>
      </c>
      <c r="J6" s="12">
        <v>3.0099999999999998E-2</v>
      </c>
      <c r="K6" s="50" t="s">
        <v>739</v>
      </c>
      <c r="L6" s="9" t="str">
        <f t="shared" ref="L6:L13" si="3">IF(J6="Div by 0", "N/A", IF(K6="N/A","N/A", IF(J6&gt;VALUE(MID(K6,1,2)), "No", IF(J6&lt;-1*VALUE(MID(K6,1,2)), "No", "Yes"))))</f>
        <v>Yes</v>
      </c>
    </row>
    <row r="7" spans="1:12" x14ac:dyDescent="0.2">
      <c r="A7" s="4" t="s">
        <v>1133</v>
      </c>
      <c r="B7" s="50" t="s">
        <v>213</v>
      </c>
      <c r="C7" s="14">
        <v>3988.7358869999998</v>
      </c>
      <c r="D7" s="11" t="str">
        <f t="shared" si="0"/>
        <v>N/A</v>
      </c>
      <c r="E7" s="14">
        <v>4175.8874169999999</v>
      </c>
      <c r="F7" s="11" t="str">
        <f t="shared" si="1"/>
        <v>N/A</v>
      </c>
      <c r="G7" s="14">
        <v>4068.6794294000001</v>
      </c>
      <c r="H7" s="11" t="str">
        <f t="shared" si="2"/>
        <v>N/A</v>
      </c>
      <c r="I7" s="12">
        <v>4.6920000000000002</v>
      </c>
      <c r="J7" s="12">
        <v>-2.57</v>
      </c>
      <c r="K7" s="50" t="s">
        <v>739</v>
      </c>
      <c r="L7" s="9" t="str">
        <f t="shared" si="3"/>
        <v>Yes</v>
      </c>
    </row>
    <row r="8" spans="1:12" x14ac:dyDescent="0.2">
      <c r="A8" s="4" t="s">
        <v>724</v>
      </c>
      <c r="B8" s="50" t="s">
        <v>213</v>
      </c>
      <c r="C8" s="14">
        <v>426</v>
      </c>
      <c r="D8" s="11" t="str">
        <f t="shared" si="0"/>
        <v>N/A</v>
      </c>
      <c r="E8" s="14">
        <v>551</v>
      </c>
      <c r="F8" s="11" t="str">
        <f t="shared" si="1"/>
        <v>N/A</v>
      </c>
      <c r="G8" s="14">
        <v>599</v>
      </c>
      <c r="H8" s="11" t="str">
        <f t="shared" si="2"/>
        <v>N/A</v>
      </c>
      <c r="I8" s="12">
        <v>29.34</v>
      </c>
      <c r="J8" s="12">
        <v>8.7110000000000003</v>
      </c>
      <c r="K8" s="50" t="s">
        <v>739</v>
      </c>
      <c r="L8" s="9" t="str">
        <f t="shared" si="3"/>
        <v>Yes</v>
      </c>
    </row>
    <row r="9" spans="1:12" x14ac:dyDescent="0.2">
      <c r="A9" s="4" t="s">
        <v>725</v>
      </c>
      <c r="B9" s="50" t="s">
        <v>213</v>
      </c>
      <c r="C9" s="14">
        <v>1122</v>
      </c>
      <c r="D9" s="11" t="str">
        <f t="shared" si="0"/>
        <v>N/A</v>
      </c>
      <c r="E9" s="14">
        <v>1293</v>
      </c>
      <c r="F9" s="11" t="str">
        <f t="shared" si="1"/>
        <v>N/A</v>
      </c>
      <c r="G9" s="14">
        <v>1300</v>
      </c>
      <c r="H9" s="11" t="str">
        <f t="shared" si="2"/>
        <v>N/A</v>
      </c>
      <c r="I9" s="12">
        <v>15.24</v>
      </c>
      <c r="J9" s="12">
        <v>0.54139999999999999</v>
      </c>
      <c r="K9" s="50" t="s">
        <v>739</v>
      </c>
      <c r="L9" s="9" t="str">
        <f t="shared" si="3"/>
        <v>Yes</v>
      </c>
    </row>
    <row r="10" spans="1:12" x14ac:dyDescent="0.2">
      <c r="A10" s="4" t="s">
        <v>726</v>
      </c>
      <c r="B10" s="50" t="s">
        <v>213</v>
      </c>
      <c r="C10" s="14">
        <v>2444</v>
      </c>
      <c r="D10" s="11" t="str">
        <f t="shared" si="0"/>
        <v>N/A</v>
      </c>
      <c r="E10" s="14">
        <v>2773</v>
      </c>
      <c r="F10" s="11" t="str">
        <f t="shared" si="1"/>
        <v>N/A</v>
      </c>
      <c r="G10" s="14">
        <v>2743</v>
      </c>
      <c r="H10" s="11" t="str">
        <f t="shared" si="2"/>
        <v>N/A</v>
      </c>
      <c r="I10" s="12">
        <v>13.46</v>
      </c>
      <c r="J10" s="12">
        <v>-1.08</v>
      </c>
      <c r="K10" s="50" t="s">
        <v>739</v>
      </c>
      <c r="L10" s="9" t="str">
        <f t="shared" si="3"/>
        <v>Yes</v>
      </c>
    </row>
    <row r="11" spans="1:12" x14ac:dyDescent="0.2">
      <c r="A11" s="4" t="s">
        <v>727</v>
      </c>
      <c r="B11" s="50" t="s">
        <v>213</v>
      </c>
      <c r="C11" s="14">
        <v>16956</v>
      </c>
      <c r="D11" s="11" t="str">
        <f t="shared" si="0"/>
        <v>N/A</v>
      </c>
      <c r="E11" s="14">
        <v>16890</v>
      </c>
      <c r="F11" s="11" t="str">
        <f t="shared" si="1"/>
        <v>N/A</v>
      </c>
      <c r="G11" s="14">
        <v>16165</v>
      </c>
      <c r="H11" s="11" t="str">
        <f t="shared" si="2"/>
        <v>N/A</v>
      </c>
      <c r="I11" s="12">
        <v>-0.38900000000000001</v>
      </c>
      <c r="J11" s="12">
        <v>-4.29</v>
      </c>
      <c r="K11" s="50" t="s">
        <v>739</v>
      </c>
      <c r="L11" s="9" t="str">
        <f t="shared" si="3"/>
        <v>Yes</v>
      </c>
    </row>
    <row r="12" spans="1:12" x14ac:dyDescent="0.2">
      <c r="A12" s="4" t="s">
        <v>728</v>
      </c>
      <c r="B12" s="50" t="s">
        <v>213</v>
      </c>
      <c r="C12" s="14">
        <v>51529</v>
      </c>
      <c r="D12" s="11" t="str">
        <f t="shared" si="0"/>
        <v>N/A</v>
      </c>
      <c r="E12" s="14">
        <v>54411</v>
      </c>
      <c r="F12" s="11" t="str">
        <f t="shared" si="1"/>
        <v>N/A</v>
      </c>
      <c r="G12" s="14">
        <v>53783</v>
      </c>
      <c r="H12" s="11" t="str">
        <f t="shared" si="2"/>
        <v>N/A</v>
      </c>
      <c r="I12" s="12">
        <v>5.593</v>
      </c>
      <c r="J12" s="12">
        <v>-1.1499999999999999</v>
      </c>
      <c r="K12" s="50" t="s">
        <v>739</v>
      </c>
      <c r="L12" s="9" t="str">
        <f t="shared" si="3"/>
        <v>Yes</v>
      </c>
    </row>
    <row r="13" spans="1:12" x14ac:dyDescent="0.2">
      <c r="A13" s="4" t="s">
        <v>74</v>
      </c>
      <c r="B13" s="50" t="s">
        <v>213</v>
      </c>
      <c r="C13" s="14">
        <v>21831895</v>
      </c>
      <c r="D13" s="11" t="str">
        <f>IF($B13="N/A","N/A",IF(C13&gt;10,"No",IF(C13&lt;-10,"No","Yes")))</f>
        <v>N/A</v>
      </c>
      <c r="E13" s="14">
        <v>18662255</v>
      </c>
      <c r="F13" s="11" t="str">
        <f>IF($B13="N/A","N/A",IF(E13&gt;10,"No",IF(E13&lt;-10,"No","Yes")))</f>
        <v>N/A</v>
      </c>
      <c r="G13" s="14">
        <v>11026727</v>
      </c>
      <c r="H13" s="11" t="str">
        <f>IF($B13="N/A","N/A",IF(G13&gt;10,"No",IF(G13&lt;-10,"No","Yes")))</f>
        <v>N/A</v>
      </c>
      <c r="I13" s="12">
        <v>-14.5</v>
      </c>
      <c r="J13" s="12">
        <v>-40.9</v>
      </c>
      <c r="K13" s="50" t="s">
        <v>739</v>
      </c>
      <c r="L13" s="9" t="str">
        <f t="shared" si="3"/>
        <v>No</v>
      </c>
    </row>
    <row r="14" spans="1:12" x14ac:dyDescent="0.2">
      <c r="A14" s="65" t="s">
        <v>157</v>
      </c>
      <c r="B14" s="37" t="s">
        <v>213</v>
      </c>
      <c r="C14" s="8">
        <v>8.9212952699999999</v>
      </c>
      <c r="D14" s="46" t="str">
        <f t="shared" ref="D14:D18" si="4">IF($B14="N/A","N/A",IF(C14&gt;10,"No",IF(C14&lt;-10,"No","Yes")))</f>
        <v>N/A</v>
      </c>
      <c r="E14" s="8">
        <v>5.8609498092000001</v>
      </c>
      <c r="F14" s="46" t="str">
        <f t="shared" ref="F14:F18" si="5">IF($B14="N/A","N/A",IF(E14&gt;10,"No",IF(E14&lt;-10,"No","Yes")))</f>
        <v>N/A</v>
      </c>
      <c r="G14" s="8">
        <v>5.8874599583</v>
      </c>
      <c r="H14" s="46" t="str">
        <f t="shared" ref="H14:H18" si="6">IF($B14="N/A","N/A",IF(G14&gt;10,"No",IF(G14&lt;-10,"No","Yes")))</f>
        <v>N/A</v>
      </c>
      <c r="I14" s="12">
        <v>-34.299999999999997</v>
      </c>
      <c r="J14" s="12">
        <v>0.45229999999999998</v>
      </c>
      <c r="K14" s="47" t="s">
        <v>739</v>
      </c>
      <c r="L14" s="9" t="str">
        <f t="shared" ref="L14:L18" si="7">IF(J14="Div by 0", "N/A", IF(K14="N/A","N/A", IF(J14&gt;VALUE(MID(K14,1,2)), "No", IF(J14&lt;-1*VALUE(MID(K14,1,2)), "No", "Yes"))))</f>
        <v>Yes</v>
      </c>
    </row>
    <row r="15" spans="1:12" x14ac:dyDescent="0.2">
      <c r="A15" s="4" t="s">
        <v>419</v>
      </c>
      <c r="B15" s="37" t="s">
        <v>213</v>
      </c>
      <c r="C15" s="8">
        <v>16.868448409999999</v>
      </c>
      <c r="D15" s="46" t="str">
        <f t="shared" si="4"/>
        <v>N/A</v>
      </c>
      <c r="E15" s="8">
        <v>16.706101151999999</v>
      </c>
      <c r="F15" s="46" t="str">
        <f t="shared" si="5"/>
        <v>N/A</v>
      </c>
      <c r="G15" s="8">
        <v>17.638698343000002</v>
      </c>
      <c r="H15" s="46" t="str">
        <f t="shared" si="6"/>
        <v>N/A</v>
      </c>
      <c r="I15" s="12">
        <v>-0.96199999999999997</v>
      </c>
      <c r="J15" s="12">
        <v>5.5819999999999999</v>
      </c>
      <c r="K15" s="47" t="s">
        <v>739</v>
      </c>
      <c r="L15" s="9" t="str">
        <f t="shared" si="7"/>
        <v>Yes</v>
      </c>
    </row>
    <row r="16" spans="1:12" x14ac:dyDescent="0.2">
      <c r="A16" s="4" t="s">
        <v>420</v>
      </c>
      <c r="B16" s="37" t="s">
        <v>213</v>
      </c>
      <c r="C16" s="8">
        <v>11.447261248</v>
      </c>
      <c r="D16" s="46" t="str">
        <f t="shared" si="4"/>
        <v>N/A</v>
      </c>
      <c r="E16" s="8">
        <v>9.4978265131999997</v>
      </c>
      <c r="F16" s="46" t="str">
        <f t="shared" si="5"/>
        <v>N/A</v>
      </c>
      <c r="G16" s="8">
        <v>7.1084509181</v>
      </c>
      <c r="H16" s="46" t="str">
        <f t="shared" si="6"/>
        <v>N/A</v>
      </c>
      <c r="I16" s="12">
        <v>-17</v>
      </c>
      <c r="J16" s="12">
        <v>-25.2</v>
      </c>
      <c r="K16" s="47" t="s">
        <v>739</v>
      </c>
      <c r="L16" s="9" t="str">
        <f t="shared" si="7"/>
        <v>Yes</v>
      </c>
    </row>
    <row r="17" spans="1:12" x14ac:dyDescent="0.2">
      <c r="A17" s="4" t="s">
        <v>421</v>
      </c>
      <c r="B17" s="37" t="s">
        <v>213</v>
      </c>
      <c r="C17" s="8">
        <v>5.1734076014000001</v>
      </c>
      <c r="D17" s="46" t="str">
        <f t="shared" si="4"/>
        <v>N/A</v>
      </c>
      <c r="E17" s="8">
        <v>1.8834508806000001</v>
      </c>
      <c r="F17" s="46" t="str">
        <f t="shared" si="5"/>
        <v>N/A</v>
      </c>
      <c r="G17" s="8">
        <v>1.5339932188000001</v>
      </c>
      <c r="H17" s="46" t="str">
        <f t="shared" si="6"/>
        <v>N/A</v>
      </c>
      <c r="I17" s="12">
        <v>-63.6</v>
      </c>
      <c r="J17" s="12">
        <v>-18.600000000000001</v>
      </c>
      <c r="K17" s="47" t="s">
        <v>739</v>
      </c>
      <c r="L17" s="9" t="str">
        <f t="shared" si="7"/>
        <v>Yes</v>
      </c>
    </row>
    <row r="18" spans="1:12" x14ac:dyDescent="0.2">
      <c r="A18" s="4" t="s">
        <v>422</v>
      </c>
      <c r="B18" s="37" t="s">
        <v>213</v>
      </c>
      <c r="C18" s="8">
        <v>14.384779582</v>
      </c>
      <c r="D18" s="46" t="str">
        <f t="shared" si="4"/>
        <v>N/A</v>
      </c>
      <c r="E18" s="8">
        <v>10.080495567</v>
      </c>
      <c r="F18" s="46" t="str">
        <f t="shared" si="5"/>
        <v>N/A</v>
      </c>
      <c r="G18" s="8">
        <v>12.621517516999999</v>
      </c>
      <c r="H18" s="46" t="str">
        <f t="shared" si="6"/>
        <v>N/A</v>
      </c>
      <c r="I18" s="12">
        <v>-29.9</v>
      </c>
      <c r="J18" s="12">
        <v>25.21</v>
      </c>
      <c r="K18" s="47" t="s">
        <v>739</v>
      </c>
      <c r="L18" s="9" t="str">
        <f t="shared" si="7"/>
        <v>Yes</v>
      </c>
    </row>
    <row r="19" spans="1:12" x14ac:dyDescent="0.2">
      <c r="A19" s="4" t="s">
        <v>75</v>
      </c>
      <c r="B19" s="50" t="s">
        <v>213</v>
      </c>
      <c r="C19" s="38">
        <v>21</v>
      </c>
      <c r="D19" s="46" t="str">
        <f t="shared" ref="D19:D50" si="8">IF($B19="N/A","N/A",IF(C19&gt;10,"No",IF(C19&lt;-10,"No","Yes")))</f>
        <v>N/A</v>
      </c>
      <c r="E19" s="38">
        <v>19</v>
      </c>
      <c r="F19" s="46" t="str">
        <f t="shared" ref="F19:F50" si="9">IF($B19="N/A","N/A",IF(E19&gt;10,"No",IF(E19&lt;-10,"No","Yes")))</f>
        <v>N/A</v>
      </c>
      <c r="G19" s="38">
        <v>18</v>
      </c>
      <c r="H19" s="46" t="str">
        <f t="shared" ref="H19:H50" si="10">IF($B19="N/A","N/A",IF(G19&gt;10,"No",IF(G19&lt;-10,"No","Yes")))</f>
        <v>N/A</v>
      </c>
      <c r="I19" s="12">
        <v>-9.52</v>
      </c>
      <c r="J19" s="12">
        <v>-5.26</v>
      </c>
      <c r="K19" s="50" t="s">
        <v>213</v>
      </c>
      <c r="L19" s="9" t="str">
        <f t="shared" ref="L19:L25" si="11">IF(J19="Div by 0", "N/A", IF(K19="N/A","N/A", IF(J19&gt;VALUE(MID(K19,1,2)), "No", IF(J19&lt;-1*VALUE(MID(K19,1,2)), "No", "Yes"))))</f>
        <v>N/A</v>
      </c>
    </row>
    <row r="20" spans="1:12" x14ac:dyDescent="0.2">
      <c r="A20" s="4" t="s">
        <v>76</v>
      </c>
      <c r="B20" s="50" t="s">
        <v>213</v>
      </c>
      <c r="C20" s="38">
        <v>70</v>
      </c>
      <c r="D20" s="46" t="str">
        <f t="shared" si="8"/>
        <v>N/A</v>
      </c>
      <c r="E20" s="38">
        <v>71</v>
      </c>
      <c r="F20" s="46" t="str">
        <f t="shared" si="9"/>
        <v>N/A</v>
      </c>
      <c r="G20" s="38">
        <v>67</v>
      </c>
      <c r="H20" s="46" t="str">
        <f t="shared" si="10"/>
        <v>N/A</v>
      </c>
      <c r="I20" s="12">
        <v>1.429</v>
      </c>
      <c r="J20" s="12">
        <v>-5.63</v>
      </c>
      <c r="K20" s="50" t="s">
        <v>213</v>
      </c>
      <c r="L20" s="9" t="str">
        <f t="shared" si="11"/>
        <v>N/A</v>
      </c>
    </row>
    <row r="21" spans="1:12" x14ac:dyDescent="0.2">
      <c r="A21" s="65" t="s">
        <v>1133</v>
      </c>
      <c r="B21" s="50" t="s">
        <v>213</v>
      </c>
      <c r="C21" s="14">
        <v>3988.7358869999998</v>
      </c>
      <c r="D21" s="11" t="str">
        <f t="shared" si="8"/>
        <v>N/A</v>
      </c>
      <c r="E21" s="14">
        <v>4175.8874169999999</v>
      </c>
      <c r="F21" s="11" t="str">
        <f t="shared" si="9"/>
        <v>N/A</v>
      </c>
      <c r="G21" s="14">
        <v>4068.6794294000001</v>
      </c>
      <c r="H21" s="11" t="str">
        <f t="shared" si="10"/>
        <v>N/A</v>
      </c>
      <c r="I21" s="12">
        <v>4.6920000000000002</v>
      </c>
      <c r="J21" s="12">
        <v>-2.57</v>
      </c>
      <c r="K21" s="50" t="s">
        <v>739</v>
      </c>
      <c r="L21" s="9" t="str">
        <f t="shared" si="11"/>
        <v>Yes</v>
      </c>
    </row>
    <row r="22" spans="1:12" x14ac:dyDescent="0.2">
      <c r="A22" s="4" t="s">
        <v>1716</v>
      </c>
      <c r="B22" s="50" t="s">
        <v>213</v>
      </c>
      <c r="C22" s="14">
        <v>11330.386554999999</v>
      </c>
      <c r="D22" s="11" t="str">
        <f t="shared" si="8"/>
        <v>N/A</v>
      </c>
      <c r="E22" s="14">
        <v>11161.635872999999</v>
      </c>
      <c r="F22" s="11" t="str">
        <f t="shared" si="9"/>
        <v>N/A</v>
      </c>
      <c r="G22" s="14">
        <v>10166.164454</v>
      </c>
      <c r="H22" s="11" t="str">
        <f t="shared" si="10"/>
        <v>N/A</v>
      </c>
      <c r="I22" s="12">
        <v>-1.49</v>
      </c>
      <c r="J22" s="12">
        <v>-8.92</v>
      </c>
      <c r="K22" s="50" t="s">
        <v>739</v>
      </c>
      <c r="L22" s="9" t="str">
        <f t="shared" si="11"/>
        <v>Yes</v>
      </c>
    </row>
    <row r="23" spans="1:12" x14ac:dyDescent="0.2">
      <c r="A23" s="4" t="s">
        <v>1134</v>
      </c>
      <c r="B23" s="50" t="s">
        <v>213</v>
      </c>
      <c r="C23" s="14">
        <v>11610.802447</v>
      </c>
      <c r="D23" s="11" t="str">
        <f t="shared" si="8"/>
        <v>N/A</v>
      </c>
      <c r="E23" s="14">
        <v>12111.513885</v>
      </c>
      <c r="F23" s="11" t="str">
        <f t="shared" si="9"/>
        <v>N/A</v>
      </c>
      <c r="G23" s="14">
        <v>11877.010908</v>
      </c>
      <c r="H23" s="11" t="str">
        <f t="shared" si="10"/>
        <v>N/A</v>
      </c>
      <c r="I23" s="12">
        <v>4.3120000000000003</v>
      </c>
      <c r="J23" s="12">
        <v>-1.94</v>
      </c>
      <c r="K23" s="50" t="s">
        <v>739</v>
      </c>
      <c r="L23" s="9" t="str">
        <f t="shared" si="11"/>
        <v>Yes</v>
      </c>
    </row>
    <row r="24" spans="1:12" x14ac:dyDescent="0.2">
      <c r="A24" s="4" t="s">
        <v>1135</v>
      </c>
      <c r="B24" s="50" t="s">
        <v>213</v>
      </c>
      <c r="C24" s="14">
        <v>1458.0988777</v>
      </c>
      <c r="D24" s="11" t="str">
        <f t="shared" si="8"/>
        <v>N/A</v>
      </c>
      <c r="E24" s="14">
        <v>1646.1090138</v>
      </c>
      <c r="F24" s="11" t="str">
        <f t="shared" si="9"/>
        <v>N/A</v>
      </c>
      <c r="G24" s="14">
        <v>1679.5333817000001</v>
      </c>
      <c r="H24" s="11" t="str">
        <f t="shared" si="10"/>
        <v>N/A</v>
      </c>
      <c r="I24" s="12">
        <v>12.89</v>
      </c>
      <c r="J24" s="12">
        <v>2.0310000000000001</v>
      </c>
      <c r="K24" s="50" t="s">
        <v>739</v>
      </c>
      <c r="L24" s="9" t="str">
        <f t="shared" si="11"/>
        <v>Yes</v>
      </c>
    </row>
    <row r="25" spans="1:12" x14ac:dyDescent="0.2">
      <c r="A25" s="4" t="s">
        <v>1136</v>
      </c>
      <c r="B25" s="50" t="s">
        <v>213</v>
      </c>
      <c r="C25" s="14">
        <v>2659.0954394</v>
      </c>
      <c r="D25" s="11" t="str">
        <f t="shared" si="8"/>
        <v>N/A</v>
      </c>
      <c r="E25" s="14">
        <v>2828.9094977999998</v>
      </c>
      <c r="F25" s="11" t="str">
        <f t="shared" si="9"/>
        <v>N/A</v>
      </c>
      <c r="G25" s="14">
        <v>2614.9635939999998</v>
      </c>
      <c r="H25" s="11" t="str">
        <f t="shared" si="10"/>
        <v>N/A</v>
      </c>
      <c r="I25" s="12">
        <v>6.3860000000000001</v>
      </c>
      <c r="J25" s="12">
        <v>-7.56</v>
      </c>
      <c r="K25" s="50" t="s">
        <v>739</v>
      </c>
      <c r="L25" s="9" t="str">
        <f t="shared" si="11"/>
        <v>Yes</v>
      </c>
    </row>
    <row r="26" spans="1:12" x14ac:dyDescent="0.2">
      <c r="A26" s="2" t="s">
        <v>1137</v>
      </c>
      <c r="B26" s="50" t="s">
        <v>213</v>
      </c>
      <c r="C26" s="14">
        <v>4083.2397165000002</v>
      </c>
      <c r="D26" s="11" t="str">
        <f t="shared" si="8"/>
        <v>N/A</v>
      </c>
      <c r="E26" s="14">
        <v>4276.3747622000001</v>
      </c>
      <c r="F26" s="11" t="str">
        <f t="shared" si="9"/>
        <v>N/A</v>
      </c>
      <c r="G26" s="14">
        <v>4132.4255368000004</v>
      </c>
      <c r="H26" s="11" t="str">
        <f t="shared" si="10"/>
        <v>N/A</v>
      </c>
      <c r="I26" s="12">
        <v>4.7300000000000004</v>
      </c>
      <c r="J26" s="12">
        <v>-3.37</v>
      </c>
      <c r="K26" s="50" t="s">
        <v>739</v>
      </c>
      <c r="L26" s="9" t="str">
        <f>IF(J26="Div by 0", "N/A", IF(OR(J26="N/A",K26="N/A"),"N/A", IF(J26&gt;VALUE(MID(K26,1,2)), "No", IF(J26&lt;-1*VALUE(MID(K26,1,2)), "No", "Yes"))))</f>
        <v>Yes</v>
      </c>
    </row>
    <row r="27" spans="1:12" x14ac:dyDescent="0.2">
      <c r="A27" s="2" t="s">
        <v>1138</v>
      </c>
      <c r="B27" s="50" t="s">
        <v>213</v>
      </c>
      <c r="C27" s="14">
        <v>3855.2380419000001</v>
      </c>
      <c r="D27" s="11" t="str">
        <f t="shared" si="8"/>
        <v>N/A</v>
      </c>
      <c r="E27" s="14">
        <v>4034.4688044999998</v>
      </c>
      <c r="F27" s="11" t="str">
        <f t="shared" si="9"/>
        <v>N/A</v>
      </c>
      <c r="G27" s="14">
        <v>3980.2010304</v>
      </c>
      <c r="H27" s="11" t="str">
        <f t="shared" si="10"/>
        <v>N/A</v>
      </c>
      <c r="I27" s="12">
        <v>4.649</v>
      </c>
      <c r="J27" s="12">
        <v>-1.35</v>
      </c>
      <c r="K27" s="50" t="s">
        <v>739</v>
      </c>
      <c r="L27" s="9" t="str">
        <f>IF(J27="Div by 0", "N/A", IF(OR(J27="N/A",K27="N/A"),"N/A", IF(J27&gt;VALUE(MID(K27,1,2)), "No", IF(J27&lt;-1*VALUE(MID(K27,1,2)), "No", "Yes"))))</f>
        <v>Yes</v>
      </c>
    </row>
    <row r="28" spans="1:12" x14ac:dyDescent="0.2">
      <c r="A28" s="65" t="s">
        <v>1139</v>
      </c>
      <c r="B28" s="50" t="s">
        <v>213</v>
      </c>
      <c r="C28" s="14">
        <v>10080.884634</v>
      </c>
      <c r="D28" s="11" t="str">
        <f t="shared" si="8"/>
        <v>N/A</v>
      </c>
      <c r="E28" s="14">
        <v>10051.740126999999</v>
      </c>
      <c r="F28" s="11" t="str">
        <f t="shared" si="9"/>
        <v>N/A</v>
      </c>
      <c r="G28" s="14">
        <v>9215.6383537000002</v>
      </c>
      <c r="H28" s="11" t="str">
        <f t="shared" si="10"/>
        <v>N/A</v>
      </c>
      <c r="I28" s="12">
        <v>-0.28899999999999998</v>
      </c>
      <c r="J28" s="12">
        <v>-8.32</v>
      </c>
      <c r="K28" s="50" t="s">
        <v>739</v>
      </c>
      <c r="L28" s="9" t="str">
        <f>IF(J28="Div by 0", "N/A", IF(K28="N/A","N/A", IF(J28&gt;VALUE(MID(K28,1,2)), "No", IF(J28&lt;-1*VALUE(MID(K28,1,2)), "No", "Yes"))))</f>
        <v>Yes</v>
      </c>
    </row>
    <row r="29" spans="1:12" x14ac:dyDescent="0.2">
      <c r="A29" s="2" t="s">
        <v>1140</v>
      </c>
      <c r="B29" s="50" t="s">
        <v>213</v>
      </c>
      <c r="C29" s="14">
        <v>11309.003264000001</v>
      </c>
      <c r="D29" s="11" t="str">
        <f t="shared" si="8"/>
        <v>N/A</v>
      </c>
      <c r="E29" s="14">
        <v>11190.286217000001</v>
      </c>
      <c r="F29" s="11" t="str">
        <f t="shared" si="9"/>
        <v>N/A</v>
      </c>
      <c r="G29" s="14">
        <v>10163.039627</v>
      </c>
      <c r="H29" s="11" t="str">
        <f t="shared" si="10"/>
        <v>N/A</v>
      </c>
      <c r="I29" s="12">
        <v>-1.05</v>
      </c>
      <c r="J29" s="12">
        <v>-9.18</v>
      </c>
      <c r="K29" s="50" t="s">
        <v>739</v>
      </c>
      <c r="L29" s="9" t="str">
        <f>IF(J29="Div by 0", "N/A", IF(K29="N/A","N/A", IF(J29&gt;VALUE(MID(K29,1,2)), "No", IF(J29&lt;-1*VALUE(MID(K29,1,2)), "No", "Yes"))))</f>
        <v>Yes</v>
      </c>
    </row>
    <row r="30" spans="1:12" x14ac:dyDescent="0.2">
      <c r="A30" s="2" t="s">
        <v>1141</v>
      </c>
      <c r="B30" s="50" t="s">
        <v>213</v>
      </c>
      <c r="C30" s="14">
        <v>8714.7236147000003</v>
      </c>
      <c r="D30" s="11" t="str">
        <f t="shared" si="8"/>
        <v>N/A</v>
      </c>
      <c r="E30" s="14">
        <v>8789.3304946000007</v>
      </c>
      <c r="F30" s="11" t="str">
        <f t="shared" si="9"/>
        <v>N/A</v>
      </c>
      <c r="G30" s="14">
        <v>8165.6701414999998</v>
      </c>
      <c r="H30" s="11" t="str">
        <f t="shared" si="10"/>
        <v>N/A</v>
      </c>
      <c r="I30" s="12">
        <v>0.85609999999999997</v>
      </c>
      <c r="J30" s="12">
        <v>-7.1</v>
      </c>
      <c r="K30" s="50" t="s">
        <v>739</v>
      </c>
      <c r="L30" s="9" t="str">
        <f>IF(J30="Div by 0", "N/A", IF(K30="N/A","N/A", IF(J30&gt;VALUE(MID(K30,1,2)), "No", IF(J30&lt;-1*VALUE(MID(K30,1,2)), "No", "Yes"))))</f>
        <v>Yes</v>
      </c>
    </row>
    <row r="31" spans="1:12" x14ac:dyDescent="0.2">
      <c r="A31" s="2" t="s">
        <v>1142</v>
      </c>
      <c r="B31" s="50" t="s">
        <v>213</v>
      </c>
      <c r="C31" s="14">
        <v>10657.426251999999</v>
      </c>
      <c r="D31" s="11" t="str">
        <f t="shared" si="8"/>
        <v>N/A</v>
      </c>
      <c r="E31" s="14">
        <v>10602.075778</v>
      </c>
      <c r="F31" s="11" t="str">
        <f t="shared" si="9"/>
        <v>N/A</v>
      </c>
      <c r="G31" s="14">
        <v>9670.8630408999998</v>
      </c>
      <c r="H31" s="11" t="str">
        <f t="shared" si="10"/>
        <v>N/A</v>
      </c>
      <c r="I31" s="12">
        <v>-0.51900000000000002</v>
      </c>
      <c r="J31" s="12">
        <v>-8.7799999999999994</v>
      </c>
      <c r="K31" s="50" t="s">
        <v>739</v>
      </c>
      <c r="L31" s="9" t="str">
        <f>IF(J31="Div by 0", "N/A", IF(OR(J31="N/A",K31="N/A"),"N/A", IF(J31&gt;VALUE(MID(K31,1,2)), "No", IF(J31&lt;-1*VALUE(MID(K31,1,2)), "No", "Yes"))))</f>
        <v>Yes</v>
      </c>
    </row>
    <row r="32" spans="1:12" x14ac:dyDescent="0.2">
      <c r="A32" s="2" t="s">
        <v>1143</v>
      </c>
      <c r="B32" s="50" t="s">
        <v>213</v>
      </c>
      <c r="C32" s="14">
        <v>9225.6521771999996</v>
      </c>
      <c r="D32" s="11" t="str">
        <f t="shared" si="8"/>
        <v>N/A</v>
      </c>
      <c r="E32" s="14">
        <v>9241.3506046999992</v>
      </c>
      <c r="F32" s="11" t="str">
        <f t="shared" si="9"/>
        <v>N/A</v>
      </c>
      <c r="G32" s="14">
        <v>8551.1282484999992</v>
      </c>
      <c r="H32" s="11" t="str">
        <f t="shared" si="10"/>
        <v>N/A</v>
      </c>
      <c r="I32" s="12">
        <v>0.17019999999999999</v>
      </c>
      <c r="J32" s="12">
        <v>-7.47</v>
      </c>
      <c r="K32" s="50" t="s">
        <v>739</v>
      </c>
      <c r="L32" s="9" t="str">
        <f>IF(J32="Div by 0", "N/A", IF(OR(J32="N/A",K32="N/A"),"N/A", IF(J32&gt;VALUE(MID(K32,1,2)), "No", IF(J32&lt;-1*VALUE(MID(K32,1,2)), "No", "Yes"))))</f>
        <v>Yes</v>
      </c>
    </row>
    <row r="33" spans="1:12" x14ac:dyDescent="0.2">
      <c r="A33" s="2" t="s">
        <v>1719</v>
      </c>
      <c r="B33" s="50" t="s">
        <v>213</v>
      </c>
      <c r="C33" s="14">
        <v>8331.4274311000008</v>
      </c>
      <c r="D33" s="11" t="str">
        <f t="shared" si="8"/>
        <v>N/A</v>
      </c>
      <c r="E33" s="14">
        <v>10767.904675</v>
      </c>
      <c r="F33" s="11" t="str">
        <f t="shared" si="9"/>
        <v>N/A</v>
      </c>
      <c r="G33" s="14">
        <v>10456.241115000001</v>
      </c>
      <c r="H33" s="11" t="str">
        <f t="shared" si="10"/>
        <v>N/A</v>
      </c>
      <c r="I33" s="12">
        <v>29.24</v>
      </c>
      <c r="J33" s="12">
        <v>-2.89</v>
      </c>
      <c r="K33" s="50" t="s">
        <v>739</v>
      </c>
      <c r="L33" s="9" t="str">
        <f t="shared" ref="L33:L45" si="12">IF(J33="Div by 0", "N/A", IF(K33="N/A","N/A", IF(J33&gt;VALUE(MID(K33,1,2)), "No", IF(J33&lt;-1*VALUE(MID(K33,1,2)), "No", "Yes"))))</f>
        <v>Yes</v>
      </c>
    </row>
    <row r="34" spans="1:12" x14ac:dyDescent="0.2">
      <c r="A34" s="2" t="s">
        <v>1720</v>
      </c>
      <c r="B34" s="50" t="s">
        <v>213</v>
      </c>
      <c r="C34" s="14">
        <v>661.76289383999995</v>
      </c>
      <c r="D34" s="11" t="str">
        <f t="shared" si="8"/>
        <v>N/A</v>
      </c>
      <c r="E34" s="14">
        <v>565.44024458000001</v>
      </c>
      <c r="F34" s="11" t="str">
        <f t="shared" si="9"/>
        <v>N/A</v>
      </c>
      <c r="G34" s="14">
        <v>674.95086379999998</v>
      </c>
      <c r="H34" s="11" t="str">
        <f t="shared" si="10"/>
        <v>N/A</v>
      </c>
      <c r="I34" s="12">
        <v>-14.6</v>
      </c>
      <c r="J34" s="12">
        <v>19.37</v>
      </c>
      <c r="K34" s="50" t="s">
        <v>739</v>
      </c>
      <c r="L34" s="9" t="str">
        <f t="shared" si="12"/>
        <v>Yes</v>
      </c>
    </row>
    <row r="35" spans="1:12" x14ac:dyDescent="0.2">
      <c r="A35" s="2" t="s">
        <v>1721</v>
      </c>
      <c r="B35" s="50" t="s">
        <v>213</v>
      </c>
      <c r="C35" s="14">
        <v>13515.115496</v>
      </c>
      <c r="D35" s="11" t="str">
        <f t="shared" si="8"/>
        <v>N/A</v>
      </c>
      <c r="E35" s="14">
        <v>13984.937798999999</v>
      </c>
      <c r="F35" s="11" t="str">
        <f t="shared" si="9"/>
        <v>N/A</v>
      </c>
      <c r="G35" s="14">
        <v>13112.220327999999</v>
      </c>
      <c r="H35" s="11" t="str">
        <f t="shared" si="10"/>
        <v>N/A</v>
      </c>
      <c r="I35" s="12">
        <v>3.476</v>
      </c>
      <c r="J35" s="12">
        <v>-6.24</v>
      </c>
      <c r="K35" s="50" t="s">
        <v>739</v>
      </c>
      <c r="L35" s="9" t="str">
        <f t="shared" si="12"/>
        <v>Yes</v>
      </c>
    </row>
    <row r="36" spans="1:12" x14ac:dyDescent="0.2">
      <c r="A36" s="2" t="s">
        <v>1722</v>
      </c>
      <c r="B36" s="50" t="s">
        <v>213</v>
      </c>
      <c r="C36" s="14">
        <v>298.94057559999999</v>
      </c>
      <c r="D36" s="11" t="str">
        <f t="shared" si="8"/>
        <v>N/A</v>
      </c>
      <c r="E36" s="14">
        <v>290.89631582999999</v>
      </c>
      <c r="F36" s="11" t="str">
        <f t="shared" si="9"/>
        <v>N/A</v>
      </c>
      <c r="G36" s="14">
        <v>252.79299485999999</v>
      </c>
      <c r="H36" s="11" t="str">
        <f t="shared" si="10"/>
        <v>N/A</v>
      </c>
      <c r="I36" s="12">
        <v>-2.69</v>
      </c>
      <c r="J36" s="12">
        <v>-13.1</v>
      </c>
      <c r="K36" s="50" t="s">
        <v>739</v>
      </c>
      <c r="L36" s="9" t="str">
        <f t="shared" si="12"/>
        <v>Yes</v>
      </c>
    </row>
    <row r="37" spans="1:12" x14ac:dyDescent="0.2">
      <c r="A37" s="2" t="s">
        <v>1723</v>
      </c>
      <c r="B37" s="50" t="s">
        <v>213</v>
      </c>
      <c r="C37" s="14">
        <v>3079.3108843999998</v>
      </c>
      <c r="D37" s="11" t="str">
        <f t="shared" si="8"/>
        <v>N/A</v>
      </c>
      <c r="E37" s="14">
        <v>2904.1464308</v>
      </c>
      <c r="F37" s="11" t="str">
        <f t="shared" si="9"/>
        <v>N/A</v>
      </c>
      <c r="G37" s="14">
        <v>2728.6488198000002</v>
      </c>
      <c r="H37" s="11" t="str">
        <f t="shared" si="10"/>
        <v>N/A</v>
      </c>
      <c r="I37" s="12">
        <v>-5.69</v>
      </c>
      <c r="J37" s="12">
        <v>-6.04</v>
      </c>
      <c r="K37" s="50" t="s">
        <v>739</v>
      </c>
      <c r="L37" s="9" t="str">
        <f t="shared" si="12"/>
        <v>Yes</v>
      </c>
    </row>
    <row r="38" spans="1:12" x14ac:dyDescent="0.2">
      <c r="A38" s="2" t="s">
        <v>1724</v>
      </c>
      <c r="B38" s="50" t="s">
        <v>213</v>
      </c>
      <c r="C38" s="14">
        <v>0.5</v>
      </c>
      <c r="D38" s="11" t="str">
        <f t="shared" si="8"/>
        <v>N/A</v>
      </c>
      <c r="E38" s="14">
        <v>323.89999999999998</v>
      </c>
      <c r="F38" s="11" t="str">
        <f t="shared" si="9"/>
        <v>N/A</v>
      </c>
      <c r="G38" s="14">
        <v>872.88888888999998</v>
      </c>
      <c r="H38" s="11" t="str">
        <f t="shared" si="10"/>
        <v>N/A</v>
      </c>
      <c r="I38" s="12">
        <v>64680</v>
      </c>
      <c r="J38" s="12">
        <v>169.5</v>
      </c>
      <c r="K38" s="50" t="s">
        <v>739</v>
      </c>
      <c r="L38" s="9" t="str">
        <f t="shared" si="12"/>
        <v>No</v>
      </c>
    </row>
    <row r="39" spans="1:12" x14ac:dyDescent="0.2">
      <c r="A39" s="2" t="s">
        <v>1725</v>
      </c>
      <c r="B39" s="50" t="s">
        <v>213</v>
      </c>
      <c r="C39" s="14">
        <v>320.18699672000002</v>
      </c>
      <c r="D39" s="11" t="str">
        <f t="shared" si="8"/>
        <v>N/A</v>
      </c>
      <c r="E39" s="14">
        <v>261.25108385999999</v>
      </c>
      <c r="F39" s="11" t="str">
        <f t="shared" si="9"/>
        <v>N/A</v>
      </c>
      <c r="G39" s="14">
        <v>210.94258318000001</v>
      </c>
      <c r="H39" s="11" t="str">
        <f t="shared" si="10"/>
        <v>N/A</v>
      </c>
      <c r="I39" s="12">
        <v>-18.399999999999999</v>
      </c>
      <c r="J39" s="12">
        <v>-19.3</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5368.0987805000004</v>
      </c>
      <c r="D41" s="11" t="str">
        <f t="shared" si="8"/>
        <v>N/A</v>
      </c>
      <c r="E41" s="14">
        <v>6832.3897574000002</v>
      </c>
      <c r="F41" s="11" t="str">
        <f t="shared" si="9"/>
        <v>N/A</v>
      </c>
      <c r="G41" s="14">
        <v>6692.2295413000002</v>
      </c>
      <c r="H41" s="11" t="str">
        <f t="shared" si="10"/>
        <v>N/A</v>
      </c>
      <c r="I41" s="12">
        <v>27.28</v>
      </c>
      <c r="J41" s="12">
        <v>-2.0499999999999998</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13065.315918</v>
      </c>
      <c r="D44" s="11" t="str">
        <f t="shared" si="8"/>
        <v>N/A</v>
      </c>
      <c r="E44" s="14">
        <v>13282.44959</v>
      </c>
      <c r="F44" s="11" t="str">
        <f t="shared" si="9"/>
        <v>N/A</v>
      </c>
      <c r="G44" s="14">
        <v>12426.617767</v>
      </c>
      <c r="H44" s="11" t="str">
        <f t="shared" si="10"/>
        <v>N/A</v>
      </c>
      <c r="I44" s="12">
        <v>1.6619999999999999</v>
      </c>
      <c r="J44" s="12">
        <v>-6.44</v>
      </c>
      <c r="K44" s="50" t="s">
        <v>739</v>
      </c>
      <c r="L44" s="9" t="str">
        <f t="shared" si="12"/>
        <v>Yes</v>
      </c>
    </row>
    <row r="45" spans="1:12" ht="25.5" x14ac:dyDescent="0.2">
      <c r="A45" s="2" t="s">
        <v>1145</v>
      </c>
      <c r="B45" s="50" t="s">
        <v>213</v>
      </c>
      <c r="C45" s="14">
        <v>488.12995510000002</v>
      </c>
      <c r="D45" s="11" t="str">
        <f t="shared" si="8"/>
        <v>N/A</v>
      </c>
      <c r="E45" s="14">
        <v>421.04134633000001</v>
      </c>
      <c r="F45" s="11" t="str">
        <f t="shared" si="9"/>
        <v>N/A</v>
      </c>
      <c r="G45" s="14">
        <v>459.46780006</v>
      </c>
      <c r="H45" s="11" t="str">
        <f t="shared" si="10"/>
        <v>N/A</v>
      </c>
      <c r="I45" s="12">
        <v>-13.7</v>
      </c>
      <c r="J45" s="12">
        <v>9.1270000000000007</v>
      </c>
      <c r="K45" s="50" t="s">
        <v>739</v>
      </c>
      <c r="L45" s="9" t="str">
        <f t="shared" si="12"/>
        <v>Yes</v>
      </c>
    </row>
    <row r="46" spans="1:12" x14ac:dyDescent="0.2">
      <c r="A46" s="2" t="s">
        <v>1146</v>
      </c>
      <c r="B46" s="37" t="s">
        <v>213</v>
      </c>
      <c r="C46" s="49">
        <v>34960.914771999996</v>
      </c>
      <c r="D46" s="46" t="str">
        <f t="shared" si="8"/>
        <v>N/A</v>
      </c>
      <c r="E46" s="49">
        <v>36130.224887999997</v>
      </c>
      <c r="F46" s="46" t="str">
        <f t="shared" si="9"/>
        <v>N/A</v>
      </c>
      <c r="G46" s="49">
        <v>36114.382399000002</v>
      </c>
      <c r="H46" s="46" t="str">
        <f t="shared" si="10"/>
        <v>N/A</v>
      </c>
      <c r="I46" s="12">
        <v>3.3450000000000002</v>
      </c>
      <c r="J46" s="12">
        <v>-4.3999999999999997E-2</v>
      </c>
      <c r="K46" s="47" t="s">
        <v>739</v>
      </c>
      <c r="L46" s="9" t="str">
        <f>IF(J46="Div by 0", "N/A", IF(K46="N/A","N/A", IF(J46&gt;VALUE(MID(K46,1,2)), "No", IF(J46&lt;-1*VALUE(MID(K46,1,2)), "No", "Yes"))))</f>
        <v>Yes</v>
      </c>
    </row>
    <row r="47" spans="1:12" x14ac:dyDescent="0.2">
      <c r="A47" s="66" t="s">
        <v>1147</v>
      </c>
      <c r="B47" s="37" t="s">
        <v>213</v>
      </c>
      <c r="C47" s="49">
        <v>27547.874755000001</v>
      </c>
      <c r="D47" s="46" t="str">
        <f t="shared" si="8"/>
        <v>N/A</v>
      </c>
      <c r="E47" s="49">
        <v>27589.569590999999</v>
      </c>
      <c r="F47" s="46" t="str">
        <f t="shared" si="9"/>
        <v>N/A</v>
      </c>
      <c r="G47" s="49">
        <v>25964.045672</v>
      </c>
      <c r="H47" s="46" t="str">
        <f t="shared" si="10"/>
        <v>N/A</v>
      </c>
      <c r="I47" s="12">
        <v>0.15140000000000001</v>
      </c>
      <c r="J47" s="12">
        <v>-5.89</v>
      </c>
      <c r="K47" s="47" t="s">
        <v>739</v>
      </c>
      <c r="L47" s="9" t="str">
        <f>IF(J47="Div by 0", "N/A", IF(K47="N/A","N/A", IF(J47&gt;VALUE(MID(K47,1,2)), "No", IF(J47&lt;-1*VALUE(MID(K47,1,2)), "No", "Yes"))))</f>
        <v>Yes</v>
      </c>
    </row>
    <row r="48" spans="1:12" ht="25.5" x14ac:dyDescent="0.2">
      <c r="A48" s="2" t="s">
        <v>1148</v>
      </c>
      <c r="B48" s="37" t="s">
        <v>213</v>
      </c>
      <c r="C48" s="49">
        <v>36022.423853</v>
      </c>
      <c r="D48" s="46" t="str">
        <f t="shared" si="8"/>
        <v>N/A</v>
      </c>
      <c r="E48" s="49">
        <v>36539.819073999999</v>
      </c>
      <c r="F48" s="46" t="str">
        <f t="shared" si="9"/>
        <v>N/A</v>
      </c>
      <c r="G48" s="49">
        <v>36616.849484999999</v>
      </c>
      <c r="H48" s="46" t="str">
        <f t="shared" si="10"/>
        <v>N/A</v>
      </c>
      <c r="I48" s="12">
        <v>1.4359999999999999</v>
      </c>
      <c r="J48" s="12">
        <v>0.21079999999999999</v>
      </c>
      <c r="K48" s="47" t="s">
        <v>739</v>
      </c>
      <c r="L48" s="9" t="str">
        <f>IF(J48="Div by 0", "N/A", IF(K48="N/A","N/A", IF(J48&gt;VALUE(MID(K48,1,2)), "No", IF(J48&lt;-1*VALUE(MID(K48,1,2)), "No", "Yes"))))</f>
        <v>Yes</v>
      </c>
    </row>
    <row r="49" spans="1:12" x14ac:dyDescent="0.2">
      <c r="A49" s="6" t="s">
        <v>1149</v>
      </c>
      <c r="B49" s="37" t="s">
        <v>213</v>
      </c>
      <c r="C49" s="49" t="s">
        <v>1747</v>
      </c>
      <c r="D49" s="46" t="str">
        <f t="shared" si="8"/>
        <v>N/A</v>
      </c>
      <c r="E49" s="49" t="s">
        <v>1747</v>
      </c>
      <c r="F49" s="46" t="str">
        <f t="shared" si="9"/>
        <v>N/A</v>
      </c>
      <c r="G49" s="49" t="s">
        <v>1747</v>
      </c>
      <c r="H49" s="46" t="str">
        <f t="shared" si="10"/>
        <v>N/A</v>
      </c>
      <c r="I49" s="12" t="s">
        <v>1747</v>
      </c>
      <c r="J49" s="12" t="s">
        <v>1747</v>
      </c>
      <c r="K49" s="47" t="s">
        <v>739</v>
      </c>
      <c r="L49" s="9" t="str">
        <f t="shared" ref="L49:L59" si="13">IF(J49="Div by 0", "N/A", IF(K49="N/A","N/A", IF(J49&gt;VALUE(MID(K49,1,2)), "No", IF(J49&lt;-1*VALUE(MID(K49,1,2)), "No", "Yes"))))</f>
        <v>N/A</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t="s">
        <v>1747</v>
      </c>
      <c r="D55" s="46" t="str">
        <f t="shared" si="14"/>
        <v>N/A</v>
      </c>
      <c r="E55" s="49" t="s">
        <v>1747</v>
      </c>
      <c r="F55" s="46" t="str">
        <f t="shared" si="15"/>
        <v>N/A</v>
      </c>
      <c r="G55" s="49" t="s">
        <v>1747</v>
      </c>
      <c r="H55" s="46" t="str">
        <f t="shared" si="16"/>
        <v>N/A</v>
      </c>
      <c r="I55" s="12" t="s">
        <v>1747</v>
      </c>
      <c r="J55" s="12" t="s">
        <v>1747</v>
      </c>
      <c r="K55" s="47" t="s">
        <v>739</v>
      </c>
      <c r="L55" s="9" t="str">
        <f t="shared" si="13"/>
        <v>N/A</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0</v>
      </c>
      <c r="F60" s="46" t="str">
        <f t="shared" si="15"/>
        <v>N/A</v>
      </c>
      <c r="G60" s="49">
        <v>0</v>
      </c>
      <c r="H60" s="46" t="str">
        <f t="shared" si="16"/>
        <v>N/A</v>
      </c>
      <c r="I60" s="12" t="s">
        <v>213</v>
      </c>
      <c r="J60" s="12" t="s">
        <v>1747</v>
      </c>
      <c r="K60" s="47" t="s">
        <v>739</v>
      </c>
      <c r="L60" s="9" t="str">
        <f t="shared" ref="L60:L70" si="17">IF(J60="Div by 0", "N/A", IF(K60="N/A","N/A", IF(J60&gt;VALUE(MID(K60,1,2)), "No", IF(J60&lt;-1*VALUE(MID(K60,1,2)), "No", "Yes"))))</f>
        <v>N/A</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0</v>
      </c>
      <c r="F66" s="46" t="str">
        <f t="shared" si="15"/>
        <v>N/A</v>
      </c>
      <c r="G66" s="49">
        <v>0</v>
      </c>
      <c r="H66" s="46" t="str">
        <f t="shared" si="16"/>
        <v>N/A</v>
      </c>
      <c r="I66" s="12" t="s">
        <v>213</v>
      </c>
      <c r="J66" s="12" t="s">
        <v>1747</v>
      </c>
      <c r="K66" s="47" t="s">
        <v>739</v>
      </c>
      <c r="L66" s="9" t="str">
        <f t="shared" si="17"/>
        <v>N/A</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t="s">
        <v>1747</v>
      </c>
      <c r="D71" s="46" t="str">
        <f t="shared" si="14"/>
        <v>N/A</v>
      </c>
      <c r="E71" s="49" t="s">
        <v>1747</v>
      </c>
      <c r="F71" s="46" t="str">
        <f t="shared" si="15"/>
        <v>N/A</v>
      </c>
      <c r="G71" s="49" t="s">
        <v>1747</v>
      </c>
      <c r="H71" s="46" t="str">
        <f t="shared" si="16"/>
        <v>N/A</v>
      </c>
      <c r="I71" s="12" t="s">
        <v>1747</v>
      </c>
      <c r="J71" s="12" t="s">
        <v>1747</v>
      </c>
      <c r="K71" s="47" t="s">
        <v>739</v>
      </c>
      <c r="L71" s="9" t="str">
        <f t="shared" ref="L71:L81" si="18">IF(J71="Div by 0", "N/A", IF(K71="N/A","N/A", IF(J71&gt;VALUE(MID(K71,1,2)), "No", IF(J71&lt;-1*VALUE(MID(K71,1,2)), "No", "Yes"))))</f>
        <v>N/A</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t="s">
        <v>1747</v>
      </c>
      <c r="D77" s="46" t="str">
        <f t="shared" si="14"/>
        <v>N/A</v>
      </c>
      <c r="E77" s="49" t="s">
        <v>1747</v>
      </c>
      <c r="F77" s="46" t="str">
        <f t="shared" si="15"/>
        <v>N/A</v>
      </c>
      <c r="G77" s="49" t="s">
        <v>1747</v>
      </c>
      <c r="H77" s="46" t="str">
        <f t="shared" si="16"/>
        <v>N/A</v>
      </c>
      <c r="I77" s="12" t="s">
        <v>1747</v>
      </c>
      <c r="J77" s="12" t="s">
        <v>1747</v>
      </c>
      <c r="K77" s="47" t="s">
        <v>739</v>
      </c>
      <c r="L77" s="9" t="str">
        <f t="shared" si="18"/>
        <v>N/A</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1086494963</v>
      </c>
      <c r="F82" s="46" t="str">
        <f t="shared" si="15"/>
        <v>N/A</v>
      </c>
      <c r="G82" s="49">
        <v>996981210</v>
      </c>
      <c r="H82" s="46" t="str">
        <f t="shared" si="16"/>
        <v>N/A</v>
      </c>
      <c r="I82" s="12" t="s">
        <v>213</v>
      </c>
      <c r="J82" s="12">
        <v>-8.24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51566</v>
      </c>
      <c r="F83" s="46" t="str">
        <f t="shared" ref="F83:F114" si="21">IF($B83="N/A","N/A",IF(E83&gt;10,"No",IF(E83&lt;-10,"No","Yes")))</f>
        <v>N/A</v>
      </c>
      <c r="G83" s="38">
        <v>49357</v>
      </c>
      <c r="H83" s="46" t="str">
        <f t="shared" ref="H83:H114" si="22">IF($B83="N/A","N/A",IF(G83&gt;10,"No",IF(G83&lt;-10,"No","Yes")))</f>
        <v>N/A</v>
      </c>
      <c r="I83" s="12" t="s">
        <v>213</v>
      </c>
      <c r="J83" s="12">
        <v>-4.28</v>
      </c>
      <c r="K83" s="47" t="s">
        <v>739</v>
      </c>
      <c r="L83" s="9" t="str">
        <f t="shared" si="19"/>
        <v>Yes</v>
      </c>
    </row>
    <row r="84" spans="1:12" x14ac:dyDescent="0.2">
      <c r="A84" s="2" t="s">
        <v>358</v>
      </c>
      <c r="B84" s="37" t="s">
        <v>213</v>
      </c>
      <c r="C84" s="49" t="s">
        <v>213</v>
      </c>
      <c r="D84" s="46" t="str">
        <f t="shared" si="20"/>
        <v>N/A</v>
      </c>
      <c r="E84" s="49">
        <v>21069.987259000001</v>
      </c>
      <c r="F84" s="46" t="str">
        <f t="shared" si="21"/>
        <v>N/A</v>
      </c>
      <c r="G84" s="49">
        <v>20199.388333999999</v>
      </c>
      <c r="H84" s="46" t="str">
        <f t="shared" si="22"/>
        <v>N/A</v>
      </c>
      <c r="I84" s="12" t="s">
        <v>213</v>
      </c>
      <c r="J84" s="12">
        <v>-4.13</v>
      </c>
      <c r="K84" s="47" t="s">
        <v>739</v>
      </c>
      <c r="L84" s="9" t="str">
        <f t="shared" si="19"/>
        <v>Yes</v>
      </c>
    </row>
    <row r="85" spans="1:12" ht="25.5" x14ac:dyDescent="0.2">
      <c r="A85" s="2" t="s">
        <v>1181</v>
      </c>
      <c r="B85" s="37" t="s">
        <v>213</v>
      </c>
      <c r="C85" s="49" t="s">
        <v>213</v>
      </c>
      <c r="D85" s="46" t="str">
        <f t="shared" si="20"/>
        <v>N/A</v>
      </c>
      <c r="E85" s="49">
        <v>44676</v>
      </c>
      <c r="F85" s="46" t="str">
        <f t="shared" si="21"/>
        <v>N/A</v>
      </c>
      <c r="G85" s="49">
        <v>5029</v>
      </c>
      <c r="H85" s="46" t="str">
        <f t="shared" si="22"/>
        <v>N/A</v>
      </c>
      <c r="I85" s="12" t="s">
        <v>213</v>
      </c>
      <c r="J85" s="12">
        <v>-88.7</v>
      </c>
      <c r="K85" s="47" t="s">
        <v>739</v>
      </c>
      <c r="L85" s="9" t="str">
        <f t="shared" si="19"/>
        <v>No</v>
      </c>
    </row>
    <row r="86" spans="1:12" x14ac:dyDescent="0.2">
      <c r="A86" s="2" t="s">
        <v>729</v>
      </c>
      <c r="B86" s="37" t="s">
        <v>213</v>
      </c>
      <c r="C86" s="49" t="s">
        <v>213</v>
      </c>
      <c r="D86" s="46" t="str">
        <f t="shared" si="20"/>
        <v>N/A</v>
      </c>
      <c r="E86" s="38">
        <v>290</v>
      </c>
      <c r="F86" s="46" t="str">
        <f t="shared" si="21"/>
        <v>N/A</v>
      </c>
      <c r="G86" s="38">
        <v>11</v>
      </c>
      <c r="H86" s="46" t="str">
        <f t="shared" si="22"/>
        <v>N/A</v>
      </c>
      <c r="I86" s="12" t="s">
        <v>213</v>
      </c>
      <c r="J86" s="12">
        <v>-98.3</v>
      </c>
      <c r="K86" s="47" t="s">
        <v>739</v>
      </c>
      <c r="L86" s="9" t="str">
        <f t="shared" si="19"/>
        <v>No</v>
      </c>
    </row>
    <row r="87" spans="1:12" ht="25.5" x14ac:dyDescent="0.2">
      <c r="A87" s="2" t="s">
        <v>1182</v>
      </c>
      <c r="B87" s="37" t="s">
        <v>213</v>
      </c>
      <c r="C87" s="49" t="s">
        <v>213</v>
      </c>
      <c r="D87" s="46" t="str">
        <f t="shared" si="20"/>
        <v>N/A</v>
      </c>
      <c r="E87" s="49">
        <v>154.05517241000001</v>
      </c>
      <c r="F87" s="46" t="str">
        <f t="shared" si="21"/>
        <v>N/A</v>
      </c>
      <c r="G87" s="49">
        <v>1005.8</v>
      </c>
      <c r="H87" s="46" t="str">
        <f t="shared" si="22"/>
        <v>N/A</v>
      </c>
      <c r="I87" s="12" t="s">
        <v>213</v>
      </c>
      <c r="J87" s="12">
        <v>552.9</v>
      </c>
      <c r="K87" s="47" t="s">
        <v>739</v>
      </c>
      <c r="L87" s="9" t="str">
        <f t="shared" si="19"/>
        <v>No</v>
      </c>
    </row>
    <row r="88" spans="1:12" ht="25.5" x14ac:dyDescent="0.2">
      <c r="A88" s="2" t="s">
        <v>1183</v>
      </c>
      <c r="B88" s="37" t="s">
        <v>213</v>
      </c>
      <c r="C88" s="49" t="s">
        <v>213</v>
      </c>
      <c r="D88" s="46" t="str">
        <f t="shared" si="20"/>
        <v>N/A</v>
      </c>
      <c r="E88" s="49">
        <v>505530748</v>
      </c>
      <c r="F88" s="46" t="str">
        <f t="shared" si="21"/>
        <v>N/A</v>
      </c>
      <c r="G88" s="49">
        <v>484795150</v>
      </c>
      <c r="H88" s="46" t="str">
        <f t="shared" si="22"/>
        <v>N/A</v>
      </c>
      <c r="I88" s="12" t="s">
        <v>213</v>
      </c>
      <c r="J88" s="12">
        <v>-4.0999999999999996</v>
      </c>
      <c r="K88" s="47" t="s">
        <v>739</v>
      </c>
      <c r="L88" s="9" t="str">
        <f t="shared" si="19"/>
        <v>Yes</v>
      </c>
    </row>
    <row r="89" spans="1:12" x14ac:dyDescent="0.2">
      <c r="A89" s="2" t="s">
        <v>730</v>
      </c>
      <c r="B89" s="37" t="s">
        <v>213</v>
      </c>
      <c r="C89" s="49" t="s">
        <v>213</v>
      </c>
      <c r="D89" s="46" t="str">
        <f t="shared" si="20"/>
        <v>N/A</v>
      </c>
      <c r="E89" s="38">
        <v>16377</v>
      </c>
      <c r="F89" s="46" t="str">
        <f t="shared" si="21"/>
        <v>N/A</v>
      </c>
      <c r="G89" s="38">
        <v>17047</v>
      </c>
      <c r="H89" s="46" t="str">
        <f t="shared" si="22"/>
        <v>N/A</v>
      </c>
      <c r="I89" s="12" t="s">
        <v>213</v>
      </c>
      <c r="J89" s="12">
        <v>4.0910000000000002</v>
      </c>
      <c r="K89" s="47" t="s">
        <v>739</v>
      </c>
      <c r="L89" s="9" t="str">
        <f t="shared" si="19"/>
        <v>Yes</v>
      </c>
    </row>
    <row r="90" spans="1:12" ht="25.5" x14ac:dyDescent="0.2">
      <c r="A90" s="2" t="s">
        <v>1184</v>
      </c>
      <c r="B90" s="37" t="s">
        <v>213</v>
      </c>
      <c r="C90" s="49" t="s">
        <v>213</v>
      </c>
      <c r="D90" s="46" t="str">
        <f t="shared" si="20"/>
        <v>N/A</v>
      </c>
      <c r="E90" s="49">
        <v>30868.336569999999</v>
      </c>
      <c r="F90" s="46" t="str">
        <f t="shared" si="21"/>
        <v>N/A</v>
      </c>
      <c r="G90" s="49">
        <v>28438.737021000001</v>
      </c>
      <c r="H90" s="46" t="str">
        <f t="shared" si="22"/>
        <v>N/A</v>
      </c>
      <c r="I90" s="12" t="s">
        <v>213</v>
      </c>
      <c r="J90" s="12">
        <v>-7.87</v>
      </c>
      <c r="K90" s="47" t="s">
        <v>739</v>
      </c>
      <c r="L90" s="9" t="str">
        <f t="shared" si="19"/>
        <v>Yes</v>
      </c>
    </row>
    <row r="91" spans="1:12" ht="25.5" x14ac:dyDescent="0.2">
      <c r="A91" s="2" t="s">
        <v>1185</v>
      </c>
      <c r="B91" s="37" t="s">
        <v>213</v>
      </c>
      <c r="C91" s="49" t="s">
        <v>213</v>
      </c>
      <c r="D91" s="46" t="str">
        <f t="shared" si="20"/>
        <v>N/A</v>
      </c>
      <c r="E91" s="49">
        <v>0</v>
      </c>
      <c r="F91" s="46" t="str">
        <f t="shared" si="21"/>
        <v>N/A</v>
      </c>
      <c r="G91" s="49">
        <v>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0</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t="s">
        <v>1747</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1280960</v>
      </c>
      <c r="F94" s="46" t="str">
        <f t="shared" si="21"/>
        <v>N/A</v>
      </c>
      <c r="G94" s="49">
        <v>1142859</v>
      </c>
      <c r="H94" s="46" t="str">
        <f t="shared" si="22"/>
        <v>N/A</v>
      </c>
      <c r="I94" s="12" t="s">
        <v>213</v>
      </c>
      <c r="J94" s="12">
        <v>-10.8</v>
      </c>
      <c r="K94" s="47" t="s">
        <v>739</v>
      </c>
      <c r="L94" s="9" t="str">
        <f t="shared" si="19"/>
        <v>Yes</v>
      </c>
    </row>
    <row r="95" spans="1:12" x14ac:dyDescent="0.2">
      <c r="A95" s="2" t="s">
        <v>732</v>
      </c>
      <c r="B95" s="37" t="s">
        <v>213</v>
      </c>
      <c r="C95" s="49" t="s">
        <v>213</v>
      </c>
      <c r="D95" s="46" t="str">
        <f t="shared" si="20"/>
        <v>N/A</v>
      </c>
      <c r="E95" s="38">
        <v>6242</v>
      </c>
      <c r="F95" s="46" t="str">
        <f t="shared" si="21"/>
        <v>N/A</v>
      </c>
      <c r="G95" s="38">
        <v>6686</v>
      </c>
      <c r="H95" s="46" t="str">
        <f t="shared" si="22"/>
        <v>N/A</v>
      </c>
      <c r="I95" s="12" t="s">
        <v>213</v>
      </c>
      <c r="J95" s="12">
        <v>7.1130000000000004</v>
      </c>
      <c r="K95" s="47" t="s">
        <v>739</v>
      </c>
      <c r="L95" s="9" t="str">
        <f t="shared" si="19"/>
        <v>Yes</v>
      </c>
    </row>
    <row r="96" spans="1:12" x14ac:dyDescent="0.2">
      <c r="A96" s="2" t="s">
        <v>1188</v>
      </c>
      <c r="B96" s="37" t="s">
        <v>213</v>
      </c>
      <c r="C96" s="49" t="s">
        <v>213</v>
      </c>
      <c r="D96" s="46" t="str">
        <f t="shared" si="20"/>
        <v>N/A</v>
      </c>
      <c r="E96" s="49">
        <v>205.21627683</v>
      </c>
      <c r="F96" s="46" t="str">
        <f t="shared" si="21"/>
        <v>N/A</v>
      </c>
      <c r="G96" s="49">
        <v>170.93314387999999</v>
      </c>
      <c r="H96" s="46" t="str">
        <f t="shared" si="22"/>
        <v>N/A</v>
      </c>
      <c r="I96" s="12" t="s">
        <v>213</v>
      </c>
      <c r="J96" s="12">
        <v>-16.7</v>
      </c>
      <c r="K96" s="47" t="s">
        <v>739</v>
      </c>
      <c r="L96" s="9" t="str">
        <f t="shared" si="19"/>
        <v>Yes</v>
      </c>
    </row>
    <row r="97" spans="1:12" x14ac:dyDescent="0.2">
      <c r="A97" s="2" t="s">
        <v>1189</v>
      </c>
      <c r="B97" s="37" t="s">
        <v>213</v>
      </c>
      <c r="C97" s="49" t="s">
        <v>213</v>
      </c>
      <c r="D97" s="46" t="str">
        <f t="shared" si="20"/>
        <v>N/A</v>
      </c>
      <c r="E97" s="49">
        <v>5482318</v>
      </c>
      <c r="F97" s="46" t="str">
        <f t="shared" si="21"/>
        <v>N/A</v>
      </c>
      <c r="G97" s="49">
        <v>3995343</v>
      </c>
      <c r="H97" s="46" t="str">
        <f t="shared" si="22"/>
        <v>N/A</v>
      </c>
      <c r="I97" s="12" t="s">
        <v>213</v>
      </c>
      <c r="J97" s="12">
        <v>-27.1</v>
      </c>
      <c r="K97" s="47" t="s">
        <v>739</v>
      </c>
      <c r="L97" s="9" t="str">
        <f t="shared" si="19"/>
        <v>Yes</v>
      </c>
    </row>
    <row r="98" spans="1:12" x14ac:dyDescent="0.2">
      <c r="A98" s="2" t="s">
        <v>520</v>
      </c>
      <c r="B98" s="37" t="s">
        <v>213</v>
      </c>
      <c r="C98" s="49" t="s">
        <v>213</v>
      </c>
      <c r="D98" s="46" t="str">
        <f t="shared" si="20"/>
        <v>N/A</v>
      </c>
      <c r="E98" s="38">
        <v>6041</v>
      </c>
      <c r="F98" s="46" t="str">
        <f t="shared" si="21"/>
        <v>N/A</v>
      </c>
      <c r="G98" s="38">
        <v>6483</v>
      </c>
      <c r="H98" s="46" t="str">
        <f t="shared" si="22"/>
        <v>N/A</v>
      </c>
      <c r="I98" s="12" t="s">
        <v>213</v>
      </c>
      <c r="J98" s="12">
        <v>7.3170000000000002</v>
      </c>
      <c r="K98" s="47" t="s">
        <v>739</v>
      </c>
      <c r="L98" s="9" t="str">
        <f t="shared" si="19"/>
        <v>Yes</v>
      </c>
    </row>
    <row r="99" spans="1:12" x14ac:dyDescent="0.2">
      <c r="A99" s="2" t="s">
        <v>1190</v>
      </c>
      <c r="B99" s="37" t="s">
        <v>213</v>
      </c>
      <c r="C99" s="49" t="s">
        <v>213</v>
      </c>
      <c r="D99" s="46" t="str">
        <f t="shared" si="20"/>
        <v>N/A</v>
      </c>
      <c r="E99" s="49">
        <v>907.51829167000005</v>
      </c>
      <c r="F99" s="46" t="str">
        <f t="shared" si="21"/>
        <v>N/A</v>
      </c>
      <c r="G99" s="49">
        <v>616.27996298000005</v>
      </c>
      <c r="H99" s="46" t="str">
        <f t="shared" si="22"/>
        <v>N/A</v>
      </c>
      <c r="I99" s="12" t="s">
        <v>213</v>
      </c>
      <c r="J99" s="12">
        <v>-32.1</v>
      </c>
      <c r="K99" s="47" t="s">
        <v>739</v>
      </c>
      <c r="L99" s="9" t="str">
        <f t="shared" si="19"/>
        <v>No</v>
      </c>
    </row>
    <row r="100" spans="1:12" ht="25.5" x14ac:dyDescent="0.2">
      <c r="A100" s="2" t="s">
        <v>1191</v>
      </c>
      <c r="B100" s="37" t="s">
        <v>213</v>
      </c>
      <c r="C100" s="49" t="s">
        <v>213</v>
      </c>
      <c r="D100" s="46" t="str">
        <f t="shared" si="20"/>
        <v>N/A</v>
      </c>
      <c r="E100" s="49">
        <v>767445</v>
      </c>
      <c r="F100" s="46" t="str">
        <f t="shared" si="21"/>
        <v>N/A</v>
      </c>
      <c r="G100" s="49">
        <v>600030</v>
      </c>
      <c r="H100" s="46" t="str">
        <f t="shared" si="22"/>
        <v>N/A</v>
      </c>
      <c r="I100" s="12" t="s">
        <v>213</v>
      </c>
      <c r="J100" s="12">
        <v>-21.8</v>
      </c>
      <c r="K100" s="47" t="s">
        <v>739</v>
      </c>
      <c r="L100" s="9" t="str">
        <f t="shared" si="19"/>
        <v>Yes</v>
      </c>
    </row>
    <row r="101" spans="1:12" x14ac:dyDescent="0.2">
      <c r="A101" s="2" t="s">
        <v>521</v>
      </c>
      <c r="B101" s="37" t="s">
        <v>213</v>
      </c>
      <c r="C101" s="49" t="s">
        <v>213</v>
      </c>
      <c r="D101" s="46" t="str">
        <f t="shared" si="20"/>
        <v>N/A</v>
      </c>
      <c r="E101" s="38">
        <v>691</v>
      </c>
      <c r="F101" s="46" t="str">
        <f t="shared" si="21"/>
        <v>N/A</v>
      </c>
      <c r="G101" s="38">
        <v>611</v>
      </c>
      <c r="H101" s="46" t="str">
        <f t="shared" si="22"/>
        <v>N/A</v>
      </c>
      <c r="I101" s="12" t="s">
        <v>213</v>
      </c>
      <c r="J101" s="12">
        <v>-11.6</v>
      </c>
      <c r="K101" s="47" t="s">
        <v>739</v>
      </c>
      <c r="L101" s="9" t="str">
        <f t="shared" si="19"/>
        <v>Yes</v>
      </c>
    </row>
    <row r="102" spans="1:12" ht="25.5" x14ac:dyDescent="0.2">
      <c r="A102" s="2" t="s">
        <v>1192</v>
      </c>
      <c r="B102" s="37" t="s">
        <v>213</v>
      </c>
      <c r="C102" s="49" t="s">
        <v>213</v>
      </c>
      <c r="D102" s="46" t="str">
        <f t="shared" si="20"/>
        <v>N/A</v>
      </c>
      <c r="E102" s="49">
        <v>1110.6295224</v>
      </c>
      <c r="F102" s="46" t="str">
        <f t="shared" si="21"/>
        <v>N/A</v>
      </c>
      <c r="G102" s="49">
        <v>982.04582650999998</v>
      </c>
      <c r="H102" s="46" t="str">
        <f t="shared" si="22"/>
        <v>N/A</v>
      </c>
      <c r="I102" s="12" t="s">
        <v>213</v>
      </c>
      <c r="J102" s="12">
        <v>-11.6</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476339534</v>
      </c>
      <c r="F106" s="46" t="str">
        <f t="shared" si="21"/>
        <v>N/A</v>
      </c>
      <c r="G106" s="49">
        <v>433412102</v>
      </c>
      <c r="H106" s="46" t="str">
        <f t="shared" si="22"/>
        <v>N/A</v>
      </c>
      <c r="I106" s="12" t="s">
        <v>213</v>
      </c>
      <c r="J106" s="12">
        <v>-9.01</v>
      </c>
      <c r="K106" s="47" t="s">
        <v>739</v>
      </c>
      <c r="L106" s="9" t="str">
        <f t="shared" si="19"/>
        <v>Yes</v>
      </c>
    </row>
    <row r="107" spans="1:12" x14ac:dyDescent="0.2">
      <c r="A107" s="2" t="s">
        <v>523</v>
      </c>
      <c r="B107" s="37" t="s">
        <v>213</v>
      </c>
      <c r="C107" s="49" t="s">
        <v>213</v>
      </c>
      <c r="D107" s="46" t="str">
        <f t="shared" si="20"/>
        <v>N/A</v>
      </c>
      <c r="E107" s="38">
        <v>28442</v>
      </c>
      <c r="F107" s="46" t="str">
        <f t="shared" si="21"/>
        <v>N/A</v>
      </c>
      <c r="G107" s="38">
        <v>29839</v>
      </c>
      <c r="H107" s="46" t="str">
        <f t="shared" si="22"/>
        <v>N/A</v>
      </c>
      <c r="I107" s="12" t="s">
        <v>213</v>
      </c>
      <c r="J107" s="12">
        <v>4.9119999999999999</v>
      </c>
      <c r="K107" s="47" t="s">
        <v>739</v>
      </c>
      <c r="L107" s="9" t="str">
        <f t="shared" si="19"/>
        <v>Yes</v>
      </c>
    </row>
    <row r="108" spans="1:12" ht="25.5" x14ac:dyDescent="0.2">
      <c r="A108" s="2" t="s">
        <v>1196</v>
      </c>
      <c r="B108" s="37" t="s">
        <v>213</v>
      </c>
      <c r="C108" s="49" t="s">
        <v>213</v>
      </c>
      <c r="D108" s="46" t="str">
        <f t="shared" si="20"/>
        <v>N/A</v>
      </c>
      <c r="E108" s="49">
        <v>16747.751002000001</v>
      </c>
      <c r="F108" s="46" t="str">
        <f t="shared" si="21"/>
        <v>N/A</v>
      </c>
      <c r="G108" s="49">
        <v>14525.021013</v>
      </c>
      <c r="H108" s="46" t="str">
        <f t="shared" si="22"/>
        <v>N/A</v>
      </c>
      <c r="I108" s="12" t="s">
        <v>213</v>
      </c>
      <c r="J108" s="12">
        <v>-13.3</v>
      </c>
      <c r="K108" s="47" t="s">
        <v>739</v>
      </c>
      <c r="L108" s="9" t="str">
        <f t="shared" si="19"/>
        <v>Yes</v>
      </c>
    </row>
    <row r="109" spans="1:12" ht="25.5" x14ac:dyDescent="0.2">
      <c r="A109" s="2" t="s">
        <v>1197</v>
      </c>
      <c r="B109" s="37" t="s">
        <v>213</v>
      </c>
      <c r="C109" s="49" t="s">
        <v>213</v>
      </c>
      <c r="D109" s="46" t="str">
        <f t="shared" si="20"/>
        <v>N/A</v>
      </c>
      <c r="E109" s="49">
        <v>14791415</v>
      </c>
      <c r="F109" s="46" t="str">
        <f t="shared" si="21"/>
        <v>N/A</v>
      </c>
      <c r="G109" s="49">
        <v>14295740</v>
      </c>
      <c r="H109" s="46" t="str">
        <f t="shared" si="22"/>
        <v>N/A</v>
      </c>
      <c r="I109" s="12" t="s">
        <v>213</v>
      </c>
      <c r="J109" s="12">
        <v>-3.35</v>
      </c>
      <c r="K109" s="47" t="s">
        <v>739</v>
      </c>
      <c r="L109" s="9" t="str">
        <f t="shared" si="19"/>
        <v>Yes</v>
      </c>
    </row>
    <row r="110" spans="1:12" x14ac:dyDescent="0.2">
      <c r="A110" s="2" t="s">
        <v>524</v>
      </c>
      <c r="B110" s="37" t="s">
        <v>213</v>
      </c>
      <c r="C110" s="49" t="s">
        <v>213</v>
      </c>
      <c r="D110" s="46" t="str">
        <f t="shared" si="20"/>
        <v>N/A</v>
      </c>
      <c r="E110" s="38">
        <v>5316</v>
      </c>
      <c r="F110" s="46" t="str">
        <f t="shared" si="21"/>
        <v>N/A</v>
      </c>
      <c r="G110" s="38">
        <v>5296</v>
      </c>
      <c r="H110" s="46" t="str">
        <f t="shared" si="22"/>
        <v>N/A</v>
      </c>
      <c r="I110" s="12" t="s">
        <v>213</v>
      </c>
      <c r="J110" s="12">
        <v>-0.376</v>
      </c>
      <c r="K110" s="47" t="s">
        <v>739</v>
      </c>
      <c r="L110" s="9" t="str">
        <f t="shared" si="19"/>
        <v>Yes</v>
      </c>
    </row>
    <row r="111" spans="1:12" ht="25.5" x14ac:dyDescent="0.2">
      <c r="A111" s="2" t="s">
        <v>1198</v>
      </c>
      <c r="B111" s="37" t="s">
        <v>213</v>
      </c>
      <c r="C111" s="49" t="s">
        <v>213</v>
      </c>
      <c r="D111" s="46" t="str">
        <f t="shared" si="20"/>
        <v>N/A</v>
      </c>
      <c r="E111" s="49">
        <v>2782.4332205000001</v>
      </c>
      <c r="F111" s="46" t="str">
        <f t="shared" si="21"/>
        <v>N/A</v>
      </c>
      <c r="G111" s="49">
        <v>2699.3466767</v>
      </c>
      <c r="H111" s="46" t="str">
        <f t="shared" si="22"/>
        <v>N/A</v>
      </c>
      <c r="I111" s="12" t="s">
        <v>213</v>
      </c>
      <c r="J111" s="12">
        <v>-2.99</v>
      </c>
      <c r="K111" s="47" t="s">
        <v>739</v>
      </c>
      <c r="L111" s="9" t="str">
        <f t="shared" si="19"/>
        <v>Yes</v>
      </c>
    </row>
    <row r="112" spans="1:12" ht="25.5" x14ac:dyDescent="0.2">
      <c r="A112" s="2" t="s">
        <v>1199</v>
      </c>
      <c r="B112" s="37" t="s">
        <v>213</v>
      </c>
      <c r="C112" s="49" t="s">
        <v>213</v>
      </c>
      <c r="D112" s="46" t="str">
        <f t="shared" si="20"/>
        <v>N/A</v>
      </c>
      <c r="E112" s="49">
        <v>19385297</v>
      </c>
      <c r="F112" s="46" t="str">
        <f t="shared" si="21"/>
        <v>N/A</v>
      </c>
      <c r="G112" s="49">
        <v>17576986</v>
      </c>
      <c r="H112" s="46" t="str">
        <f t="shared" si="22"/>
        <v>N/A</v>
      </c>
      <c r="I112" s="12" t="s">
        <v>213</v>
      </c>
      <c r="J112" s="12">
        <v>-9.33</v>
      </c>
      <c r="K112" s="47" t="s">
        <v>739</v>
      </c>
      <c r="L112" s="9" t="str">
        <f t="shared" si="19"/>
        <v>Yes</v>
      </c>
    </row>
    <row r="113" spans="1:12" ht="25.5" x14ac:dyDescent="0.2">
      <c r="A113" s="2" t="s">
        <v>525</v>
      </c>
      <c r="B113" s="37" t="s">
        <v>213</v>
      </c>
      <c r="C113" s="49" t="s">
        <v>213</v>
      </c>
      <c r="D113" s="46" t="str">
        <f t="shared" si="20"/>
        <v>N/A</v>
      </c>
      <c r="E113" s="38">
        <v>3846</v>
      </c>
      <c r="F113" s="46" t="str">
        <f t="shared" si="21"/>
        <v>N/A</v>
      </c>
      <c r="G113" s="38">
        <v>2188</v>
      </c>
      <c r="H113" s="46" t="str">
        <f t="shared" si="22"/>
        <v>N/A</v>
      </c>
      <c r="I113" s="12" t="s">
        <v>213</v>
      </c>
      <c r="J113" s="12">
        <v>-43.1</v>
      </c>
      <c r="K113" s="47" t="s">
        <v>739</v>
      </c>
      <c r="L113" s="9" t="str">
        <f t="shared" si="19"/>
        <v>No</v>
      </c>
    </row>
    <row r="114" spans="1:12" ht="25.5" x14ac:dyDescent="0.2">
      <c r="A114" s="2" t="s">
        <v>1200</v>
      </c>
      <c r="B114" s="37" t="s">
        <v>213</v>
      </c>
      <c r="C114" s="49" t="s">
        <v>213</v>
      </c>
      <c r="D114" s="46" t="str">
        <f t="shared" si="20"/>
        <v>N/A</v>
      </c>
      <c r="E114" s="49">
        <v>5040.3788352000001</v>
      </c>
      <c r="F114" s="46" t="str">
        <f t="shared" si="21"/>
        <v>N/A</v>
      </c>
      <c r="G114" s="49">
        <v>8033.3574040000003</v>
      </c>
      <c r="H114" s="46" t="str">
        <f t="shared" si="22"/>
        <v>N/A</v>
      </c>
      <c r="I114" s="12" t="s">
        <v>213</v>
      </c>
      <c r="J114" s="12">
        <v>59.38</v>
      </c>
      <c r="K114" s="47" t="s">
        <v>739</v>
      </c>
      <c r="L114" s="9" t="str">
        <f t="shared" si="19"/>
        <v>No</v>
      </c>
    </row>
    <row r="115" spans="1:12" ht="25.5" x14ac:dyDescent="0.2">
      <c r="A115" s="2" t="s">
        <v>1201</v>
      </c>
      <c r="B115" s="37" t="s">
        <v>213</v>
      </c>
      <c r="C115" s="49" t="s">
        <v>213</v>
      </c>
      <c r="D115" s="46" t="str">
        <f t="shared" ref="D115:D146" si="23">IF($B115="N/A","N/A",IF(C115&gt;10,"No",IF(C115&lt;-10,"No","Yes")))</f>
        <v>N/A</v>
      </c>
      <c r="E115" s="49">
        <v>7347771</v>
      </c>
      <c r="F115" s="46" t="str">
        <f t="shared" ref="F115:F146" si="24">IF($B115="N/A","N/A",IF(E115&gt;10,"No",IF(E115&lt;-10,"No","Yes")))</f>
        <v>N/A</v>
      </c>
      <c r="G115" s="49">
        <v>57221</v>
      </c>
      <c r="H115" s="46" t="str">
        <f t="shared" ref="H115:H146" si="25">IF($B115="N/A","N/A",IF(G115&gt;10,"No",IF(G115&lt;-10,"No","Yes")))</f>
        <v>N/A</v>
      </c>
      <c r="I115" s="12" t="s">
        <v>213</v>
      </c>
      <c r="J115" s="12">
        <v>-99.2</v>
      </c>
      <c r="K115" s="47" t="s">
        <v>739</v>
      </c>
      <c r="L115" s="9" t="str">
        <f t="shared" si="19"/>
        <v>No</v>
      </c>
    </row>
    <row r="116" spans="1:12" ht="25.5" x14ac:dyDescent="0.2">
      <c r="A116" s="2" t="s">
        <v>526</v>
      </c>
      <c r="B116" s="37" t="s">
        <v>213</v>
      </c>
      <c r="C116" s="49" t="s">
        <v>213</v>
      </c>
      <c r="D116" s="46" t="str">
        <f t="shared" si="23"/>
        <v>N/A</v>
      </c>
      <c r="E116" s="38">
        <v>22244</v>
      </c>
      <c r="F116" s="46" t="str">
        <f t="shared" si="24"/>
        <v>N/A</v>
      </c>
      <c r="G116" s="38">
        <v>95</v>
      </c>
      <c r="H116" s="46" t="str">
        <f t="shared" si="25"/>
        <v>N/A</v>
      </c>
      <c r="I116" s="12" t="s">
        <v>213</v>
      </c>
      <c r="J116" s="12">
        <v>-99.6</v>
      </c>
      <c r="K116" s="47" t="s">
        <v>739</v>
      </c>
      <c r="L116" s="9" t="str">
        <f t="shared" si="19"/>
        <v>No</v>
      </c>
    </row>
    <row r="117" spans="1:12" ht="25.5" x14ac:dyDescent="0.2">
      <c r="A117" s="2" t="s">
        <v>1202</v>
      </c>
      <c r="B117" s="37" t="s">
        <v>213</v>
      </c>
      <c r="C117" s="49" t="s">
        <v>213</v>
      </c>
      <c r="D117" s="46" t="str">
        <f t="shared" si="23"/>
        <v>N/A</v>
      </c>
      <c r="E117" s="49">
        <v>330.32597554</v>
      </c>
      <c r="F117" s="46" t="str">
        <f t="shared" si="24"/>
        <v>N/A</v>
      </c>
      <c r="G117" s="49">
        <v>602.32631578999997</v>
      </c>
      <c r="H117" s="46" t="str">
        <f t="shared" si="25"/>
        <v>N/A</v>
      </c>
      <c r="I117" s="12" t="s">
        <v>213</v>
      </c>
      <c r="J117" s="12">
        <v>82.34</v>
      </c>
      <c r="K117" s="47" t="s">
        <v>739</v>
      </c>
      <c r="L117" s="9" t="str">
        <f t="shared" si="19"/>
        <v>No</v>
      </c>
    </row>
    <row r="118" spans="1:12" ht="25.5" x14ac:dyDescent="0.2">
      <c r="A118" s="2" t="s">
        <v>1203</v>
      </c>
      <c r="B118" s="37" t="s">
        <v>213</v>
      </c>
      <c r="C118" s="49" t="s">
        <v>213</v>
      </c>
      <c r="D118" s="46" t="str">
        <f t="shared" si="23"/>
        <v>N/A</v>
      </c>
      <c r="E118" s="49">
        <v>55860</v>
      </c>
      <c r="F118" s="46" t="str">
        <f t="shared" si="24"/>
        <v>N/A</v>
      </c>
      <c r="G118" s="49">
        <v>84126</v>
      </c>
      <c r="H118" s="46" t="str">
        <f t="shared" si="25"/>
        <v>N/A</v>
      </c>
      <c r="I118" s="12" t="s">
        <v>213</v>
      </c>
      <c r="J118" s="12">
        <v>50.6</v>
      </c>
      <c r="K118" s="47" t="s">
        <v>739</v>
      </c>
      <c r="L118" s="9" t="str">
        <f t="shared" si="19"/>
        <v>No</v>
      </c>
    </row>
    <row r="119" spans="1:12" ht="25.5" x14ac:dyDescent="0.2">
      <c r="A119" s="2" t="s">
        <v>527</v>
      </c>
      <c r="B119" s="37" t="s">
        <v>213</v>
      </c>
      <c r="C119" s="49" t="s">
        <v>213</v>
      </c>
      <c r="D119" s="46" t="str">
        <f t="shared" si="23"/>
        <v>N/A</v>
      </c>
      <c r="E119" s="38">
        <v>62</v>
      </c>
      <c r="F119" s="46" t="str">
        <f t="shared" si="24"/>
        <v>N/A</v>
      </c>
      <c r="G119" s="38">
        <v>99</v>
      </c>
      <c r="H119" s="46" t="str">
        <f t="shared" si="25"/>
        <v>N/A</v>
      </c>
      <c r="I119" s="12" t="s">
        <v>213</v>
      </c>
      <c r="J119" s="12">
        <v>59.68</v>
      </c>
      <c r="K119" s="47" t="s">
        <v>739</v>
      </c>
      <c r="L119" s="9" t="str">
        <f t="shared" si="19"/>
        <v>No</v>
      </c>
    </row>
    <row r="120" spans="1:12" ht="25.5" x14ac:dyDescent="0.2">
      <c r="A120" s="2" t="s">
        <v>1204</v>
      </c>
      <c r="B120" s="37" t="s">
        <v>213</v>
      </c>
      <c r="C120" s="49" t="s">
        <v>213</v>
      </c>
      <c r="D120" s="46" t="str">
        <f t="shared" si="23"/>
        <v>N/A</v>
      </c>
      <c r="E120" s="49">
        <v>900.96774194</v>
      </c>
      <c r="F120" s="46" t="str">
        <f t="shared" si="24"/>
        <v>N/A</v>
      </c>
      <c r="G120" s="49">
        <v>849.75757576000001</v>
      </c>
      <c r="H120" s="46" t="str">
        <f t="shared" si="25"/>
        <v>N/A</v>
      </c>
      <c r="I120" s="12" t="s">
        <v>213</v>
      </c>
      <c r="J120" s="12">
        <v>-5.68</v>
      </c>
      <c r="K120" s="47" t="s">
        <v>739</v>
      </c>
      <c r="L120" s="9" t="str">
        <f t="shared" si="19"/>
        <v>Yes</v>
      </c>
    </row>
    <row r="121" spans="1:12" ht="25.5" x14ac:dyDescent="0.2">
      <c r="A121" s="2" t="s">
        <v>1205</v>
      </c>
      <c r="B121" s="37" t="s">
        <v>213</v>
      </c>
      <c r="C121" s="49" t="s">
        <v>213</v>
      </c>
      <c r="D121" s="46" t="str">
        <f t="shared" si="23"/>
        <v>N/A</v>
      </c>
      <c r="E121" s="49">
        <v>1297237</v>
      </c>
      <c r="F121" s="46" t="str">
        <f t="shared" si="24"/>
        <v>N/A</v>
      </c>
      <c r="G121" s="49">
        <v>853324</v>
      </c>
      <c r="H121" s="46" t="str">
        <f t="shared" si="25"/>
        <v>N/A</v>
      </c>
      <c r="I121" s="12" t="s">
        <v>213</v>
      </c>
      <c r="J121" s="12">
        <v>-34.200000000000003</v>
      </c>
      <c r="K121" s="47" t="s">
        <v>739</v>
      </c>
      <c r="L121" s="9" t="str">
        <f t="shared" si="19"/>
        <v>No</v>
      </c>
    </row>
    <row r="122" spans="1:12" x14ac:dyDescent="0.2">
      <c r="A122" s="2" t="s">
        <v>528</v>
      </c>
      <c r="B122" s="37" t="s">
        <v>213</v>
      </c>
      <c r="C122" s="49" t="s">
        <v>213</v>
      </c>
      <c r="D122" s="46" t="str">
        <f t="shared" si="23"/>
        <v>N/A</v>
      </c>
      <c r="E122" s="38">
        <v>7385</v>
      </c>
      <c r="F122" s="46" t="str">
        <f t="shared" si="24"/>
        <v>N/A</v>
      </c>
      <c r="G122" s="38">
        <v>1636</v>
      </c>
      <c r="H122" s="46" t="str">
        <f t="shared" si="25"/>
        <v>N/A</v>
      </c>
      <c r="I122" s="12" t="s">
        <v>213</v>
      </c>
      <c r="J122" s="12">
        <v>-77.8</v>
      </c>
      <c r="K122" s="47" t="s">
        <v>739</v>
      </c>
      <c r="L122" s="9" t="str">
        <f t="shared" si="19"/>
        <v>No</v>
      </c>
    </row>
    <row r="123" spans="1:12" ht="25.5" x14ac:dyDescent="0.2">
      <c r="A123" s="2" t="s">
        <v>1206</v>
      </c>
      <c r="B123" s="37" t="s">
        <v>213</v>
      </c>
      <c r="C123" s="49" t="s">
        <v>213</v>
      </c>
      <c r="D123" s="46" t="str">
        <f t="shared" si="23"/>
        <v>N/A</v>
      </c>
      <c r="E123" s="49">
        <v>175.65836153999999</v>
      </c>
      <c r="F123" s="46" t="str">
        <f t="shared" si="24"/>
        <v>N/A</v>
      </c>
      <c r="G123" s="49">
        <v>521.59168704000001</v>
      </c>
      <c r="H123" s="46" t="str">
        <f t="shared" si="25"/>
        <v>N/A</v>
      </c>
      <c r="I123" s="12" t="s">
        <v>213</v>
      </c>
      <c r="J123" s="12">
        <v>196.9</v>
      </c>
      <c r="K123" s="47" t="s">
        <v>739</v>
      </c>
      <c r="L123" s="9" t="str">
        <f t="shared" si="19"/>
        <v>No</v>
      </c>
    </row>
    <row r="124" spans="1:12" ht="25.5" x14ac:dyDescent="0.2">
      <c r="A124" s="2" t="s">
        <v>1207</v>
      </c>
      <c r="B124" s="37" t="s">
        <v>213</v>
      </c>
      <c r="C124" s="49" t="s">
        <v>213</v>
      </c>
      <c r="D124" s="46" t="str">
        <f t="shared" si="23"/>
        <v>N/A</v>
      </c>
      <c r="E124" s="49">
        <v>17570915</v>
      </c>
      <c r="F124" s="46" t="str">
        <f t="shared" si="24"/>
        <v>N/A</v>
      </c>
      <c r="G124" s="49">
        <v>7918008</v>
      </c>
      <c r="H124" s="46" t="str">
        <f t="shared" si="25"/>
        <v>N/A</v>
      </c>
      <c r="I124" s="12" t="s">
        <v>213</v>
      </c>
      <c r="J124" s="12">
        <v>-54.9</v>
      </c>
      <c r="K124" s="47" t="s">
        <v>739</v>
      </c>
      <c r="L124" s="9" t="str">
        <f t="shared" si="19"/>
        <v>No</v>
      </c>
    </row>
    <row r="125" spans="1:12" ht="25.5" x14ac:dyDescent="0.2">
      <c r="A125" s="2" t="s">
        <v>529</v>
      </c>
      <c r="B125" s="37" t="s">
        <v>213</v>
      </c>
      <c r="C125" s="49" t="s">
        <v>213</v>
      </c>
      <c r="D125" s="46" t="str">
        <f t="shared" si="23"/>
        <v>N/A</v>
      </c>
      <c r="E125" s="38">
        <v>28829</v>
      </c>
      <c r="F125" s="46" t="str">
        <f t="shared" si="24"/>
        <v>N/A</v>
      </c>
      <c r="G125" s="38">
        <v>13506</v>
      </c>
      <c r="H125" s="46" t="str">
        <f t="shared" si="25"/>
        <v>N/A</v>
      </c>
      <c r="I125" s="12" t="s">
        <v>213</v>
      </c>
      <c r="J125" s="12">
        <v>-53.2</v>
      </c>
      <c r="K125" s="47" t="s">
        <v>739</v>
      </c>
      <c r="L125" s="9" t="str">
        <f t="shared" si="19"/>
        <v>No</v>
      </c>
    </row>
    <row r="126" spans="1:12" ht="25.5" x14ac:dyDescent="0.2">
      <c r="A126" s="2" t="s">
        <v>1208</v>
      </c>
      <c r="B126" s="37" t="s">
        <v>213</v>
      </c>
      <c r="C126" s="49" t="s">
        <v>213</v>
      </c>
      <c r="D126" s="46" t="str">
        <f t="shared" si="23"/>
        <v>N/A</v>
      </c>
      <c r="E126" s="49">
        <v>609.48749523000004</v>
      </c>
      <c r="F126" s="46" t="str">
        <f t="shared" si="24"/>
        <v>N/A</v>
      </c>
      <c r="G126" s="49">
        <v>586.25855175000004</v>
      </c>
      <c r="H126" s="46" t="str">
        <f t="shared" si="25"/>
        <v>N/A</v>
      </c>
      <c r="I126" s="12" t="s">
        <v>213</v>
      </c>
      <c r="J126" s="12">
        <v>-3.81</v>
      </c>
      <c r="K126" s="47" t="s">
        <v>739</v>
      </c>
      <c r="L126" s="9" t="str">
        <f t="shared" si="19"/>
        <v>Yes</v>
      </c>
    </row>
    <row r="127" spans="1:12" ht="25.5" x14ac:dyDescent="0.2">
      <c r="A127" s="2" t="s">
        <v>1209</v>
      </c>
      <c r="B127" s="37" t="s">
        <v>213</v>
      </c>
      <c r="C127" s="49" t="s">
        <v>213</v>
      </c>
      <c r="D127" s="46" t="str">
        <f t="shared" si="23"/>
        <v>N/A</v>
      </c>
      <c r="E127" s="49">
        <v>4304647</v>
      </c>
      <c r="F127" s="46" t="str">
        <f t="shared" si="24"/>
        <v>N/A</v>
      </c>
      <c r="G127" s="49">
        <v>4551044</v>
      </c>
      <c r="H127" s="46" t="str">
        <f t="shared" si="25"/>
        <v>N/A</v>
      </c>
      <c r="I127" s="12" t="s">
        <v>213</v>
      </c>
      <c r="J127" s="12">
        <v>5.7240000000000002</v>
      </c>
      <c r="K127" s="47" t="s">
        <v>739</v>
      </c>
      <c r="L127" s="9" t="str">
        <f t="shared" si="19"/>
        <v>Yes</v>
      </c>
    </row>
    <row r="128" spans="1:12" x14ac:dyDescent="0.2">
      <c r="A128" s="2" t="s">
        <v>530</v>
      </c>
      <c r="B128" s="37" t="s">
        <v>213</v>
      </c>
      <c r="C128" s="49" t="s">
        <v>213</v>
      </c>
      <c r="D128" s="46" t="str">
        <f t="shared" si="23"/>
        <v>N/A</v>
      </c>
      <c r="E128" s="38">
        <v>15232</v>
      </c>
      <c r="F128" s="46" t="str">
        <f t="shared" si="24"/>
        <v>N/A</v>
      </c>
      <c r="G128" s="38">
        <v>15861</v>
      </c>
      <c r="H128" s="46" t="str">
        <f t="shared" si="25"/>
        <v>N/A</v>
      </c>
      <c r="I128" s="12" t="s">
        <v>213</v>
      </c>
      <c r="J128" s="12">
        <v>4.1289999999999996</v>
      </c>
      <c r="K128" s="47" t="s">
        <v>739</v>
      </c>
      <c r="L128" s="9" t="str">
        <f t="shared" si="19"/>
        <v>Yes</v>
      </c>
    </row>
    <row r="129" spans="1:12" ht="25.5" x14ac:dyDescent="0.2">
      <c r="A129" s="2" t="s">
        <v>1210</v>
      </c>
      <c r="B129" s="37" t="s">
        <v>213</v>
      </c>
      <c r="C129" s="49" t="s">
        <v>213</v>
      </c>
      <c r="D129" s="46" t="str">
        <f t="shared" si="23"/>
        <v>N/A</v>
      </c>
      <c r="E129" s="49">
        <v>282.60550158000001</v>
      </c>
      <c r="F129" s="46" t="str">
        <f t="shared" si="24"/>
        <v>N/A</v>
      </c>
      <c r="G129" s="49">
        <v>286.93298026999997</v>
      </c>
      <c r="H129" s="46" t="str">
        <f t="shared" si="25"/>
        <v>N/A</v>
      </c>
      <c r="I129" s="12" t="s">
        <v>213</v>
      </c>
      <c r="J129" s="12">
        <v>1.5309999999999999</v>
      </c>
      <c r="K129" s="47" t="s">
        <v>739</v>
      </c>
      <c r="L129" s="9" t="str">
        <f t="shared" si="19"/>
        <v>Yes</v>
      </c>
    </row>
    <row r="130" spans="1:12" ht="25.5" x14ac:dyDescent="0.2">
      <c r="A130" s="2" t="s">
        <v>1211</v>
      </c>
      <c r="B130" s="37" t="s">
        <v>213</v>
      </c>
      <c r="C130" s="49" t="s">
        <v>213</v>
      </c>
      <c r="D130" s="46" t="str">
        <f t="shared" si="23"/>
        <v>N/A</v>
      </c>
      <c r="E130" s="49">
        <v>358610</v>
      </c>
      <c r="F130" s="46" t="str">
        <f t="shared" si="24"/>
        <v>N/A</v>
      </c>
      <c r="G130" s="49">
        <v>238155</v>
      </c>
      <c r="H130" s="46" t="str">
        <f t="shared" si="25"/>
        <v>N/A</v>
      </c>
      <c r="I130" s="12" t="s">
        <v>213</v>
      </c>
      <c r="J130" s="12">
        <v>-33.6</v>
      </c>
      <c r="K130" s="47" t="s">
        <v>739</v>
      </c>
      <c r="L130" s="9" t="str">
        <f t="shared" si="19"/>
        <v>No</v>
      </c>
    </row>
    <row r="131" spans="1:12" ht="25.5" x14ac:dyDescent="0.2">
      <c r="A131" s="2" t="s">
        <v>531</v>
      </c>
      <c r="B131" s="37" t="s">
        <v>213</v>
      </c>
      <c r="C131" s="49" t="s">
        <v>213</v>
      </c>
      <c r="D131" s="46" t="str">
        <f t="shared" si="23"/>
        <v>N/A</v>
      </c>
      <c r="E131" s="38">
        <v>674</v>
      </c>
      <c r="F131" s="46" t="str">
        <f t="shared" si="24"/>
        <v>N/A</v>
      </c>
      <c r="G131" s="38">
        <v>546</v>
      </c>
      <c r="H131" s="46" t="str">
        <f t="shared" si="25"/>
        <v>N/A</v>
      </c>
      <c r="I131" s="12" t="s">
        <v>213</v>
      </c>
      <c r="J131" s="12">
        <v>-19</v>
      </c>
      <c r="K131" s="47" t="s">
        <v>739</v>
      </c>
      <c r="L131" s="9" t="str">
        <f t="shared" si="19"/>
        <v>Yes</v>
      </c>
    </row>
    <row r="132" spans="1:12" ht="25.5" x14ac:dyDescent="0.2">
      <c r="A132" s="2" t="s">
        <v>1212</v>
      </c>
      <c r="B132" s="37" t="s">
        <v>213</v>
      </c>
      <c r="C132" s="49" t="s">
        <v>213</v>
      </c>
      <c r="D132" s="46" t="str">
        <f t="shared" si="23"/>
        <v>N/A</v>
      </c>
      <c r="E132" s="49">
        <v>532.06231453999999</v>
      </c>
      <c r="F132" s="46" t="str">
        <f t="shared" si="24"/>
        <v>N/A</v>
      </c>
      <c r="G132" s="49">
        <v>436.18131868</v>
      </c>
      <c r="H132" s="46" t="str">
        <f t="shared" si="25"/>
        <v>N/A</v>
      </c>
      <c r="I132" s="12" t="s">
        <v>213</v>
      </c>
      <c r="J132" s="12">
        <v>-18</v>
      </c>
      <c r="K132" s="47" t="s">
        <v>739</v>
      </c>
      <c r="L132" s="9" t="str">
        <f t="shared" si="19"/>
        <v>Yes</v>
      </c>
    </row>
    <row r="133" spans="1:12" ht="25.5" x14ac:dyDescent="0.2">
      <c r="A133" s="2" t="s">
        <v>1213</v>
      </c>
      <c r="B133" s="37" t="s">
        <v>213</v>
      </c>
      <c r="C133" s="49" t="s">
        <v>213</v>
      </c>
      <c r="D133" s="46" t="str">
        <f t="shared" si="23"/>
        <v>N/A</v>
      </c>
      <c r="E133" s="49">
        <v>325950</v>
      </c>
      <c r="F133" s="46" t="str">
        <f t="shared" si="24"/>
        <v>N/A</v>
      </c>
      <c r="G133" s="49">
        <v>3408</v>
      </c>
      <c r="H133" s="46" t="str">
        <f t="shared" si="25"/>
        <v>N/A</v>
      </c>
      <c r="I133" s="12" t="s">
        <v>213</v>
      </c>
      <c r="J133" s="12">
        <v>-99</v>
      </c>
      <c r="K133" s="47" t="s">
        <v>739</v>
      </c>
      <c r="L133" s="9" t="str">
        <f t="shared" si="19"/>
        <v>No</v>
      </c>
    </row>
    <row r="134" spans="1:12" x14ac:dyDescent="0.2">
      <c r="A134" s="2" t="s">
        <v>532</v>
      </c>
      <c r="B134" s="37" t="s">
        <v>213</v>
      </c>
      <c r="C134" s="49" t="s">
        <v>213</v>
      </c>
      <c r="D134" s="46" t="str">
        <f t="shared" si="23"/>
        <v>N/A</v>
      </c>
      <c r="E134" s="38">
        <v>826</v>
      </c>
      <c r="F134" s="46" t="str">
        <f t="shared" si="24"/>
        <v>N/A</v>
      </c>
      <c r="G134" s="38">
        <v>11</v>
      </c>
      <c r="H134" s="46" t="str">
        <f t="shared" si="25"/>
        <v>N/A</v>
      </c>
      <c r="I134" s="12" t="s">
        <v>213</v>
      </c>
      <c r="J134" s="12">
        <v>-99.5</v>
      </c>
      <c r="K134" s="47" t="s">
        <v>739</v>
      </c>
      <c r="L134" s="9" t="str">
        <f t="shared" si="19"/>
        <v>No</v>
      </c>
    </row>
    <row r="135" spans="1:12" ht="25.5" x14ac:dyDescent="0.2">
      <c r="A135" s="2" t="s">
        <v>1214</v>
      </c>
      <c r="B135" s="37" t="s">
        <v>213</v>
      </c>
      <c r="C135" s="49" t="s">
        <v>213</v>
      </c>
      <c r="D135" s="46" t="str">
        <f t="shared" si="23"/>
        <v>N/A</v>
      </c>
      <c r="E135" s="49">
        <v>394.61259080000002</v>
      </c>
      <c r="F135" s="46" t="str">
        <f t="shared" si="24"/>
        <v>N/A</v>
      </c>
      <c r="G135" s="49">
        <v>852</v>
      </c>
      <c r="H135" s="46" t="str">
        <f t="shared" si="25"/>
        <v>N/A</v>
      </c>
      <c r="I135" s="12" t="s">
        <v>213</v>
      </c>
      <c r="J135" s="12">
        <v>115.9</v>
      </c>
      <c r="K135" s="47" t="s">
        <v>739</v>
      </c>
      <c r="L135" s="9" t="str">
        <f t="shared" si="19"/>
        <v>No</v>
      </c>
    </row>
    <row r="136" spans="1:12" x14ac:dyDescent="0.2">
      <c r="A136" s="2" t="s">
        <v>1215</v>
      </c>
      <c r="B136" s="37" t="s">
        <v>213</v>
      </c>
      <c r="C136" s="49" t="s">
        <v>213</v>
      </c>
      <c r="D136" s="46" t="str">
        <f t="shared" si="23"/>
        <v>N/A</v>
      </c>
      <c r="E136" s="49">
        <v>31611580</v>
      </c>
      <c r="F136" s="46" t="str">
        <f t="shared" si="24"/>
        <v>N/A</v>
      </c>
      <c r="G136" s="49">
        <v>27452685</v>
      </c>
      <c r="H136" s="46" t="str">
        <f t="shared" si="25"/>
        <v>N/A</v>
      </c>
      <c r="I136" s="12" t="s">
        <v>213</v>
      </c>
      <c r="J136" s="12">
        <v>-13.2</v>
      </c>
      <c r="K136" s="47" t="s">
        <v>739</v>
      </c>
      <c r="L136" s="9" t="str">
        <f t="shared" si="19"/>
        <v>Yes</v>
      </c>
    </row>
    <row r="137" spans="1:12" x14ac:dyDescent="0.2">
      <c r="A137" s="2" t="s">
        <v>533</v>
      </c>
      <c r="B137" s="37" t="s">
        <v>213</v>
      </c>
      <c r="C137" s="49" t="s">
        <v>213</v>
      </c>
      <c r="D137" s="46" t="str">
        <f t="shared" si="23"/>
        <v>N/A</v>
      </c>
      <c r="E137" s="38">
        <v>8259</v>
      </c>
      <c r="F137" s="46" t="str">
        <f t="shared" si="24"/>
        <v>N/A</v>
      </c>
      <c r="G137" s="38">
        <v>7095</v>
      </c>
      <c r="H137" s="46" t="str">
        <f t="shared" si="25"/>
        <v>N/A</v>
      </c>
      <c r="I137" s="12" t="s">
        <v>213</v>
      </c>
      <c r="J137" s="12">
        <v>-14.1</v>
      </c>
      <c r="K137" s="47" t="s">
        <v>739</v>
      </c>
      <c r="L137" s="9" t="str">
        <f t="shared" si="19"/>
        <v>Yes</v>
      </c>
    </row>
    <row r="138" spans="1:12" x14ac:dyDescent="0.2">
      <c r="A138" s="2" t="s">
        <v>1216</v>
      </c>
      <c r="B138" s="37" t="s">
        <v>213</v>
      </c>
      <c r="C138" s="49" t="s">
        <v>213</v>
      </c>
      <c r="D138" s="46" t="str">
        <f t="shared" si="23"/>
        <v>N/A</v>
      </c>
      <c r="E138" s="49">
        <v>3827.5311781</v>
      </c>
      <c r="F138" s="46" t="str">
        <f t="shared" si="24"/>
        <v>N/A</v>
      </c>
      <c r="G138" s="49">
        <v>3869.3002114000001</v>
      </c>
      <c r="H138" s="46" t="str">
        <f t="shared" si="25"/>
        <v>N/A</v>
      </c>
      <c r="I138" s="12" t="s">
        <v>213</v>
      </c>
      <c r="J138" s="12">
        <v>1.091</v>
      </c>
      <c r="K138" s="47" t="s">
        <v>739</v>
      </c>
      <c r="L138" s="9" t="str">
        <f t="shared" si="19"/>
        <v>Yes</v>
      </c>
    </row>
    <row r="139" spans="1:12" x14ac:dyDescent="0.2">
      <c r="A139" s="60" t="s">
        <v>406</v>
      </c>
      <c r="B139" s="14" t="s">
        <v>213</v>
      </c>
      <c r="C139" s="14">
        <v>4891613797</v>
      </c>
      <c r="D139" s="11" t="str">
        <f t="shared" si="23"/>
        <v>N/A</v>
      </c>
      <c r="E139" s="14">
        <v>5477048183</v>
      </c>
      <c r="F139" s="11" t="str">
        <f t="shared" si="24"/>
        <v>N/A</v>
      </c>
      <c r="G139" s="14">
        <v>5521801431</v>
      </c>
      <c r="H139" s="11" t="str">
        <f t="shared" si="25"/>
        <v>N/A</v>
      </c>
      <c r="I139" s="12">
        <v>11.97</v>
      </c>
      <c r="J139" s="12">
        <v>0.81710000000000005</v>
      </c>
      <c r="K139" s="14" t="s">
        <v>213</v>
      </c>
      <c r="L139" s="9" t="str">
        <f t="shared" ref="L139:L158" si="26">IF(J139="Div by 0", "N/A", IF(K139="N/A","N/A", IF(J139&gt;VALUE(MID(K139,1,2)), "No", IF(J139&lt;-1*VALUE(MID(K139,1,2)), "No", "Yes"))))</f>
        <v>N/A</v>
      </c>
    </row>
    <row r="140" spans="1:12" x14ac:dyDescent="0.2">
      <c r="A140" s="60" t="s">
        <v>1217</v>
      </c>
      <c r="B140" s="14" t="s">
        <v>213</v>
      </c>
      <c r="C140" s="14">
        <v>4268.2898242000001</v>
      </c>
      <c r="D140" s="11" t="str">
        <f t="shared" si="23"/>
        <v>N/A</v>
      </c>
      <c r="E140" s="14">
        <v>4500.9756133999999</v>
      </c>
      <c r="F140" s="11" t="str">
        <f t="shared" si="24"/>
        <v>N/A</v>
      </c>
      <c r="G140" s="14">
        <v>4412.6825079999999</v>
      </c>
      <c r="H140" s="11" t="str">
        <f t="shared" si="25"/>
        <v>N/A</v>
      </c>
      <c r="I140" s="12">
        <v>5.4509999999999996</v>
      </c>
      <c r="J140" s="12">
        <v>-1.96</v>
      </c>
      <c r="K140" s="14" t="s">
        <v>213</v>
      </c>
      <c r="L140" s="9" t="str">
        <f t="shared" si="26"/>
        <v>N/A</v>
      </c>
    </row>
    <row r="141" spans="1:12" x14ac:dyDescent="0.2">
      <c r="A141" s="60" t="s">
        <v>407</v>
      </c>
      <c r="B141" s="14" t="s">
        <v>213</v>
      </c>
      <c r="C141" s="14">
        <v>28793498</v>
      </c>
      <c r="D141" s="11" t="str">
        <f t="shared" si="23"/>
        <v>N/A</v>
      </c>
      <c r="E141" s="14">
        <v>29168936</v>
      </c>
      <c r="F141" s="11" t="str">
        <f t="shared" si="24"/>
        <v>N/A</v>
      </c>
      <c r="G141" s="14">
        <v>37922451</v>
      </c>
      <c r="H141" s="11" t="str">
        <f t="shared" si="25"/>
        <v>N/A</v>
      </c>
      <c r="I141" s="12">
        <v>1.304</v>
      </c>
      <c r="J141" s="12">
        <v>30.01</v>
      </c>
      <c r="K141" s="14" t="s">
        <v>213</v>
      </c>
      <c r="L141" s="9" t="str">
        <f t="shared" si="26"/>
        <v>N/A</v>
      </c>
    </row>
    <row r="142" spans="1:12" x14ac:dyDescent="0.2">
      <c r="A142" s="60" t="s">
        <v>1218</v>
      </c>
      <c r="B142" s="14" t="s">
        <v>213</v>
      </c>
      <c r="C142" s="14">
        <v>19830.232781999999</v>
      </c>
      <c r="D142" s="11" t="str">
        <f t="shared" si="23"/>
        <v>N/A</v>
      </c>
      <c r="E142" s="14">
        <v>21784.119492000002</v>
      </c>
      <c r="F142" s="11" t="str">
        <f t="shared" si="24"/>
        <v>N/A</v>
      </c>
      <c r="G142" s="14">
        <v>25214.395612</v>
      </c>
      <c r="H142" s="11" t="str">
        <f t="shared" si="25"/>
        <v>N/A</v>
      </c>
      <c r="I142" s="12">
        <v>9.8529999999999998</v>
      </c>
      <c r="J142" s="12">
        <v>15.75</v>
      </c>
      <c r="K142" s="14" t="s">
        <v>213</v>
      </c>
      <c r="L142" s="9" t="str">
        <f t="shared" si="26"/>
        <v>N/A</v>
      </c>
    </row>
    <row r="143" spans="1:12" x14ac:dyDescent="0.2">
      <c r="A143" s="60" t="s">
        <v>408</v>
      </c>
      <c r="B143" s="14" t="s">
        <v>213</v>
      </c>
      <c r="C143" s="14">
        <v>5375395</v>
      </c>
      <c r="D143" s="11" t="str">
        <f t="shared" si="23"/>
        <v>N/A</v>
      </c>
      <c r="E143" s="14">
        <v>5240847</v>
      </c>
      <c r="F143" s="11" t="str">
        <f t="shared" si="24"/>
        <v>N/A</v>
      </c>
      <c r="G143" s="14">
        <v>7475559</v>
      </c>
      <c r="H143" s="11" t="str">
        <f t="shared" si="25"/>
        <v>N/A</v>
      </c>
      <c r="I143" s="12">
        <v>-2.5</v>
      </c>
      <c r="J143" s="12">
        <v>42.64</v>
      </c>
      <c r="K143" s="14" t="s">
        <v>213</v>
      </c>
      <c r="L143" s="9" t="str">
        <f t="shared" si="26"/>
        <v>N/A</v>
      </c>
    </row>
    <row r="144" spans="1:12" ht="25.5" x14ac:dyDescent="0.2">
      <c r="A144" s="60" t="s">
        <v>1219</v>
      </c>
      <c r="B144" s="14" t="s">
        <v>213</v>
      </c>
      <c r="C144" s="14">
        <v>168.75102028000001</v>
      </c>
      <c r="D144" s="11" t="str">
        <f t="shared" si="23"/>
        <v>N/A</v>
      </c>
      <c r="E144" s="14">
        <v>144.58306665000001</v>
      </c>
      <c r="F144" s="11" t="str">
        <f t="shared" si="24"/>
        <v>N/A</v>
      </c>
      <c r="G144" s="14">
        <v>181.73232041</v>
      </c>
      <c r="H144" s="11" t="str">
        <f t="shared" si="25"/>
        <v>N/A</v>
      </c>
      <c r="I144" s="12">
        <v>-14.3</v>
      </c>
      <c r="J144" s="12">
        <v>25.69</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175641879</v>
      </c>
      <c r="D147" s="11" t="str">
        <f t="shared" ref="D147:D160" si="27">IF($B147="N/A","N/A",IF(C147&gt;10,"No",IF(C147&lt;-10,"No","Yes")))</f>
        <v>N/A</v>
      </c>
      <c r="E147" s="14">
        <v>201883673</v>
      </c>
      <c r="F147" s="11" t="str">
        <f t="shared" ref="F147:F160" si="28">IF($B147="N/A","N/A",IF(E147&gt;10,"No",IF(E147&lt;-10,"No","Yes")))</f>
        <v>N/A</v>
      </c>
      <c r="G147" s="14">
        <v>221729557</v>
      </c>
      <c r="H147" s="11" t="str">
        <f t="shared" ref="H147:H160" si="29">IF($B147="N/A","N/A",IF(G147&gt;10,"No",IF(G147&lt;-10,"No","Yes")))</f>
        <v>N/A</v>
      </c>
      <c r="I147" s="12">
        <v>14.94</v>
      </c>
      <c r="J147" s="12">
        <v>9.83</v>
      </c>
      <c r="K147" s="14" t="s">
        <v>213</v>
      </c>
      <c r="L147" s="9" t="str">
        <f t="shared" si="26"/>
        <v>N/A</v>
      </c>
    </row>
    <row r="148" spans="1:13" x14ac:dyDescent="0.2">
      <c r="A148" s="60" t="s">
        <v>1221</v>
      </c>
      <c r="B148" s="14" t="s">
        <v>213</v>
      </c>
      <c r="C148" s="14">
        <v>7492.6149218999999</v>
      </c>
      <c r="D148" s="11" t="str">
        <f t="shared" si="27"/>
        <v>N/A</v>
      </c>
      <c r="E148" s="14">
        <v>8316.1835969999993</v>
      </c>
      <c r="F148" s="11" t="str">
        <f t="shared" si="28"/>
        <v>N/A</v>
      </c>
      <c r="G148" s="14">
        <v>8674.1865660000003</v>
      </c>
      <c r="H148" s="11" t="str">
        <f t="shared" si="29"/>
        <v>N/A</v>
      </c>
      <c r="I148" s="12">
        <v>10.99</v>
      </c>
      <c r="J148" s="12">
        <v>4.3049999999999997</v>
      </c>
      <c r="K148" s="14" t="s">
        <v>213</v>
      </c>
      <c r="L148" s="9" t="str">
        <f t="shared" si="26"/>
        <v>N/A</v>
      </c>
    </row>
    <row r="149" spans="1:13" x14ac:dyDescent="0.2">
      <c r="A149" s="60" t="s">
        <v>411</v>
      </c>
      <c r="B149" s="14" t="s">
        <v>213</v>
      </c>
      <c r="C149" s="14">
        <v>78634134</v>
      </c>
      <c r="D149" s="11" t="str">
        <f t="shared" si="27"/>
        <v>N/A</v>
      </c>
      <c r="E149" s="14">
        <v>80546497</v>
      </c>
      <c r="F149" s="11" t="str">
        <f t="shared" si="28"/>
        <v>N/A</v>
      </c>
      <c r="G149" s="14">
        <v>16388915</v>
      </c>
      <c r="H149" s="11" t="str">
        <f t="shared" si="29"/>
        <v>N/A</v>
      </c>
      <c r="I149" s="12">
        <v>2.4319999999999999</v>
      </c>
      <c r="J149" s="12">
        <v>-79.7</v>
      </c>
      <c r="K149" s="14" t="s">
        <v>213</v>
      </c>
      <c r="L149" s="9" t="str">
        <f t="shared" si="26"/>
        <v>N/A</v>
      </c>
    </row>
    <row r="150" spans="1:13" x14ac:dyDescent="0.2">
      <c r="A150" s="60" t="s">
        <v>1222</v>
      </c>
      <c r="B150" s="14" t="s">
        <v>213</v>
      </c>
      <c r="C150" s="14">
        <v>930.44933263999997</v>
      </c>
      <c r="D150" s="11" t="str">
        <f t="shared" si="27"/>
        <v>N/A</v>
      </c>
      <c r="E150" s="14">
        <v>858.00033022000002</v>
      </c>
      <c r="F150" s="11" t="str">
        <f t="shared" si="28"/>
        <v>N/A</v>
      </c>
      <c r="G150" s="14">
        <v>182.35435165000001</v>
      </c>
      <c r="H150" s="11" t="str">
        <f t="shared" si="29"/>
        <v>N/A</v>
      </c>
      <c r="I150" s="12">
        <v>-7.79</v>
      </c>
      <c r="J150" s="12">
        <v>-78.7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11388982</v>
      </c>
      <c r="D153" s="11" t="str">
        <f t="shared" si="27"/>
        <v>N/A</v>
      </c>
      <c r="E153" s="14">
        <v>25120602</v>
      </c>
      <c r="F153" s="11" t="str">
        <f t="shared" si="28"/>
        <v>N/A</v>
      </c>
      <c r="G153" s="14">
        <v>27776432</v>
      </c>
      <c r="H153" s="11" t="str">
        <f t="shared" si="29"/>
        <v>N/A</v>
      </c>
      <c r="I153" s="12">
        <v>120.6</v>
      </c>
      <c r="J153" s="12">
        <v>10.57</v>
      </c>
      <c r="K153" s="14" t="s">
        <v>213</v>
      </c>
      <c r="L153" s="9" t="str">
        <f t="shared" si="26"/>
        <v>N/A</v>
      </c>
      <c r="M153" s="68"/>
    </row>
    <row r="154" spans="1:13" x14ac:dyDescent="0.2">
      <c r="A154" s="60" t="s">
        <v>1224</v>
      </c>
      <c r="B154" s="14" t="s">
        <v>213</v>
      </c>
      <c r="C154" s="14">
        <v>33895.779761999998</v>
      </c>
      <c r="D154" s="11" t="str">
        <f t="shared" si="27"/>
        <v>N/A</v>
      </c>
      <c r="E154" s="14">
        <v>31558.545225999998</v>
      </c>
      <c r="F154" s="11" t="str">
        <f t="shared" si="28"/>
        <v>N/A</v>
      </c>
      <c r="G154" s="14">
        <v>27447.067193999999</v>
      </c>
      <c r="H154" s="11" t="str">
        <f t="shared" si="29"/>
        <v>N/A</v>
      </c>
      <c r="I154" s="12">
        <v>-6.9</v>
      </c>
      <c r="J154" s="12">
        <v>-13</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1162976</v>
      </c>
      <c r="D6" s="11" t="str">
        <f t="shared" ref="D6:D11" si="0">IF($B6="N/A","N/A",IF(C6&gt;10,"No",IF(C6&lt;-10,"No","Yes")))</f>
        <v>N/A</v>
      </c>
      <c r="E6" s="1">
        <v>1234625</v>
      </c>
      <c r="F6" s="11" t="str">
        <f t="shared" ref="F6:F11" si="1">IF($B6="N/A","N/A",IF(E6&gt;10,"No",IF(E6&lt;-10,"No","Yes")))</f>
        <v>N/A</v>
      </c>
      <c r="G6" s="1">
        <v>1270016</v>
      </c>
      <c r="H6" s="11" t="str">
        <f t="shared" ref="H6:H11" si="2">IF($B6="N/A","N/A",IF(G6&gt;10,"No",IF(G6&lt;-10,"No","Yes")))</f>
        <v>N/A</v>
      </c>
      <c r="I6" s="12">
        <v>6.1609999999999996</v>
      </c>
      <c r="J6" s="12">
        <v>2.867</v>
      </c>
      <c r="K6" s="1" t="s">
        <v>739</v>
      </c>
      <c r="L6" s="9" t="str">
        <f t="shared" ref="L6:L14" si="3">IF(J6="Div by 0", "N/A", IF(K6="N/A","N/A", IF(J6&gt;VALUE(MID(K6,1,2)), "No", IF(J6&lt;-1*VALUE(MID(K6,1,2)), "No", "Yes"))))</f>
        <v>Yes</v>
      </c>
    </row>
    <row r="7" spans="1:12" x14ac:dyDescent="0.2">
      <c r="A7" s="18" t="s">
        <v>100</v>
      </c>
      <c r="B7" s="50" t="s">
        <v>213</v>
      </c>
      <c r="C7" s="1">
        <v>75955</v>
      </c>
      <c r="D7" s="11" t="str">
        <f t="shared" si="0"/>
        <v>N/A</v>
      </c>
      <c r="E7" s="1">
        <v>78700</v>
      </c>
      <c r="F7" s="11" t="str">
        <f t="shared" si="1"/>
        <v>N/A</v>
      </c>
      <c r="G7" s="1">
        <v>81196</v>
      </c>
      <c r="H7" s="11" t="str">
        <f t="shared" si="2"/>
        <v>N/A</v>
      </c>
      <c r="I7" s="12">
        <v>3.6139999999999999</v>
      </c>
      <c r="J7" s="12">
        <v>3.1720000000000002</v>
      </c>
      <c r="K7" s="50" t="s">
        <v>739</v>
      </c>
      <c r="L7" s="9" t="str">
        <f t="shared" si="3"/>
        <v>Yes</v>
      </c>
    </row>
    <row r="8" spans="1:12" x14ac:dyDescent="0.2">
      <c r="A8" s="18" t="s">
        <v>101</v>
      </c>
      <c r="B8" s="50" t="s">
        <v>213</v>
      </c>
      <c r="C8" s="1">
        <v>180922</v>
      </c>
      <c r="D8" s="11" t="str">
        <f t="shared" si="0"/>
        <v>N/A</v>
      </c>
      <c r="E8" s="1">
        <v>189696</v>
      </c>
      <c r="F8" s="11" t="str">
        <f t="shared" si="1"/>
        <v>N/A</v>
      </c>
      <c r="G8" s="1">
        <v>194995</v>
      </c>
      <c r="H8" s="11" t="str">
        <f t="shared" si="2"/>
        <v>N/A</v>
      </c>
      <c r="I8" s="12">
        <v>4.8499999999999996</v>
      </c>
      <c r="J8" s="12">
        <v>2.7930000000000001</v>
      </c>
      <c r="K8" s="50" t="s">
        <v>739</v>
      </c>
      <c r="L8" s="9" t="str">
        <f t="shared" si="3"/>
        <v>Yes</v>
      </c>
    </row>
    <row r="9" spans="1:12" x14ac:dyDescent="0.2">
      <c r="A9" s="18" t="s">
        <v>104</v>
      </c>
      <c r="B9" s="50" t="s">
        <v>213</v>
      </c>
      <c r="C9" s="1">
        <v>721476</v>
      </c>
      <c r="D9" s="11" t="str">
        <f t="shared" si="0"/>
        <v>N/A</v>
      </c>
      <c r="E9" s="1">
        <v>766351</v>
      </c>
      <c r="F9" s="11" t="str">
        <f t="shared" si="1"/>
        <v>N/A</v>
      </c>
      <c r="G9" s="1">
        <v>789357</v>
      </c>
      <c r="H9" s="11" t="str">
        <f t="shared" si="2"/>
        <v>N/A</v>
      </c>
      <c r="I9" s="12">
        <v>6.22</v>
      </c>
      <c r="J9" s="12">
        <v>3.0019999999999998</v>
      </c>
      <c r="K9" s="50" t="s">
        <v>739</v>
      </c>
      <c r="L9" s="9" t="str">
        <f t="shared" si="3"/>
        <v>Yes</v>
      </c>
    </row>
    <row r="10" spans="1:12" x14ac:dyDescent="0.2">
      <c r="A10" s="18" t="s">
        <v>105</v>
      </c>
      <c r="B10" s="50" t="s">
        <v>213</v>
      </c>
      <c r="C10" s="1">
        <v>184623</v>
      </c>
      <c r="D10" s="11" t="str">
        <f t="shared" si="0"/>
        <v>N/A</v>
      </c>
      <c r="E10" s="1">
        <v>199878</v>
      </c>
      <c r="F10" s="11" t="str">
        <f t="shared" si="1"/>
        <v>N/A</v>
      </c>
      <c r="G10" s="1">
        <v>204468</v>
      </c>
      <c r="H10" s="11" t="str">
        <f t="shared" si="2"/>
        <v>N/A</v>
      </c>
      <c r="I10" s="12">
        <v>8.2629999999999999</v>
      </c>
      <c r="J10" s="12">
        <v>2.2959999999999998</v>
      </c>
      <c r="K10" s="50" t="s">
        <v>739</v>
      </c>
      <c r="L10" s="9" t="str">
        <f t="shared" si="3"/>
        <v>Yes</v>
      </c>
    </row>
    <row r="11" spans="1:12" x14ac:dyDescent="0.2">
      <c r="A11" s="18" t="s">
        <v>77</v>
      </c>
      <c r="B11" s="1" t="s">
        <v>213</v>
      </c>
      <c r="C11" s="1">
        <v>935602.51</v>
      </c>
      <c r="D11" s="46" t="str">
        <f t="shared" si="0"/>
        <v>N/A</v>
      </c>
      <c r="E11" s="1">
        <v>1029168.3</v>
      </c>
      <c r="F11" s="11" t="str">
        <f t="shared" si="1"/>
        <v>N/A</v>
      </c>
      <c r="G11" s="1">
        <v>1059844.22</v>
      </c>
      <c r="H11" s="11" t="str">
        <f t="shared" si="2"/>
        <v>N/A</v>
      </c>
      <c r="I11" s="12">
        <v>10</v>
      </c>
      <c r="J11" s="12">
        <v>2.9809999999999999</v>
      </c>
      <c r="K11" s="1" t="s">
        <v>740</v>
      </c>
      <c r="L11" s="9" t="str">
        <f t="shared" si="3"/>
        <v>Yes</v>
      </c>
    </row>
    <row r="12" spans="1:12" x14ac:dyDescent="0.2">
      <c r="A12" s="18" t="s">
        <v>115</v>
      </c>
      <c r="B12" s="1" t="s">
        <v>213</v>
      </c>
      <c r="C12" s="1">
        <v>132288</v>
      </c>
      <c r="D12" s="1" t="s">
        <v>213</v>
      </c>
      <c r="E12" s="1">
        <v>137609</v>
      </c>
      <c r="F12" s="1" t="s">
        <v>213</v>
      </c>
      <c r="G12" s="1">
        <v>141687</v>
      </c>
      <c r="H12" s="1" t="s">
        <v>213</v>
      </c>
      <c r="I12" s="12">
        <v>4.0220000000000002</v>
      </c>
      <c r="J12" s="12">
        <v>2.9630000000000001</v>
      </c>
      <c r="K12" s="1" t="s">
        <v>740</v>
      </c>
      <c r="L12" s="9" t="str">
        <f t="shared" si="3"/>
        <v>Yes</v>
      </c>
    </row>
    <row r="13" spans="1:12" x14ac:dyDescent="0.2">
      <c r="A13" s="18" t="s">
        <v>449</v>
      </c>
      <c r="B13" s="1" t="s">
        <v>213</v>
      </c>
      <c r="C13" s="1">
        <v>72683</v>
      </c>
      <c r="D13" s="1" t="s">
        <v>213</v>
      </c>
      <c r="E13" s="1">
        <v>75993</v>
      </c>
      <c r="F13" s="1" t="s">
        <v>213</v>
      </c>
      <c r="G13" s="1">
        <v>78648</v>
      </c>
      <c r="H13" s="1" t="s">
        <v>213</v>
      </c>
      <c r="I13" s="12">
        <v>4.5540000000000003</v>
      </c>
      <c r="J13" s="12">
        <v>3.4940000000000002</v>
      </c>
      <c r="K13" s="1" t="s">
        <v>740</v>
      </c>
      <c r="L13" s="9" t="str">
        <f t="shared" si="3"/>
        <v>Yes</v>
      </c>
    </row>
    <row r="14" spans="1:12" x14ac:dyDescent="0.2">
      <c r="A14" s="18" t="s">
        <v>450</v>
      </c>
      <c r="B14" s="1" t="s">
        <v>213</v>
      </c>
      <c r="C14" s="1">
        <v>58507</v>
      </c>
      <c r="D14" s="1" t="s">
        <v>213</v>
      </c>
      <c r="E14" s="1">
        <v>60556</v>
      </c>
      <c r="F14" s="1" t="s">
        <v>213</v>
      </c>
      <c r="G14" s="1">
        <v>62045</v>
      </c>
      <c r="H14" s="1" t="s">
        <v>213</v>
      </c>
      <c r="I14" s="12">
        <v>3.5019999999999998</v>
      </c>
      <c r="J14" s="12">
        <v>2.4590000000000001</v>
      </c>
      <c r="K14" s="1" t="s">
        <v>740</v>
      </c>
      <c r="L14" s="9" t="str">
        <f t="shared" si="3"/>
        <v>Yes</v>
      </c>
    </row>
    <row r="15" spans="1:12" x14ac:dyDescent="0.2">
      <c r="A15" s="4" t="s">
        <v>58</v>
      </c>
      <c r="B15" s="50" t="s">
        <v>213</v>
      </c>
      <c r="C15" s="14">
        <v>4996862689</v>
      </c>
      <c r="D15" s="11" t="str">
        <f t="shared" ref="D15:D20" si="4">IF($B15="N/A","N/A",IF(C15&gt;10,"No",IF(C15&lt;-10,"No","Yes")))</f>
        <v>N/A</v>
      </c>
      <c r="E15" s="14">
        <v>5590857446</v>
      </c>
      <c r="F15" s="11" t="str">
        <f t="shared" ref="F15:F20" si="5">IF($B15="N/A","N/A",IF(E15&gt;10,"No",IF(E15&lt;-10,"No","Yes")))</f>
        <v>N/A</v>
      </c>
      <c r="G15" s="14">
        <v>5645793510</v>
      </c>
      <c r="H15" s="11" t="str">
        <f t="shared" ref="H15:H20" si="6">IF($B15="N/A","N/A",IF(G15&gt;10,"No",IF(G15&lt;-10,"No","Yes")))</f>
        <v>N/A</v>
      </c>
      <c r="I15" s="12">
        <v>11.89</v>
      </c>
      <c r="J15" s="12">
        <v>0.98260000000000003</v>
      </c>
      <c r="K15" s="50" t="s">
        <v>739</v>
      </c>
      <c r="L15" s="9" t="str">
        <f t="shared" ref="L15:L20" si="7">IF(J15="Div by 0", "N/A", IF(K15="N/A","N/A", IF(J15&gt;VALUE(MID(K15,1,2)), "No", IF(J15&lt;-1*VALUE(MID(K15,1,2)), "No", "Yes"))))</f>
        <v>Yes</v>
      </c>
    </row>
    <row r="16" spans="1:12" x14ac:dyDescent="0.2">
      <c r="A16" s="4" t="s">
        <v>1133</v>
      </c>
      <c r="B16" s="50" t="s">
        <v>213</v>
      </c>
      <c r="C16" s="14">
        <v>4296.6172035999998</v>
      </c>
      <c r="D16" s="11" t="str">
        <f t="shared" si="4"/>
        <v>N/A</v>
      </c>
      <c r="E16" s="14">
        <v>4528.3850934000002</v>
      </c>
      <c r="F16" s="11" t="str">
        <f t="shared" si="5"/>
        <v>N/A</v>
      </c>
      <c r="G16" s="14">
        <v>4445.4506951000003</v>
      </c>
      <c r="H16" s="11" t="str">
        <f t="shared" si="6"/>
        <v>N/A</v>
      </c>
      <c r="I16" s="12">
        <v>5.3940000000000001</v>
      </c>
      <c r="J16" s="12">
        <v>-1.83</v>
      </c>
      <c r="K16" s="50" t="s">
        <v>739</v>
      </c>
      <c r="L16" s="9" t="str">
        <f t="shared" si="7"/>
        <v>Yes</v>
      </c>
    </row>
    <row r="17" spans="1:12" x14ac:dyDescent="0.2">
      <c r="A17" s="4" t="s">
        <v>1233</v>
      </c>
      <c r="B17" s="50" t="s">
        <v>213</v>
      </c>
      <c r="C17" s="14">
        <v>13656.360924000001</v>
      </c>
      <c r="D17" s="11" t="str">
        <f t="shared" si="4"/>
        <v>N/A</v>
      </c>
      <c r="E17" s="14">
        <v>13617.930367999999</v>
      </c>
      <c r="F17" s="11" t="str">
        <f t="shared" si="5"/>
        <v>N/A</v>
      </c>
      <c r="G17" s="14">
        <v>12550.829056</v>
      </c>
      <c r="H17" s="11" t="str">
        <f t="shared" si="6"/>
        <v>N/A</v>
      </c>
      <c r="I17" s="12">
        <v>-0.28100000000000003</v>
      </c>
      <c r="J17" s="12">
        <v>-7.84</v>
      </c>
      <c r="K17" s="50" t="s">
        <v>739</v>
      </c>
      <c r="L17" s="9" t="str">
        <f t="shared" si="7"/>
        <v>Yes</v>
      </c>
    </row>
    <row r="18" spans="1:12" x14ac:dyDescent="0.2">
      <c r="A18" s="4" t="s">
        <v>1234</v>
      </c>
      <c r="B18" s="50" t="s">
        <v>213</v>
      </c>
      <c r="C18" s="14">
        <v>12577.462962</v>
      </c>
      <c r="D18" s="11" t="str">
        <f t="shared" si="4"/>
        <v>N/A</v>
      </c>
      <c r="E18" s="14">
        <v>13246.075352</v>
      </c>
      <c r="F18" s="11" t="str">
        <f t="shared" si="5"/>
        <v>N/A</v>
      </c>
      <c r="G18" s="14">
        <v>13101.865268</v>
      </c>
      <c r="H18" s="11" t="str">
        <f t="shared" si="6"/>
        <v>N/A</v>
      </c>
      <c r="I18" s="12">
        <v>5.3159999999999998</v>
      </c>
      <c r="J18" s="12">
        <v>-1.0900000000000001</v>
      </c>
      <c r="K18" s="50" t="s">
        <v>739</v>
      </c>
      <c r="L18" s="9" t="str">
        <f t="shared" si="7"/>
        <v>Yes</v>
      </c>
    </row>
    <row r="19" spans="1:12" x14ac:dyDescent="0.2">
      <c r="A19" s="4" t="s">
        <v>1235</v>
      </c>
      <c r="B19" s="50" t="s">
        <v>213</v>
      </c>
      <c r="C19" s="14">
        <v>1453.1161993000001</v>
      </c>
      <c r="D19" s="11" t="str">
        <f t="shared" si="4"/>
        <v>N/A</v>
      </c>
      <c r="E19" s="14">
        <v>1638.8483084</v>
      </c>
      <c r="F19" s="11" t="str">
        <f t="shared" si="5"/>
        <v>N/A</v>
      </c>
      <c r="G19" s="14">
        <v>1670.4449520000001</v>
      </c>
      <c r="H19" s="11" t="str">
        <f t="shared" si="6"/>
        <v>N/A</v>
      </c>
      <c r="I19" s="12">
        <v>12.78</v>
      </c>
      <c r="J19" s="12">
        <v>1.9279999999999999</v>
      </c>
      <c r="K19" s="50" t="s">
        <v>739</v>
      </c>
      <c r="L19" s="9" t="str">
        <f t="shared" si="7"/>
        <v>Yes</v>
      </c>
    </row>
    <row r="20" spans="1:12" x14ac:dyDescent="0.2">
      <c r="A20" s="4" t="s">
        <v>1236</v>
      </c>
      <c r="B20" s="50" t="s">
        <v>213</v>
      </c>
      <c r="C20" s="14">
        <v>3443.0465217999999</v>
      </c>
      <c r="D20" s="11" t="str">
        <f t="shared" si="4"/>
        <v>N/A</v>
      </c>
      <c r="E20" s="14">
        <v>3754.6191976999999</v>
      </c>
      <c r="F20" s="11" t="str">
        <f t="shared" si="5"/>
        <v>N/A</v>
      </c>
      <c r="G20" s="14">
        <v>3684.3944284999998</v>
      </c>
      <c r="H20" s="11" t="str">
        <f t="shared" si="6"/>
        <v>N/A</v>
      </c>
      <c r="I20" s="12">
        <v>9.0489999999999995</v>
      </c>
      <c r="J20" s="12">
        <v>-1.87</v>
      </c>
      <c r="K20" s="50" t="s">
        <v>739</v>
      </c>
      <c r="L20" s="9" t="str">
        <f t="shared" si="7"/>
        <v>Yes</v>
      </c>
    </row>
    <row r="21" spans="1:12" x14ac:dyDescent="0.2">
      <c r="A21" s="2" t="s">
        <v>1137</v>
      </c>
      <c r="B21" s="50" t="s">
        <v>213</v>
      </c>
      <c r="C21" s="14">
        <v>4583.5239416000004</v>
      </c>
      <c r="D21" s="11" t="str">
        <f t="shared" ref="D21:D22" si="8">IF($B21="N/A","N/A",IF(C21&gt;10,"No",IF(C21&lt;-10,"No","Yes")))</f>
        <v>N/A</v>
      </c>
      <c r="E21" s="14">
        <v>4846.6512853000004</v>
      </c>
      <c r="F21" s="11" t="str">
        <f t="shared" ref="F21:F22" si="9">IF($B21="N/A","N/A",IF(E21&gt;10,"No",IF(E21&lt;-10,"No","Yes")))</f>
        <v>N/A</v>
      </c>
      <c r="G21" s="14">
        <v>4740.7585038999996</v>
      </c>
      <c r="H21" s="11" t="str">
        <f t="shared" ref="H21:H22" si="10">IF($B21="N/A","N/A",IF(G21&gt;10,"No",IF(G21&lt;-10,"No","Yes")))</f>
        <v>N/A</v>
      </c>
      <c r="I21" s="12">
        <v>5.7409999999999997</v>
      </c>
      <c r="J21" s="12">
        <v>-2.1800000000000002</v>
      </c>
      <c r="K21" s="50" t="s">
        <v>739</v>
      </c>
      <c r="L21" s="9" t="str">
        <f>IF(J21="Div by 0", "N/A", IF(OR(J21="N/A",K21="N/A"),"N/A", IF(J21&gt;VALUE(MID(K21,1,2)), "No", IF(J21&lt;-1*VALUE(MID(K21,1,2)), "No", "Yes"))))</f>
        <v>Yes</v>
      </c>
    </row>
    <row r="22" spans="1:12" x14ac:dyDescent="0.2">
      <c r="A22" s="2" t="s">
        <v>1138</v>
      </c>
      <c r="B22" s="50" t="s">
        <v>213</v>
      </c>
      <c r="C22" s="14">
        <v>3936.3186108</v>
      </c>
      <c r="D22" s="11" t="str">
        <f t="shared" si="8"/>
        <v>N/A</v>
      </c>
      <c r="E22" s="14">
        <v>4132.0137715999999</v>
      </c>
      <c r="F22" s="11" t="str">
        <f t="shared" si="9"/>
        <v>N/A</v>
      </c>
      <c r="G22" s="14">
        <v>4079.8584388999998</v>
      </c>
      <c r="H22" s="11" t="str">
        <f t="shared" si="10"/>
        <v>N/A</v>
      </c>
      <c r="I22" s="12">
        <v>4.9720000000000004</v>
      </c>
      <c r="J22" s="12">
        <v>-1.26</v>
      </c>
      <c r="K22" s="50" t="s">
        <v>739</v>
      </c>
      <c r="L22" s="9" t="str">
        <f>IF(J22="Div by 0", "N/A", IF(OR(J22="N/A",K22="N/A"),"N/A", IF(J22&gt;VALUE(MID(K22,1,2)), "No", IF(J22&lt;-1*VALUE(MID(K22,1,2)), "No", "Yes"))))</f>
        <v>Yes</v>
      </c>
    </row>
    <row r="23" spans="1:12" x14ac:dyDescent="0.2">
      <c r="A23" s="4" t="s">
        <v>1237</v>
      </c>
      <c r="B23" s="50" t="s">
        <v>213</v>
      </c>
      <c r="C23" s="14">
        <v>12475.735554000001</v>
      </c>
      <c r="D23" s="11" t="str">
        <f>IF($B23="N/A","N/A",IF(C23&gt;10,"No",IF(C23&lt;-10,"No","Yes")))</f>
        <v>N/A</v>
      </c>
      <c r="E23" s="14">
        <v>12669.12667</v>
      </c>
      <c r="F23" s="11" t="str">
        <f>IF($B23="N/A","N/A",IF(E23&gt;10,"No",IF(E23&lt;-10,"No","Yes")))</f>
        <v>N/A</v>
      </c>
      <c r="G23" s="14">
        <v>11850.501415000001</v>
      </c>
      <c r="H23" s="11" t="str">
        <f>IF($B23="N/A","N/A",IF(G23&gt;10,"No",IF(G23&lt;-10,"No","Yes")))</f>
        <v>N/A</v>
      </c>
      <c r="I23" s="12">
        <v>1.55</v>
      </c>
      <c r="J23" s="12">
        <v>-6.46</v>
      </c>
      <c r="K23" s="50" t="s">
        <v>739</v>
      </c>
      <c r="L23" s="9" t="str">
        <f>IF(J23="Div by 0", "N/A", IF(K23="N/A","N/A", IF(J23&gt;VALUE(MID(K23,1,2)), "No", IF(J23&lt;-1*VALUE(MID(K23,1,2)), "No", "Yes"))))</f>
        <v>Yes</v>
      </c>
    </row>
    <row r="24" spans="1:12" x14ac:dyDescent="0.2">
      <c r="A24" s="4" t="s">
        <v>1238</v>
      </c>
      <c r="B24" s="50" t="s">
        <v>213</v>
      </c>
      <c r="C24" s="14">
        <v>13749.126163999999</v>
      </c>
      <c r="D24" s="11" t="str">
        <f>IF($B24="N/A","N/A",IF(C24&gt;10,"No",IF(C24&lt;-10,"No","Yes")))</f>
        <v>N/A</v>
      </c>
      <c r="E24" s="14">
        <v>13751.870475</v>
      </c>
      <c r="F24" s="11" t="str">
        <f>IF($B24="N/A","N/A",IF(E24&gt;10,"No",IF(E24&lt;-10,"No","Yes")))</f>
        <v>N/A</v>
      </c>
      <c r="G24" s="14">
        <v>12663.120359</v>
      </c>
      <c r="H24" s="11" t="str">
        <f>IF($B24="N/A","N/A",IF(G24&gt;10,"No",IF(G24&lt;-10,"No","Yes")))</f>
        <v>N/A</v>
      </c>
      <c r="I24" s="12">
        <v>0.02</v>
      </c>
      <c r="J24" s="12">
        <v>-7.92</v>
      </c>
      <c r="K24" s="50" t="s">
        <v>739</v>
      </c>
      <c r="L24" s="9" t="str">
        <f>IF(J24="Div by 0", "N/A", IF(K24="N/A","N/A", IF(J24&gt;VALUE(MID(K24,1,2)), "No", IF(J24&lt;-1*VALUE(MID(K24,1,2)), "No", "Yes"))))</f>
        <v>Yes</v>
      </c>
    </row>
    <row r="25" spans="1:12" x14ac:dyDescent="0.2">
      <c r="A25" s="4" t="s">
        <v>1239</v>
      </c>
      <c r="B25" s="50" t="s">
        <v>213</v>
      </c>
      <c r="C25" s="14">
        <v>11043.360828999999</v>
      </c>
      <c r="D25" s="11" t="str">
        <f>IF($B25="N/A","N/A",IF(C25&gt;10,"No",IF(C25&lt;-10,"No","Yes")))</f>
        <v>N/A</v>
      </c>
      <c r="E25" s="14">
        <v>11446.51146</v>
      </c>
      <c r="F25" s="11" t="str">
        <f>IF($B25="N/A","N/A",IF(E25&gt;10,"No",IF(E25&lt;-10,"No","Yes")))</f>
        <v>N/A</v>
      </c>
      <c r="G25" s="14">
        <v>10928.614022</v>
      </c>
      <c r="H25" s="11" t="str">
        <f>IF($B25="N/A","N/A",IF(G25&gt;10,"No",IF(G25&lt;-10,"No","Yes")))</f>
        <v>N/A</v>
      </c>
      <c r="I25" s="12">
        <v>3.6509999999999998</v>
      </c>
      <c r="J25" s="12">
        <v>-4.5199999999999996</v>
      </c>
      <c r="K25" s="50" t="s">
        <v>739</v>
      </c>
      <c r="L25" s="9" t="str">
        <f>IF(J25="Div by 0", "N/A", IF(K25="N/A","N/A", IF(J25&gt;VALUE(MID(K25,1,2)), "No", IF(J25&lt;-1*VALUE(MID(K25,1,2)), "No", "Yes"))))</f>
        <v>Yes</v>
      </c>
    </row>
    <row r="26" spans="1:12" x14ac:dyDescent="0.2">
      <c r="A26" s="4" t="s">
        <v>1240</v>
      </c>
      <c r="B26" s="50" t="s">
        <v>213</v>
      </c>
      <c r="C26" s="14">
        <v>13046.079895000001</v>
      </c>
      <c r="D26" s="11" t="str">
        <f t="shared" ref="D26:D27" si="11">IF($B26="N/A","N/A",IF(C26&gt;10,"No",IF(C26&lt;-10,"No","Yes")))</f>
        <v>N/A</v>
      </c>
      <c r="E26" s="14">
        <v>13169.05544</v>
      </c>
      <c r="F26" s="11" t="str">
        <f t="shared" ref="F26:F30" si="12">IF($B26="N/A","N/A",IF(E26&gt;10,"No",IF(E26&lt;-10,"No","Yes")))</f>
        <v>N/A</v>
      </c>
      <c r="G26" s="14">
        <v>12242.801111999999</v>
      </c>
      <c r="H26" s="11" t="str">
        <f t="shared" ref="H26:H27" si="13">IF($B26="N/A","N/A",IF(G26&gt;10,"No",IF(G26&lt;-10,"No","Yes")))</f>
        <v>N/A</v>
      </c>
      <c r="I26" s="12">
        <v>0.94259999999999999</v>
      </c>
      <c r="J26" s="12">
        <v>-7.03</v>
      </c>
      <c r="K26" s="50" t="s">
        <v>739</v>
      </c>
      <c r="L26" s="9" t="str">
        <f>IF(J26="Div by 0", "N/A", IF(OR(J26="N/A",K26="N/A"),"N/A", IF(J26&gt;VALUE(MID(K26,1,2)), "No", IF(J26&lt;-1*VALUE(MID(K26,1,2)), "No", "Yes"))))</f>
        <v>Yes</v>
      </c>
    </row>
    <row r="27" spans="1:12" x14ac:dyDescent="0.2">
      <c r="A27" s="4" t="s">
        <v>1241</v>
      </c>
      <c r="B27" s="50" t="s">
        <v>213</v>
      </c>
      <c r="C27" s="14">
        <v>11605.40257</v>
      </c>
      <c r="D27" s="11" t="str">
        <f t="shared" si="11"/>
        <v>N/A</v>
      </c>
      <c r="E27" s="14">
        <v>11904.911779</v>
      </c>
      <c r="F27" s="11" t="str">
        <f t="shared" si="12"/>
        <v>N/A</v>
      </c>
      <c r="G27" s="14">
        <v>11254.592547</v>
      </c>
      <c r="H27" s="11" t="str">
        <f t="shared" si="13"/>
        <v>N/A</v>
      </c>
      <c r="I27" s="12">
        <v>2.581</v>
      </c>
      <c r="J27" s="12">
        <v>-5.46</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100</v>
      </c>
      <c r="D31" s="46" t="str">
        <f t="shared" ref="D31:D69" si="17">IF($B31="N/A","N/A",IF(C31&gt;10,"No",IF(C31&lt;-10,"No","Yes")))</f>
        <v>N/A</v>
      </c>
      <c r="E31" s="13">
        <v>99.918031791000004</v>
      </c>
      <c r="F31" s="46" t="str">
        <f t="shared" ref="F31:F69" si="18">IF($B31="N/A","N/A",IF(E31&gt;10,"No",IF(E31&lt;-10,"No","Yes")))</f>
        <v>N/A</v>
      </c>
      <c r="G31" s="13">
        <v>99.871340204000006</v>
      </c>
      <c r="H31" s="46" t="str">
        <f t="shared" ref="H31:H69" si="19">IF($B31="N/A","N/A",IF(G31&gt;10,"No",IF(G31&lt;-10,"No","Yes")))</f>
        <v>N/A</v>
      </c>
      <c r="I31" s="12">
        <v>-8.2000000000000003E-2</v>
      </c>
      <c r="J31" s="12">
        <v>-4.7E-2</v>
      </c>
      <c r="K31" s="47" t="s">
        <v>739</v>
      </c>
      <c r="L31" s="9" t="str">
        <f t="shared" ref="L31:L99" si="20">IF(J31="Div by 0", "N/A", IF(K31="N/A","N/A", IF(J31&gt;VALUE(MID(K31,1,2)), "No", IF(J31&lt;-1*VALUE(MID(K31,1,2)), "No", "Yes"))))</f>
        <v>Yes</v>
      </c>
    </row>
    <row r="32" spans="1:12" x14ac:dyDescent="0.2">
      <c r="A32" s="48" t="s">
        <v>22</v>
      </c>
      <c r="B32" s="37" t="s">
        <v>213</v>
      </c>
      <c r="C32" s="1">
        <v>1162976</v>
      </c>
      <c r="D32" s="46" t="str">
        <f t="shared" si="17"/>
        <v>N/A</v>
      </c>
      <c r="E32" s="1">
        <v>1233613</v>
      </c>
      <c r="F32" s="46" t="str">
        <f t="shared" si="18"/>
        <v>N/A</v>
      </c>
      <c r="G32" s="1">
        <v>1268382</v>
      </c>
      <c r="H32" s="46" t="str">
        <f t="shared" si="19"/>
        <v>N/A</v>
      </c>
      <c r="I32" s="12">
        <v>6.0739999999999998</v>
      </c>
      <c r="J32" s="12">
        <v>2.8180000000000001</v>
      </c>
      <c r="K32" s="47" t="s">
        <v>739</v>
      </c>
      <c r="L32" s="9" t="str">
        <f t="shared" si="20"/>
        <v>Yes</v>
      </c>
    </row>
    <row r="33" spans="1:12" x14ac:dyDescent="0.2">
      <c r="A33" s="48" t="s">
        <v>451</v>
      </c>
      <c r="B33" s="50" t="s">
        <v>213</v>
      </c>
      <c r="C33" s="1">
        <v>75955</v>
      </c>
      <c r="D33" s="1" t="str">
        <f t="shared" si="17"/>
        <v>N/A</v>
      </c>
      <c r="E33" s="1">
        <v>78552</v>
      </c>
      <c r="F33" s="1" t="str">
        <f t="shared" si="18"/>
        <v>N/A</v>
      </c>
      <c r="G33" s="1">
        <v>80928</v>
      </c>
      <c r="H33" s="11" t="str">
        <f t="shared" si="19"/>
        <v>N/A</v>
      </c>
      <c r="I33" s="12">
        <v>3.419</v>
      </c>
      <c r="J33" s="12">
        <v>3.0249999999999999</v>
      </c>
      <c r="K33" s="50" t="s">
        <v>739</v>
      </c>
      <c r="L33" s="9" t="str">
        <f t="shared" si="20"/>
        <v>Yes</v>
      </c>
    </row>
    <row r="34" spans="1:12" x14ac:dyDescent="0.2">
      <c r="A34" s="48" t="s">
        <v>1245</v>
      </c>
      <c r="B34" s="5" t="s">
        <v>213</v>
      </c>
      <c r="C34" s="1">
        <v>32928</v>
      </c>
      <c r="D34" s="9" t="str">
        <f t="shared" ref="D34:D38" si="21">IF($B34="N/A","N/A",IF(C34&lt;0,"No","Yes"))</f>
        <v>N/A</v>
      </c>
      <c r="E34" s="1">
        <v>33858</v>
      </c>
      <c r="F34" s="9" t="str">
        <f t="shared" ref="F34:F38" si="22">IF($B34="N/A","N/A",IF(E34&lt;0,"No","Yes"))</f>
        <v>N/A</v>
      </c>
      <c r="G34" s="1">
        <v>38735</v>
      </c>
      <c r="H34" s="9" t="str">
        <f t="shared" ref="H34:H38" si="23">IF($B34="N/A","N/A",IF(G34&lt;0,"No","Yes"))</f>
        <v>N/A</v>
      </c>
      <c r="I34" s="12">
        <v>2.8239999999999998</v>
      </c>
      <c r="J34" s="12">
        <v>14.4</v>
      </c>
      <c r="K34" s="1" t="s">
        <v>739</v>
      </c>
      <c r="L34" s="9" t="str">
        <f t="shared" si="20"/>
        <v>Yes</v>
      </c>
    </row>
    <row r="35" spans="1:12" x14ac:dyDescent="0.2">
      <c r="A35" s="48" t="s">
        <v>1246</v>
      </c>
      <c r="B35" s="5" t="s">
        <v>213</v>
      </c>
      <c r="C35" s="1">
        <v>6318</v>
      </c>
      <c r="D35" s="9" t="str">
        <f t="shared" si="21"/>
        <v>N/A</v>
      </c>
      <c r="E35" s="1">
        <v>6337</v>
      </c>
      <c r="F35" s="9" t="str">
        <f t="shared" si="22"/>
        <v>N/A</v>
      </c>
      <c r="G35" s="1">
        <v>6316</v>
      </c>
      <c r="H35" s="9" t="str">
        <f t="shared" si="23"/>
        <v>N/A</v>
      </c>
      <c r="I35" s="12">
        <v>0.30070000000000002</v>
      </c>
      <c r="J35" s="12">
        <v>-0.33100000000000002</v>
      </c>
      <c r="K35" s="1" t="s">
        <v>739</v>
      </c>
      <c r="L35" s="9" t="str">
        <f t="shared" si="20"/>
        <v>Yes</v>
      </c>
    </row>
    <row r="36" spans="1:12" x14ac:dyDescent="0.2">
      <c r="A36" s="48" t="s">
        <v>1247</v>
      </c>
      <c r="B36" s="5" t="s">
        <v>213</v>
      </c>
      <c r="C36" s="1">
        <v>1906</v>
      </c>
      <c r="D36" s="9" t="str">
        <f t="shared" si="21"/>
        <v>N/A</v>
      </c>
      <c r="E36" s="1">
        <v>2201</v>
      </c>
      <c r="F36" s="9" t="str">
        <f t="shared" si="22"/>
        <v>N/A</v>
      </c>
      <c r="G36" s="1">
        <v>2407</v>
      </c>
      <c r="H36" s="9" t="str">
        <f t="shared" si="23"/>
        <v>N/A</v>
      </c>
      <c r="I36" s="12">
        <v>15.48</v>
      </c>
      <c r="J36" s="12">
        <v>9.359</v>
      </c>
      <c r="K36" s="1" t="s">
        <v>739</v>
      </c>
      <c r="L36" s="9" t="str">
        <f t="shared" si="20"/>
        <v>Yes</v>
      </c>
    </row>
    <row r="37" spans="1:12" x14ac:dyDescent="0.2">
      <c r="A37" s="48" t="s">
        <v>1248</v>
      </c>
      <c r="B37" s="5" t="s">
        <v>213</v>
      </c>
      <c r="C37" s="1">
        <v>34803</v>
      </c>
      <c r="D37" s="9" t="str">
        <f t="shared" si="21"/>
        <v>N/A</v>
      </c>
      <c r="E37" s="1">
        <v>36156</v>
      </c>
      <c r="F37" s="9" t="str">
        <f t="shared" si="22"/>
        <v>N/A</v>
      </c>
      <c r="G37" s="1">
        <v>33470</v>
      </c>
      <c r="H37" s="9" t="str">
        <f t="shared" si="23"/>
        <v>N/A</v>
      </c>
      <c r="I37" s="12">
        <v>3.8879999999999999</v>
      </c>
      <c r="J37" s="12">
        <v>-7.43</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180922</v>
      </c>
      <c r="D39" s="1" t="str">
        <f t="shared" si="17"/>
        <v>N/A</v>
      </c>
      <c r="E39" s="1">
        <v>189118</v>
      </c>
      <c r="F39" s="1" t="str">
        <f t="shared" si="18"/>
        <v>N/A</v>
      </c>
      <c r="G39" s="1">
        <v>194151</v>
      </c>
      <c r="H39" s="11" t="str">
        <f t="shared" si="19"/>
        <v>N/A</v>
      </c>
      <c r="I39" s="12">
        <v>4.53</v>
      </c>
      <c r="J39" s="12">
        <v>2.661</v>
      </c>
      <c r="K39" s="50" t="s">
        <v>739</v>
      </c>
      <c r="L39" s="9" t="str">
        <f t="shared" si="20"/>
        <v>Yes</v>
      </c>
    </row>
    <row r="40" spans="1:12" x14ac:dyDescent="0.2">
      <c r="A40" s="48" t="s">
        <v>1250</v>
      </c>
      <c r="B40" s="5" t="s">
        <v>213</v>
      </c>
      <c r="C40" s="1">
        <v>135250</v>
      </c>
      <c r="D40" s="9" t="str">
        <f t="shared" ref="D40:D45" si="24">IF($B40="N/A","N/A",IF(C40&lt;0,"No","Yes"))</f>
        <v>N/A</v>
      </c>
      <c r="E40" s="1">
        <v>139304</v>
      </c>
      <c r="F40" s="9" t="str">
        <f t="shared" ref="F40:F45" si="25">IF($B40="N/A","N/A",IF(E40&lt;0,"No","Yes"))</f>
        <v>N/A</v>
      </c>
      <c r="G40" s="1">
        <v>151625</v>
      </c>
      <c r="H40" s="9" t="str">
        <f t="shared" ref="H40:H45" si="26">IF($B40="N/A","N/A",IF(G40&lt;0,"No","Yes"))</f>
        <v>N/A</v>
      </c>
      <c r="I40" s="12">
        <v>2.9969999999999999</v>
      </c>
      <c r="J40" s="12">
        <v>8.8450000000000006</v>
      </c>
      <c r="K40" s="1" t="s">
        <v>739</v>
      </c>
      <c r="L40" s="9" t="str">
        <f t="shared" si="20"/>
        <v>Yes</v>
      </c>
    </row>
    <row r="41" spans="1:12" x14ac:dyDescent="0.2">
      <c r="A41" s="48" t="s">
        <v>1251</v>
      </c>
      <c r="B41" s="5" t="s">
        <v>213</v>
      </c>
      <c r="C41" s="1">
        <v>9569</v>
      </c>
      <c r="D41" s="9" t="str">
        <f t="shared" si="24"/>
        <v>N/A</v>
      </c>
      <c r="E41" s="1">
        <v>10278</v>
      </c>
      <c r="F41" s="9" t="str">
        <f t="shared" si="25"/>
        <v>N/A</v>
      </c>
      <c r="G41" s="1">
        <v>11061</v>
      </c>
      <c r="H41" s="9" t="str">
        <f t="shared" si="26"/>
        <v>N/A</v>
      </c>
      <c r="I41" s="12">
        <v>7.4089999999999998</v>
      </c>
      <c r="J41" s="12">
        <v>7.6180000000000003</v>
      </c>
      <c r="K41" s="1" t="s">
        <v>739</v>
      </c>
      <c r="L41" s="9" t="str">
        <f t="shared" si="20"/>
        <v>Yes</v>
      </c>
    </row>
    <row r="42" spans="1:12" x14ac:dyDescent="0.2">
      <c r="A42" s="48" t="s">
        <v>1252</v>
      </c>
      <c r="B42" s="5" t="s">
        <v>213</v>
      </c>
      <c r="C42" s="1">
        <v>5075</v>
      </c>
      <c r="D42" s="9" t="str">
        <f t="shared" si="24"/>
        <v>N/A</v>
      </c>
      <c r="E42" s="1">
        <v>5082</v>
      </c>
      <c r="F42" s="9" t="str">
        <f t="shared" si="25"/>
        <v>N/A</v>
      </c>
      <c r="G42" s="1">
        <v>5249</v>
      </c>
      <c r="H42" s="9" t="str">
        <f t="shared" si="26"/>
        <v>N/A</v>
      </c>
      <c r="I42" s="12">
        <v>0.13789999999999999</v>
      </c>
      <c r="J42" s="12">
        <v>3.286</v>
      </c>
      <c r="K42" s="1" t="s">
        <v>739</v>
      </c>
      <c r="L42" s="9" t="str">
        <f t="shared" si="20"/>
        <v>Yes</v>
      </c>
    </row>
    <row r="43" spans="1:12" x14ac:dyDescent="0.2">
      <c r="A43" s="48" t="s">
        <v>1253</v>
      </c>
      <c r="B43" s="5" t="s">
        <v>213</v>
      </c>
      <c r="C43" s="1">
        <v>836</v>
      </c>
      <c r="D43" s="9" t="str">
        <f t="shared" si="24"/>
        <v>N/A</v>
      </c>
      <c r="E43" s="1">
        <v>1074</v>
      </c>
      <c r="F43" s="9" t="str">
        <f t="shared" si="25"/>
        <v>N/A</v>
      </c>
      <c r="G43" s="1">
        <v>1188</v>
      </c>
      <c r="H43" s="9" t="str">
        <f t="shared" si="26"/>
        <v>N/A</v>
      </c>
      <c r="I43" s="12">
        <v>28.47</v>
      </c>
      <c r="J43" s="12">
        <v>10.61</v>
      </c>
      <c r="K43" s="1" t="s">
        <v>739</v>
      </c>
      <c r="L43" s="9" t="str">
        <f t="shared" si="20"/>
        <v>Yes</v>
      </c>
    </row>
    <row r="44" spans="1:12" x14ac:dyDescent="0.2">
      <c r="A44" s="48" t="s">
        <v>1254</v>
      </c>
      <c r="B44" s="5" t="s">
        <v>213</v>
      </c>
      <c r="C44" s="1">
        <v>30192</v>
      </c>
      <c r="D44" s="9" t="str">
        <f t="shared" si="24"/>
        <v>N/A</v>
      </c>
      <c r="E44" s="1">
        <v>33380</v>
      </c>
      <c r="F44" s="9" t="str">
        <f t="shared" si="25"/>
        <v>N/A</v>
      </c>
      <c r="G44" s="1">
        <v>25028</v>
      </c>
      <c r="H44" s="9" t="str">
        <f t="shared" si="26"/>
        <v>N/A</v>
      </c>
      <c r="I44" s="12">
        <v>10.56</v>
      </c>
      <c r="J44" s="12">
        <v>-25</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721476</v>
      </c>
      <c r="D46" s="1" t="str">
        <f t="shared" si="17"/>
        <v>N/A</v>
      </c>
      <c r="E46" s="1">
        <v>766162</v>
      </c>
      <c r="F46" s="1" t="str">
        <f t="shared" si="18"/>
        <v>N/A</v>
      </c>
      <c r="G46" s="1">
        <v>788962</v>
      </c>
      <c r="H46" s="11" t="str">
        <f t="shared" si="19"/>
        <v>N/A</v>
      </c>
      <c r="I46" s="12">
        <v>6.194</v>
      </c>
      <c r="J46" s="12">
        <v>2.976</v>
      </c>
      <c r="K46" s="50" t="s">
        <v>739</v>
      </c>
      <c r="L46" s="9" t="str">
        <f t="shared" si="20"/>
        <v>Yes</v>
      </c>
    </row>
    <row r="47" spans="1:12" x14ac:dyDescent="0.2">
      <c r="A47" s="48" t="s">
        <v>1256</v>
      </c>
      <c r="B47" s="5" t="s">
        <v>213</v>
      </c>
      <c r="C47" s="1">
        <v>122878</v>
      </c>
      <c r="D47" s="9" t="str">
        <f t="shared" ref="D47:D53" si="27">IF($B47="N/A","N/A",IF(C47&lt;0,"No","Yes"))</f>
        <v>N/A</v>
      </c>
      <c r="E47" s="1">
        <v>118591</v>
      </c>
      <c r="F47" s="9" t="str">
        <f t="shared" ref="F47:F53" si="28">IF($B47="N/A","N/A",IF(E47&lt;0,"No","Yes"))</f>
        <v>N/A</v>
      </c>
      <c r="G47" s="1">
        <v>92668</v>
      </c>
      <c r="H47" s="9" t="str">
        <f t="shared" ref="H47:H53" si="29">IF($B47="N/A","N/A",IF(G47&lt;0,"No","Yes"))</f>
        <v>N/A</v>
      </c>
      <c r="I47" s="12">
        <v>-3.49</v>
      </c>
      <c r="J47" s="12">
        <v>-21.9</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459</v>
      </c>
      <c r="D49" s="9" t="str">
        <f t="shared" si="27"/>
        <v>N/A</v>
      </c>
      <c r="E49" s="1">
        <v>423</v>
      </c>
      <c r="F49" s="9" t="str">
        <f t="shared" si="28"/>
        <v>N/A</v>
      </c>
      <c r="G49" s="1">
        <v>358</v>
      </c>
      <c r="H49" s="9" t="str">
        <f t="shared" si="29"/>
        <v>N/A</v>
      </c>
      <c r="I49" s="12">
        <v>-7.84</v>
      </c>
      <c r="J49" s="12">
        <v>-15.4</v>
      </c>
      <c r="K49" s="1" t="s">
        <v>739</v>
      </c>
      <c r="L49" s="9" t="str">
        <f t="shared" si="20"/>
        <v>Yes</v>
      </c>
    </row>
    <row r="50" spans="1:12" x14ac:dyDescent="0.2">
      <c r="A50" s="48" t="s">
        <v>1259</v>
      </c>
      <c r="B50" s="5" t="s">
        <v>213</v>
      </c>
      <c r="C50" s="1">
        <v>447478</v>
      </c>
      <c r="D50" s="9" t="str">
        <f t="shared" si="27"/>
        <v>N/A</v>
      </c>
      <c r="E50" s="1">
        <v>497223</v>
      </c>
      <c r="F50" s="9" t="str">
        <f t="shared" si="28"/>
        <v>N/A</v>
      </c>
      <c r="G50" s="1">
        <v>524797</v>
      </c>
      <c r="H50" s="9" t="str">
        <f t="shared" si="29"/>
        <v>N/A</v>
      </c>
      <c r="I50" s="12">
        <v>11.12</v>
      </c>
      <c r="J50" s="12">
        <v>5.5460000000000003</v>
      </c>
      <c r="K50" s="1" t="s">
        <v>739</v>
      </c>
      <c r="L50" s="9" t="str">
        <f t="shared" si="20"/>
        <v>Yes</v>
      </c>
    </row>
    <row r="51" spans="1:12" x14ac:dyDescent="0.2">
      <c r="A51" s="48" t="s">
        <v>1260</v>
      </c>
      <c r="B51" s="5" t="s">
        <v>213</v>
      </c>
      <c r="C51" s="1">
        <v>128724</v>
      </c>
      <c r="D51" s="9" t="str">
        <f t="shared" si="27"/>
        <v>N/A</v>
      </c>
      <c r="E51" s="1">
        <v>127371</v>
      </c>
      <c r="F51" s="9" t="str">
        <f t="shared" si="28"/>
        <v>N/A</v>
      </c>
      <c r="G51" s="1">
        <v>147641</v>
      </c>
      <c r="H51" s="9" t="str">
        <f t="shared" si="29"/>
        <v>N/A</v>
      </c>
      <c r="I51" s="12">
        <v>-1.05</v>
      </c>
      <c r="J51" s="12">
        <v>15.91</v>
      </c>
      <c r="K51" s="1" t="s">
        <v>739</v>
      </c>
      <c r="L51" s="9" t="str">
        <f t="shared" si="20"/>
        <v>Yes</v>
      </c>
    </row>
    <row r="52" spans="1:12" x14ac:dyDescent="0.2">
      <c r="A52" s="48" t="s">
        <v>1261</v>
      </c>
      <c r="B52" s="5" t="s">
        <v>213</v>
      </c>
      <c r="C52" s="1">
        <v>21937</v>
      </c>
      <c r="D52" s="9" t="str">
        <f t="shared" si="27"/>
        <v>N/A</v>
      </c>
      <c r="E52" s="1">
        <v>22554</v>
      </c>
      <c r="F52" s="9" t="str">
        <f t="shared" si="28"/>
        <v>N/A</v>
      </c>
      <c r="G52" s="1">
        <v>23498</v>
      </c>
      <c r="H52" s="9" t="str">
        <f t="shared" si="29"/>
        <v>N/A</v>
      </c>
      <c r="I52" s="12">
        <v>2.8130000000000002</v>
      </c>
      <c r="J52" s="12">
        <v>4.1859999999999999</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184623</v>
      </c>
      <c r="D54" s="1" t="str">
        <f t="shared" si="17"/>
        <v>N/A</v>
      </c>
      <c r="E54" s="1">
        <v>199781</v>
      </c>
      <c r="F54" s="1" t="str">
        <f t="shared" si="18"/>
        <v>N/A</v>
      </c>
      <c r="G54" s="1">
        <v>204341</v>
      </c>
      <c r="H54" s="11" t="str">
        <f t="shared" si="19"/>
        <v>N/A</v>
      </c>
      <c r="I54" s="12">
        <v>8.2100000000000009</v>
      </c>
      <c r="J54" s="12">
        <v>2.282</v>
      </c>
      <c r="K54" s="50" t="s">
        <v>739</v>
      </c>
      <c r="L54" s="9" t="str">
        <f t="shared" si="20"/>
        <v>Yes</v>
      </c>
    </row>
    <row r="55" spans="1:12" x14ac:dyDescent="0.2">
      <c r="A55" s="48" t="s">
        <v>1263</v>
      </c>
      <c r="B55" s="5" t="s">
        <v>213</v>
      </c>
      <c r="C55" s="1">
        <v>49482</v>
      </c>
      <c r="D55" s="9" t="str">
        <f t="shared" ref="D55:D60" si="30">IF($B55="N/A","N/A",IF(C55&lt;0,"No","Yes"))</f>
        <v>N/A</v>
      </c>
      <c r="E55" s="1">
        <v>50553</v>
      </c>
      <c r="F55" s="9" t="str">
        <f t="shared" ref="F55:F60" si="31">IF($B55="N/A","N/A",IF(E55&lt;0,"No","Yes"))</f>
        <v>N/A</v>
      </c>
      <c r="G55" s="1">
        <v>40370</v>
      </c>
      <c r="H55" s="9" t="str">
        <f t="shared" ref="H55:H60" si="32">IF($B55="N/A","N/A",IF(G55&lt;0,"No","Yes"))</f>
        <v>N/A</v>
      </c>
      <c r="I55" s="12">
        <v>2.1640000000000001</v>
      </c>
      <c r="J55" s="12">
        <v>-20.100000000000001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131</v>
      </c>
      <c r="D57" s="9" t="str">
        <f t="shared" si="30"/>
        <v>N/A</v>
      </c>
      <c r="E57" s="1">
        <v>154</v>
      </c>
      <c r="F57" s="9" t="str">
        <f t="shared" si="31"/>
        <v>N/A</v>
      </c>
      <c r="G57" s="1">
        <v>151</v>
      </c>
      <c r="H57" s="9" t="str">
        <f t="shared" si="32"/>
        <v>N/A</v>
      </c>
      <c r="I57" s="12">
        <v>17.559999999999999</v>
      </c>
      <c r="J57" s="12">
        <v>-1.95</v>
      </c>
      <c r="K57" s="1" t="s">
        <v>739</v>
      </c>
      <c r="L57" s="9" t="str">
        <f t="shared" si="20"/>
        <v>Yes</v>
      </c>
    </row>
    <row r="58" spans="1:12" x14ac:dyDescent="0.2">
      <c r="A58" s="48" t="s">
        <v>1266</v>
      </c>
      <c r="B58" s="5" t="s">
        <v>213</v>
      </c>
      <c r="C58" s="1">
        <v>23745</v>
      </c>
      <c r="D58" s="9" t="str">
        <f t="shared" si="30"/>
        <v>N/A</v>
      </c>
      <c r="E58" s="1">
        <v>24438</v>
      </c>
      <c r="F58" s="9" t="str">
        <f t="shared" si="31"/>
        <v>N/A</v>
      </c>
      <c r="G58" s="1">
        <v>24004</v>
      </c>
      <c r="H58" s="9" t="str">
        <f t="shared" si="32"/>
        <v>N/A</v>
      </c>
      <c r="I58" s="12">
        <v>2.919</v>
      </c>
      <c r="J58" s="12">
        <v>-1.78</v>
      </c>
      <c r="K58" s="1" t="s">
        <v>739</v>
      </c>
      <c r="L58" s="9" t="str">
        <f t="shared" si="20"/>
        <v>Yes</v>
      </c>
    </row>
    <row r="59" spans="1:12" x14ac:dyDescent="0.2">
      <c r="A59" s="48" t="s">
        <v>1267</v>
      </c>
      <c r="B59" s="5" t="s">
        <v>213</v>
      </c>
      <c r="C59" s="1">
        <v>89739</v>
      </c>
      <c r="D59" s="9" t="str">
        <f t="shared" si="30"/>
        <v>N/A</v>
      </c>
      <c r="E59" s="1">
        <v>101188</v>
      </c>
      <c r="F59" s="9" t="str">
        <f t="shared" si="31"/>
        <v>N/A</v>
      </c>
      <c r="G59" s="1">
        <v>115593</v>
      </c>
      <c r="H59" s="9" t="str">
        <f t="shared" si="32"/>
        <v>N/A</v>
      </c>
      <c r="I59" s="12">
        <v>12.76</v>
      </c>
      <c r="J59" s="12">
        <v>14.24</v>
      </c>
      <c r="K59" s="1" t="s">
        <v>739</v>
      </c>
      <c r="L59" s="9" t="str">
        <f t="shared" si="20"/>
        <v>Yes</v>
      </c>
    </row>
    <row r="60" spans="1:12" x14ac:dyDescent="0.2">
      <c r="A60" s="48" t="s">
        <v>1268</v>
      </c>
      <c r="B60" s="5" t="s">
        <v>213</v>
      </c>
      <c r="C60" s="1">
        <v>21526</v>
      </c>
      <c r="D60" s="9" t="str">
        <f t="shared" si="30"/>
        <v>N/A</v>
      </c>
      <c r="E60" s="1">
        <v>23448</v>
      </c>
      <c r="F60" s="9" t="str">
        <f t="shared" si="31"/>
        <v>N/A</v>
      </c>
      <c r="G60" s="1">
        <v>24223</v>
      </c>
      <c r="H60" s="9" t="str">
        <f t="shared" si="32"/>
        <v>N/A</v>
      </c>
      <c r="I60" s="12">
        <v>8.9290000000000003</v>
      </c>
      <c r="J60" s="12">
        <v>3.3050000000000002</v>
      </c>
      <c r="K60" s="1" t="s">
        <v>739</v>
      </c>
      <c r="L60" s="9" t="str">
        <f t="shared" si="20"/>
        <v>Yes</v>
      </c>
    </row>
    <row r="61" spans="1:12" x14ac:dyDescent="0.2">
      <c r="A61" s="3" t="s">
        <v>186</v>
      </c>
      <c r="B61" s="37" t="s">
        <v>213</v>
      </c>
      <c r="C61" s="1">
        <v>766259</v>
      </c>
      <c r="D61" s="1" t="str">
        <f t="shared" si="17"/>
        <v>N/A</v>
      </c>
      <c r="E61" s="1">
        <v>845409</v>
      </c>
      <c r="F61" s="1" t="str">
        <f t="shared" si="18"/>
        <v>N/A</v>
      </c>
      <c r="G61" s="1">
        <v>880068</v>
      </c>
      <c r="H61" s="11" t="str">
        <f t="shared" si="19"/>
        <v>N/A</v>
      </c>
      <c r="I61" s="12">
        <v>10.33</v>
      </c>
      <c r="J61" s="12">
        <v>4.0999999999999996</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1162976</v>
      </c>
      <c r="D63" s="1" t="str">
        <f t="shared" si="17"/>
        <v>N/A</v>
      </c>
      <c r="E63" s="1">
        <v>1233329</v>
      </c>
      <c r="F63" s="1" t="str">
        <f t="shared" si="18"/>
        <v>N/A</v>
      </c>
      <c r="G63" s="1">
        <v>1268106</v>
      </c>
      <c r="H63" s="11" t="str">
        <f t="shared" si="19"/>
        <v>N/A</v>
      </c>
      <c r="I63" s="12">
        <v>6.0490000000000004</v>
      </c>
      <c r="J63" s="12">
        <v>2.82</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405</v>
      </c>
      <c r="D66" s="1" t="str">
        <f t="shared" si="17"/>
        <v>N/A</v>
      </c>
      <c r="E66" s="1">
        <v>473</v>
      </c>
      <c r="F66" s="1" t="str">
        <f t="shared" si="18"/>
        <v>N/A</v>
      </c>
      <c r="G66" s="1">
        <v>506</v>
      </c>
      <c r="H66" s="11" t="str">
        <f t="shared" si="19"/>
        <v>N/A</v>
      </c>
      <c r="I66" s="12">
        <v>16.79</v>
      </c>
      <c r="J66" s="12">
        <v>6.9770000000000003</v>
      </c>
      <c r="K66" s="47" t="s">
        <v>739</v>
      </c>
      <c r="L66" s="9" t="str">
        <f t="shared" si="33"/>
        <v>Yes</v>
      </c>
    </row>
    <row r="67" spans="1:12" x14ac:dyDescent="0.2">
      <c r="A67" s="3" t="s">
        <v>192</v>
      </c>
      <c r="B67" s="37" t="s">
        <v>213</v>
      </c>
      <c r="C67" s="1">
        <v>78513</v>
      </c>
      <c r="D67" s="1" t="str">
        <f t="shared" si="17"/>
        <v>N/A</v>
      </c>
      <c r="E67" s="1">
        <v>20878</v>
      </c>
      <c r="F67" s="1" t="str">
        <f t="shared" si="18"/>
        <v>N/A</v>
      </c>
      <c r="G67" s="1">
        <v>16445</v>
      </c>
      <c r="H67" s="11" t="str">
        <f t="shared" si="19"/>
        <v>N/A</v>
      </c>
      <c r="I67" s="12">
        <v>-73.400000000000006</v>
      </c>
      <c r="J67" s="12">
        <v>-21.2</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1162976</v>
      </c>
      <c r="D69" s="1" t="str">
        <f t="shared" si="17"/>
        <v>N/A</v>
      </c>
      <c r="E69" s="1">
        <v>1233329</v>
      </c>
      <c r="F69" s="1" t="str">
        <f t="shared" si="18"/>
        <v>N/A</v>
      </c>
      <c r="G69" s="1">
        <v>1268106</v>
      </c>
      <c r="H69" s="11" t="str">
        <f t="shared" si="19"/>
        <v>N/A</v>
      </c>
      <c r="I69" s="59">
        <v>6.0490000000000004</v>
      </c>
      <c r="J69" s="59">
        <v>2.82</v>
      </c>
      <c r="K69" s="50" t="s">
        <v>739</v>
      </c>
      <c r="L69" s="9" t="str">
        <f t="shared" si="33"/>
        <v>Yes</v>
      </c>
    </row>
    <row r="70" spans="1:12" x14ac:dyDescent="0.2">
      <c r="A70" s="48" t="s">
        <v>78</v>
      </c>
      <c r="B70" s="50" t="s">
        <v>294</v>
      </c>
      <c r="C70" s="13">
        <v>2.1468311563000002</v>
      </c>
      <c r="D70" s="46" t="str">
        <f>IF($B70="N/A","N/A",IF(C70&gt;=20,"No",IF(C70&lt;0,"No","Yes")))</f>
        <v>Yes</v>
      </c>
      <c r="E70" s="13">
        <v>2.4126328947000002</v>
      </c>
      <c r="F70" s="46" t="str">
        <f>IF($B70="N/A","N/A",IF(E70&gt;=20,"No",IF(E70&lt;0,"No","Yes")))</f>
        <v>Yes</v>
      </c>
      <c r="G70" s="13">
        <v>2.2577935873000001</v>
      </c>
      <c r="H70" s="46" t="str">
        <f>IF($B70="N/A","N/A",IF(G70&gt;=20,"No",IF(G70&lt;0,"No","Yes")))</f>
        <v>Yes</v>
      </c>
      <c r="I70" s="12">
        <v>12.38</v>
      </c>
      <c r="J70" s="12">
        <v>-6.42</v>
      </c>
      <c r="K70" s="47" t="s">
        <v>739</v>
      </c>
      <c r="L70" s="9" t="str">
        <f t="shared" si="20"/>
        <v>Yes</v>
      </c>
    </row>
    <row r="71" spans="1:12" x14ac:dyDescent="0.2">
      <c r="A71" s="48" t="s">
        <v>79</v>
      </c>
      <c r="B71" s="37" t="s">
        <v>213</v>
      </c>
      <c r="C71" s="13">
        <v>97.853168843999995</v>
      </c>
      <c r="D71" s="46" t="str">
        <f>IF($B71="N/A","N/A",IF(C71&gt;10,"No",IF(C71&lt;-10,"No","Yes")))</f>
        <v>N/A</v>
      </c>
      <c r="E71" s="13">
        <v>97.412959908000005</v>
      </c>
      <c r="F71" s="46" t="str">
        <f>IF($B71="N/A","N/A",IF(E71&gt;10,"No",IF(E71&lt;-10,"No","Yes")))</f>
        <v>N/A</v>
      </c>
      <c r="G71" s="13">
        <v>97.355438395999997</v>
      </c>
      <c r="H71" s="46" t="str">
        <f>IF($B71="N/A","N/A",IF(G71&gt;10,"No",IF(G71&lt;-10,"No","Yes")))</f>
        <v>N/A</v>
      </c>
      <c r="I71" s="12">
        <v>-0.45</v>
      </c>
      <c r="J71" s="12">
        <v>-5.8999999999999997E-2</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t="s">
        <v>1747</v>
      </c>
      <c r="D73" s="46" t="str">
        <f>IF($B73="N/A","N/A",IF(C73&gt;10,"No",IF(C73&lt;-10,"No","Yes")))</f>
        <v>N/A</v>
      </c>
      <c r="E73" s="13" t="s">
        <v>1747</v>
      </c>
      <c r="F73" s="46" t="str">
        <f>IF($B73="N/A","N/A",IF(E73&gt;10,"No",IF(E73&lt;-10,"No","Yes")))</f>
        <v>N/A</v>
      </c>
      <c r="G73" s="13" t="s">
        <v>1747</v>
      </c>
      <c r="H73" s="46" t="str">
        <f>IF($B73="N/A","N/A",IF(G73&gt;10,"No",IF(G73&lt;-10,"No","Yes")))</f>
        <v>N/A</v>
      </c>
      <c r="I73" s="12" t="s">
        <v>1747</v>
      </c>
      <c r="J73" s="12" t="s">
        <v>1747</v>
      </c>
      <c r="K73" s="47" t="s">
        <v>739</v>
      </c>
      <c r="L73" s="9" t="str">
        <f t="shared" si="20"/>
        <v>N/A</v>
      </c>
    </row>
    <row r="74" spans="1:12" x14ac:dyDescent="0.2">
      <c r="A74" s="48" t="s">
        <v>121</v>
      </c>
      <c r="B74" s="37" t="s">
        <v>213</v>
      </c>
      <c r="C74" s="13" t="s">
        <v>1747</v>
      </c>
      <c r="D74" s="46" t="str">
        <f>IF($B74="N/A","N/A",IF(C74&gt;10,"No",IF(C74&lt;-10,"No","Yes")))</f>
        <v>N/A</v>
      </c>
      <c r="E74" s="13" t="s">
        <v>1747</v>
      </c>
      <c r="F74" s="46" t="str">
        <f>IF($B74="N/A","N/A",IF(E74&gt;10,"No",IF(E74&lt;-10,"No","Yes")))</f>
        <v>N/A</v>
      </c>
      <c r="G74" s="13" t="s">
        <v>1747</v>
      </c>
      <c r="H74" s="46" t="str">
        <f>IF($B74="N/A","N/A",IF(G74&gt;10,"No",IF(G74&lt;-10,"No","Yes")))</f>
        <v>N/A</v>
      </c>
      <c r="I74" s="12" t="s">
        <v>1747</v>
      </c>
      <c r="J74" s="12" t="s">
        <v>1747</v>
      </c>
      <c r="K74" s="47" t="s">
        <v>739</v>
      </c>
      <c r="L74" s="9" t="str">
        <f t="shared" si="20"/>
        <v>N/A</v>
      </c>
    </row>
    <row r="75" spans="1:12" x14ac:dyDescent="0.2">
      <c r="A75" s="48" t="s">
        <v>82</v>
      </c>
      <c r="B75" s="37" t="s">
        <v>213</v>
      </c>
      <c r="C75" s="13" t="s">
        <v>1747</v>
      </c>
      <c r="D75" s="46" t="str">
        <f>IF($B75="N/A","N/A",IF(C75&gt;10,"No",IF(C75&lt;-10,"No","Yes")))</f>
        <v>N/A</v>
      </c>
      <c r="E75" s="13" t="s">
        <v>1747</v>
      </c>
      <c r="F75" s="46" t="str">
        <f>IF($B75="N/A","N/A",IF(E75&gt;10,"No",IF(E75&lt;-10,"No","Yes")))</f>
        <v>N/A</v>
      </c>
      <c r="G75" s="13" t="s">
        <v>1747</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923151</v>
      </c>
      <c r="D82" s="46" t="str">
        <f t="shared" si="34"/>
        <v>N/A</v>
      </c>
      <c r="E82" s="38">
        <v>1026253</v>
      </c>
      <c r="F82" s="46" t="str">
        <f t="shared" si="35"/>
        <v>N/A</v>
      </c>
      <c r="G82" s="38">
        <v>1056878</v>
      </c>
      <c r="H82" s="46" t="str">
        <f t="shared" si="36"/>
        <v>N/A</v>
      </c>
      <c r="I82" s="12">
        <v>11.17</v>
      </c>
      <c r="J82" s="12">
        <v>2.984</v>
      </c>
      <c r="K82" s="47" t="s">
        <v>739</v>
      </c>
      <c r="L82" s="9" t="str">
        <f t="shared" si="20"/>
        <v>Yes</v>
      </c>
    </row>
    <row r="83" spans="1:12" x14ac:dyDescent="0.2">
      <c r="A83" s="48" t="s">
        <v>1269</v>
      </c>
      <c r="B83" s="37" t="s">
        <v>213</v>
      </c>
      <c r="C83" s="8">
        <v>0</v>
      </c>
      <c r="D83" s="46" t="str">
        <f t="shared" si="34"/>
        <v>N/A</v>
      </c>
      <c r="E83" s="8">
        <v>2.9232560000000001E-4</v>
      </c>
      <c r="F83" s="46" t="str">
        <f t="shared" si="35"/>
        <v>N/A</v>
      </c>
      <c r="G83" s="8">
        <v>2.6776978999999999E-2</v>
      </c>
      <c r="H83" s="46" t="str">
        <f t="shared" si="36"/>
        <v>N/A</v>
      </c>
      <c r="I83" s="12" t="s">
        <v>1747</v>
      </c>
      <c r="J83" s="12">
        <v>9060</v>
      </c>
      <c r="K83" s="47" t="s">
        <v>739</v>
      </c>
      <c r="L83" s="9" t="str">
        <f t="shared" si="20"/>
        <v>No</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36.790405903</v>
      </c>
      <c r="D85" s="46" t="str">
        <f t="shared" si="34"/>
        <v>N/A</v>
      </c>
      <c r="E85" s="8">
        <v>34.619825714999998</v>
      </c>
      <c r="F85" s="46" t="str">
        <f t="shared" si="35"/>
        <v>N/A</v>
      </c>
      <c r="G85" s="8">
        <v>34.416365937999998</v>
      </c>
      <c r="H85" s="46" t="str">
        <f t="shared" si="36"/>
        <v>N/A</v>
      </c>
      <c r="I85" s="12">
        <v>-5.9</v>
      </c>
      <c r="J85" s="12">
        <v>-0.58799999999999997</v>
      </c>
      <c r="K85" s="47" t="s">
        <v>739</v>
      </c>
      <c r="L85" s="9" t="str">
        <f t="shared" si="20"/>
        <v>Yes</v>
      </c>
    </row>
    <row r="86" spans="1:12" x14ac:dyDescent="0.2">
      <c r="A86" s="48" t="s">
        <v>1272</v>
      </c>
      <c r="B86" s="37" t="s">
        <v>213</v>
      </c>
      <c r="C86" s="8">
        <v>1.191571E-3</v>
      </c>
      <c r="D86" s="46" t="str">
        <f t="shared" si="34"/>
        <v>N/A</v>
      </c>
      <c r="E86" s="8">
        <v>0</v>
      </c>
      <c r="F86" s="46" t="str">
        <f t="shared" si="35"/>
        <v>N/A</v>
      </c>
      <c r="G86" s="8">
        <v>9.4618300000000002E-5</v>
      </c>
      <c r="H86" s="46" t="str">
        <f t="shared" si="36"/>
        <v>N/A</v>
      </c>
      <c r="I86" s="12">
        <v>-100</v>
      </c>
      <c r="J86" s="12" t="s">
        <v>1747</v>
      </c>
      <c r="K86" s="47" t="s">
        <v>739</v>
      </c>
      <c r="L86" s="9" t="str">
        <f t="shared" si="20"/>
        <v>N/A</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61.575408572999997</v>
      </c>
      <c r="D89" s="46" t="str">
        <f t="shared" si="34"/>
        <v>N/A</v>
      </c>
      <c r="E89" s="8">
        <v>62.009757827999998</v>
      </c>
      <c r="F89" s="46" t="str">
        <f t="shared" si="35"/>
        <v>N/A</v>
      </c>
      <c r="G89" s="8">
        <v>62.540993379</v>
      </c>
      <c r="H89" s="46" t="str">
        <f t="shared" si="36"/>
        <v>N/A</v>
      </c>
      <c r="I89" s="12">
        <v>0.70540000000000003</v>
      </c>
      <c r="J89" s="12">
        <v>0.85670000000000002</v>
      </c>
      <c r="K89" s="47" t="s">
        <v>739</v>
      </c>
      <c r="L89" s="9" t="str">
        <f t="shared" si="20"/>
        <v>Yes</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1.4184028397999999</v>
      </c>
      <c r="D93" s="46" t="str">
        <f t="shared" si="34"/>
        <v>N/A</v>
      </c>
      <c r="E93" s="8">
        <v>1.3793869542999999</v>
      </c>
      <c r="F93" s="46" t="str">
        <f t="shared" si="35"/>
        <v>N/A</v>
      </c>
      <c r="G93" s="8">
        <v>0.74000972679999999</v>
      </c>
      <c r="H93" s="46" t="str">
        <f t="shared" si="36"/>
        <v>N/A</v>
      </c>
      <c r="I93" s="12">
        <v>-2.75</v>
      </c>
      <c r="J93" s="12">
        <v>-46.4</v>
      </c>
      <c r="K93" s="47" t="s">
        <v>739</v>
      </c>
      <c r="L93" s="9" t="str">
        <f t="shared" si="20"/>
        <v>No</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3.3147339900000003E-2</v>
      </c>
      <c r="D97" s="46" t="str">
        <f t="shared" si="34"/>
        <v>N/A</v>
      </c>
      <c r="E97" s="8">
        <v>3.4981627299999998E-2</v>
      </c>
      <c r="F97" s="46" t="str">
        <f t="shared" si="35"/>
        <v>N/A</v>
      </c>
      <c r="G97" s="8">
        <v>3.7374228600000003E-2</v>
      </c>
      <c r="H97" s="46" t="str">
        <f t="shared" si="36"/>
        <v>N/A</v>
      </c>
      <c r="I97" s="12">
        <v>5.5339999999999998</v>
      </c>
      <c r="J97" s="12">
        <v>6.84</v>
      </c>
      <c r="K97" s="47" t="s">
        <v>739</v>
      </c>
      <c r="L97" s="9" t="str">
        <f t="shared" si="20"/>
        <v>Yes</v>
      </c>
    </row>
    <row r="98" spans="1:12" x14ac:dyDescent="0.2">
      <c r="A98" s="48" t="s">
        <v>1284</v>
      </c>
      <c r="B98" s="37" t="s">
        <v>213</v>
      </c>
      <c r="C98" s="8">
        <v>0.18144377249999999</v>
      </c>
      <c r="D98" s="46" t="str">
        <f t="shared" si="34"/>
        <v>N/A</v>
      </c>
      <c r="E98" s="8">
        <v>1.9557555496000001</v>
      </c>
      <c r="F98" s="46" t="str">
        <f t="shared" si="35"/>
        <v>N/A</v>
      </c>
      <c r="G98" s="8">
        <v>2.2383851305000002</v>
      </c>
      <c r="H98" s="46" t="str">
        <f t="shared" si="36"/>
        <v>N/A</v>
      </c>
      <c r="I98" s="12">
        <v>977.9</v>
      </c>
      <c r="J98" s="12">
        <v>14.45</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1126865956</v>
      </c>
      <c r="D100" s="46" t="str">
        <f>IF($B100="N/A","N/A",IF(C100&gt;10,"No",IF(C100&lt;-10,"No","Yes")))</f>
        <v>N/A</v>
      </c>
      <c r="E100" s="49">
        <v>1250792196</v>
      </c>
      <c r="F100" s="46" t="str">
        <f>IF($B100="N/A","N/A",IF(E100&gt;10,"No",IF(E100&lt;-10,"No","Yes")))</f>
        <v>N/A</v>
      </c>
      <c r="G100" s="49">
        <v>1358210297</v>
      </c>
      <c r="H100" s="46" t="str">
        <f>IF($B100="N/A","N/A",IF(G100&gt;10,"No",IF(G100&lt;-10,"No","Yes")))</f>
        <v>N/A</v>
      </c>
      <c r="I100" s="12">
        <v>11</v>
      </c>
      <c r="J100" s="12">
        <v>8.5879999999999992</v>
      </c>
      <c r="K100" s="47" t="s">
        <v>739</v>
      </c>
      <c r="L100" s="9" t="str">
        <f t="shared" ref="L100:L111" si="38">IF(J100="Div by 0", "N/A", IF(K100="N/A","N/A", IF(J100&gt;VALUE(MID(K100,1,2)), "No", IF(J100&lt;-1*VALUE(MID(K100,1,2)), "No", "Yes"))))</f>
        <v>Yes</v>
      </c>
    </row>
    <row r="101" spans="1:12" x14ac:dyDescent="0.2">
      <c r="A101" s="48" t="s">
        <v>455</v>
      </c>
      <c r="B101" s="37" t="s">
        <v>213</v>
      </c>
      <c r="C101" s="49">
        <v>1125386898</v>
      </c>
      <c r="D101" s="46" t="str">
        <f>IF($B101="N/A","N/A",IF(C101&gt;10,"No",IF(C101&lt;-10,"No","Yes")))</f>
        <v>N/A</v>
      </c>
      <c r="E101" s="49">
        <v>1249161419</v>
      </c>
      <c r="F101" s="46" t="str">
        <f>IF($B101="N/A","N/A",IF(E101&gt;10,"No",IF(E101&lt;-10,"No","Yes")))</f>
        <v>N/A</v>
      </c>
      <c r="G101" s="49">
        <v>1356797058</v>
      </c>
      <c r="H101" s="46" t="str">
        <f>IF($B101="N/A","N/A",IF(G101&gt;10,"No",IF(G101&lt;-10,"No","Yes")))</f>
        <v>N/A</v>
      </c>
      <c r="I101" s="12">
        <v>11</v>
      </c>
      <c r="J101" s="12">
        <v>8.6170000000000009</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1479058</v>
      </c>
      <c r="D103" s="46" t="str">
        <f>IF($B103="N/A","N/A",IF(C103&gt;10,"No",IF(C103&lt;-10,"No","Yes")))</f>
        <v>N/A</v>
      </c>
      <c r="E103" s="49">
        <v>1630777</v>
      </c>
      <c r="F103" s="46" t="str">
        <f>IF($B103="N/A","N/A",IF(E103&gt;10,"No",IF(E103&lt;-10,"No","Yes")))</f>
        <v>N/A</v>
      </c>
      <c r="G103" s="49">
        <v>1413239</v>
      </c>
      <c r="H103" s="46" t="str">
        <f>IF($B103="N/A","N/A",IF(G103&gt;10,"No",IF(G103&lt;-10,"No","Yes")))</f>
        <v>N/A</v>
      </c>
      <c r="I103" s="12">
        <v>10.26</v>
      </c>
      <c r="J103" s="12">
        <v>-13.3</v>
      </c>
      <c r="K103" s="47" t="s">
        <v>739</v>
      </c>
      <c r="L103" s="9" t="str">
        <f t="shared" si="38"/>
        <v>Yes</v>
      </c>
    </row>
    <row r="104" spans="1:12" x14ac:dyDescent="0.2">
      <c r="A104" s="48" t="s">
        <v>108</v>
      </c>
      <c r="B104" s="63" t="s">
        <v>295</v>
      </c>
      <c r="C104" s="8">
        <v>0.74947367590000002</v>
      </c>
      <c r="D104" s="46" t="str">
        <f>IF($B104="N/A","N/A",IF(C104&gt;2,"No",IF(C104&lt;0.9,"No","Yes")))</f>
        <v>No</v>
      </c>
      <c r="E104" s="8">
        <v>0.79942054080000002</v>
      </c>
      <c r="F104" s="46" t="str">
        <f>IF($B104="N/A","N/A",IF(E104&gt;2,"No",IF(E104&lt;0.9,"No","Yes")))</f>
        <v>No</v>
      </c>
      <c r="G104" s="8">
        <v>0.81437466550000004</v>
      </c>
      <c r="H104" s="46" t="str">
        <f>IF($B104="N/A","N/A",IF(G104&gt;2,"No",IF(G104&lt;0.9,"No","Yes")))</f>
        <v>No</v>
      </c>
      <c r="I104" s="12">
        <v>6.6639999999999997</v>
      </c>
      <c r="J104" s="12">
        <v>1.871</v>
      </c>
      <c r="K104" s="47" t="s">
        <v>739</v>
      </c>
      <c r="L104" s="9" t="str">
        <f t="shared" si="38"/>
        <v>Yes</v>
      </c>
    </row>
    <row r="105" spans="1:12" x14ac:dyDescent="0.2">
      <c r="A105" s="48" t="s">
        <v>458</v>
      </c>
      <c r="B105" s="63" t="s">
        <v>295</v>
      </c>
      <c r="C105" s="8">
        <v>1.2096845045</v>
      </c>
      <c r="D105" s="46" t="str">
        <f>IF($B105="N/A","N/A",IF(C105&gt;2,"No",IF(C105&lt;0.9,"No","Yes")))</f>
        <v>Yes</v>
      </c>
      <c r="E105" s="8">
        <v>1.2517576647999999</v>
      </c>
      <c r="F105" s="46" t="str">
        <f>IF($B105="N/A","N/A",IF(E105&gt;2,"No",IF(E105&lt;0.9,"No","Yes")))</f>
        <v>Yes</v>
      </c>
      <c r="G105" s="8">
        <v>1.2604535882000001</v>
      </c>
      <c r="H105" s="46" t="str">
        <f>IF($B105="N/A","N/A",IF(G105&gt;2,"No",IF(G105&lt;0.9,"No","Yes")))</f>
        <v>Yes</v>
      </c>
      <c r="I105" s="12">
        <v>3.4780000000000002</v>
      </c>
      <c r="J105" s="12">
        <v>0.69469999999999998</v>
      </c>
      <c r="K105" s="47" t="s">
        <v>739</v>
      </c>
      <c r="L105" s="9" t="str">
        <f t="shared" si="38"/>
        <v>Yes</v>
      </c>
    </row>
    <row r="106" spans="1:12" x14ac:dyDescent="0.2">
      <c r="A106" s="48" t="s">
        <v>459</v>
      </c>
      <c r="B106" s="63" t="s">
        <v>295</v>
      </c>
      <c r="C106" s="8">
        <v>0</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v>0.62005651009999996</v>
      </c>
      <c r="D107" s="46" t="str">
        <f>IF($B107="N/A","N/A",IF(C107&gt;2,"No",IF(C107&lt;0.9,"No","Yes")))</f>
        <v>No</v>
      </c>
      <c r="E107" s="8">
        <v>0.99313672730000002</v>
      </c>
      <c r="F107" s="46" t="str">
        <f>IF($B107="N/A","N/A",IF(E107&gt;2,"No",IF(E107&lt;0.9,"No","Yes")))</f>
        <v>Yes</v>
      </c>
      <c r="G107" s="8">
        <v>0.87533686779999997</v>
      </c>
      <c r="H107" s="46" t="str">
        <f>IF($B107="N/A","N/A",IF(G107&gt;2,"No",IF(G107&lt;0.9,"No","Yes")))</f>
        <v>No</v>
      </c>
      <c r="I107" s="12">
        <v>60.17</v>
      </c>
      <c r="J107" s="12">
        <v>-11.9</v>
      </c>
      <c r="K107" s="47" t="s">
        <v>739</v>
      </c>
      <c r="L107" s="9" t="str">
        <f t="shared" si="38"/>
        <v>Yes</v>
      </c>
    </row>
    <row r="108" spans="1:12" x14ac:dyDescent="0.2">
      <c r="A108" s="48" t="s">
        <v>1286</v>
      </c>
      <c r="B108" s="37" t="s">
        <v>213</v>
      </c>
      <c r="C108" s="49">
        <v>101.14200447</v>
      </c>
      <c r="D108" s="46" t="str">
        <f>IF($B108="N/A","N/A",IF(C108&gt;10,"No",IF(C108&lt;-10,"No","Yes")))</f>
        <v>N/A</v>
      </c>
      <c r="E108" s="49">
        <v>103.47244508</v>
      </c>
      <c r="F108" s="46" t="str">
        <f>IF($B108="N/A","N/A",IF(E108&gt;10,"No",IF(E108&lt;-10,"No","Yes")))</f>
        <v>N/A</v>
      </c>
      <c r="G108" s="49">
        <v>109.32017860000001</v>
      </c>
      <c r="H108" s="46" t="str">
        <f>IF($B108="N/A","N/A",IF(G108&gt;10,"No",IF(G108&lt;-10,"No","Yes")))</f>
        <v>N/A</v>
      </c>
      <c r="I108" s="12">
        <v>2.3039999999999998</v>
      </c>
      <c r="J108" s="12">
        <v>5.6509999999999998</v>
      </c>
      <c r="K108" s="47" t="s">
        <v>739</v>
      </c>
      <c r="L108" s="9" t="str">
        <f t="shared" si="38"/>
        <v>Yes</v>
      </c>
    </row>
    <row r="109" spans="1:12" x14ac:dyDescent="0.2">
      <c r="A109" s="48" t="s">
        <v>1287</v>
      </c>
      <c r="B109" s="37" t="s">
        <v>213</v>
      </c>
      <c r="C109" s="49">
        <v>165.72514104999999</v>
      </c>
      <c r="D109" s="46" t="str">
        <f>IF($B109="N/A","N/A",IF(C109&gt;10,"No",IF(C109&lt;-10,"No","Yes")))</f>
        <v>N/A</v>
      </c>
      <c r="E109" s="49">
        <v>164.60674599999999</v>
      </c>
      <c r="F109" s="46" t="str">
        <f>IF($B109="N/A","N/A",IF(E109&gt;10,"No",IF(E109&lt;-10,"No","Yes")))</f>
        <v>N/A</v>
      </c>
      <c r="G109" s="49">
        <v>170.53040854</v>
      </c>
      <c r="H109" s="46" t="str">
        <f>IF($B109="N/A","N/A",IF(G109&gt;10,"No",IF(G109&lt;-10,"No","Yes")))</f>
        <v>N/A</v>
      </c>
      <c r="I109" s="12">
        <v>-0.67500000000000004</v>
      </c>
      <c r="J109" s="12">
        <v>3.5990000000000002</v>
      </c>
      <c r="K109" s="47" t="s">
        <v>739</v>
      </c>
      <c r="L109" s="9" t="str">
        <f t="shared" si="38"/>
        <v>Yes</v>
      </c>
    </row>
    <row r="110" spans="1:12" x14ac:dyDescent="0.2">
      <c r="A110" s="48" t="s">
        <v>1288</v>
      </c>
      <c r="B110" s="37" t="s">
        <v>213</v>
      </c>
      <c r="C110" s="49">
        <v>0</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v>6.7622735709999997</v>
      </c>
      <c r="D111" s="46" t="str">
        <f>IF($B111="N/A","N/A",IF(C111&gt;10,"No",IF(C111&lt;-10,"No","Yes")))</f>
        <v>N/A</v>
      </c>
      <c r="E111" s="49">
        <v>9.8612046706999994</v>
      </c>
      <c r="F111" s="46" t="str">
        <f>IF($B111="N/A","N/A",IF(E111&gt;10,"No",IF(E111&lt;-10,"No","Yes")))</f>
        <v>N/A</v>
      </c>
      <c r="G111" s="49">
        <v>13.849445822</v>
      </c>
      <c r="H111" s="46" t="str">
        <f>IF($B111="N/A","N/A",IF(G111&gt;10,"No",IF(G111&lt;-10,"No","Yes")))</f>
        <v>N/A</v>
      </c>
      <c r="I111" s="12">
        <v>45.83</v>
      </c>
      <c r="J111" s="12">
        <v>40.44</v>
      </c>
      <c r="K111" s="47" t="s">
        <v>739</v>
      </c>
      <c r="L111" s="9" t="str">
        <f t="shared" si="38"/>
        <v>No</v>
      </c>
    </row>
    <row r="112" spans="1:12" x14ac:dyDescent="0.2">
      <c r="A112" s="48" t="s">
        <v>325</v>
      </c>
      <c r="B112" s="50" t="s">
        <v>296</v>
      </c>
      <c r="C112" s="8">
        <v>67.559691688000001</v>
      </c>
      <c r="D112" s="46" t="str">
        <f>IF(OR($B112="N/A",$C112="N/A"),"N/A",IF(C112&gt;98,"Yes","No"))</f>
        <v>No</v>
      </c>
      <c r="E112" s="8">
        <v>82.831001294999993</v>
      </c>
      <c r="F112" s="46" t="str">
        <f>IF(OR($B112="N/A",$E112="N/A"),"N/A",IF(E112&gt;98,"Yes","No"))</f>
        <v>No</v>
      </c>
      <c r="G112" s="8">
        <v>93.263307111000003</v>
      </c>
      <c r="H112" s="46" t="str">
        <f t="shared" ref="H112:H115" si="39">IF($B112="N/A","N/A",IF(G112&gt;98,"Yes","No"))</f>
        <v>No</v>
      </c>
      <c r="I112" s="12">
        <v>22.6</v>
      </c>
      <c r="J112" s="12">
        <v>12.59</v>
      </c>
      <c r="K112" s="47" t="s">
        <v>739</v>
      </c>
      <c r="L112" s="9" t="str">
        <f>IF(J112="Div by 0", "N/A", IF(OR(J112="N/A",K112="N/A"),"N/A", IF(J112&gt;VALUE(MID(K112,1,2)), "No", IF(J112&lt;-1*VALUE(MID(K112,1,2)), "No", "Yes"))))</f>
        <v>Yes</v>
      </c>
    </row>
    <row r="113" spans="1:12" x14ac:dyDescent="0.2">
      <c r="A113" s="48" t="s">
        <v>461</v>
      </c>
      <c r="B113" s="50" t="s">
        <v>296</v>
      </c>
      <c r="C113" s="8">
        <v>99.127910009999994</v>
      </c>
      <c r="D113" s="46" t="str">
        <f t="shared" ref="D113:D115" si="40">IF(OR($B113="N/A",$C113="N/A"),"N/A",IF(C113&gt;98,"Yes","No"))</f>
        <v>Yes</v>
      </c>
      <c r="E113" s="8">
        <v>99.951411663000002</v>
      </c>
      <c r="F113" s="46" t="str">
        <f t="shared" ref="F113:F115" si="41">IF(OR($B113="N/A",$E113="N/A"),"N/A",IF(E113&gt;98,"Yes","No"))</f>
        <v>Yes</v>
      </c>
      <c r="G113" s="8">
        <v>98.809753638000004</v>
      </c>
      <c r="H113" s="46" t="str">
        <f t="shared" si="39"/>
        <v>Yes</v>
      </c>
      <c r="I113" s="12">
        <v>0.83069999999999999</v>
      </c>
      <c r="J113" s="12">
        <v>-1.1399999999999999</v>
      </c>
      <c r="K113" s="47" t="s">
        <v>739</v>
      </c>
      <c r="L113" s="9" t="str">
        <f t="shared" ref="L113:L115" si="42">IF(J113="Div by 0", "N/A", IF(OR(J113="N/A",K113="N/A"),"N/A", IF(J113&gt;VALUE(MID(K113,1,2)), "No", IF(J113&lt;-1*VALUE(MID(K113,1,2)), "No", "Yes"))))</f>
        <v>Yes</v>
      </c>
    </row>
    <row r="114" spans="1:12" x14ac:dyDescent="0.2">
      <c r="A114" s="48" t="s">
        <v>462</v>
      </c>
      <c r="B114" s="50" t="s">
        <v>296</v>
      </c>
      <c r="C114" s="8">
        <v>0</v>
      </c>
      <c r="D114" s="46" t="str">
        <f t="shared" si="40"/>
        <v>No</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v>24.547527161000001</v>
      </c>
      <c r="D115" s="46" t="str">
        <f t="shared" si="40"/>
        <v>No</v>
      </c>
      <c r="E115" s="8">
        <v>98.002682249000003</v>
      </c>
      <c r="F115" s="46" t="str">
        <f t="shared" si="41"/>
        <v>Yes</v>
      </c>
      <c r="G115" s="8">
        <v>97.579811492999994</v>
      </c>
      <c r="H115" s="46" t="str">
        <f t="shared" si="39"/>
        <v>No</v>
      </c>
      <c r="I115" s="12">
        <v>299.2</v>
      </c>
      <c r="J115" s="12">
        <v>-0.43099999999999999</v>
      </c>
      <c r="K115" s="47" t="s">
        <v>739</v>
      </c>
      <c r="L115" s="9" t="str">
        <f t="shared" si="42"/>
        <v>Yes</v>
      </c>
    </row>
    <row r="116" spans="1:12" x14ac:dyDescent="0.2">
      <c r="A116" s="3" t="s">
        <v>464</v>
      </c>
      <c r="B116" s="50" t="s">
        <v>213</v>
      </c>
      <c r="C116" s="52">
        <v>1162976</v>
      </c>
      <c r="D116" s="46" t="str">
        <f>IF($B116="N/A","N/A",IF(C116&gt;10,"No",IF(C116&lt;-10,"No","Yes")))</f>
        <v>N/A</v>
      </c>
      <c r="E116" s="52">
        <v>1233613</v>
      </c>
      <c r="F116" s="46" t="str">
        <f>IF($B116="N/A","N/A",IF(E116&gt;10,"No",IF(E116&lt;-10,"No","Yes")))</f>
        <v>N/A</v>
      </c>
      <c r="G116" s="52">
        <v>1268382</v>
      </c>
      <c r="H116" s="46" t="str">
        <f>IF($B116="N/A","N/A",IF(G116&gt;10,"No",IF(G116&lt;-10,"No","Yes")))</f>
        <v>N/A</v>
      </c>
      <c r="I116" s="12">
        <v>6.0739999999999998</v>
      </c>
      <c r="J116" s="12">
        <v>2.8180000000000001</v>
      </c>
      <c r="K116" s="50" t="s">
        <v>739</v>
      </c>
      <c r="L116" s="9" t="str">
        <f>IF(J116="Div by 0", "N/A", IF(OR(J116="N/A",K116="N/A"),"N/A", IF(J116&gt;VALUE(MID(K116,1,2)), "No", IF(J116&lt;-1*VALUE(MID(K116,1,2)), "No", "Yes"))))</f>
        <v>Yes</v>
      </c>
    </row>
    <row r="117" spans="1:12" x14ac:dyDescent="0.2">
      <c r="A117" s="3" t="s">
        <v>211</v>
      </c>
      <c r="B117" s="50" t="s">
        <v>213</v>
      </c>
      <c r="C117" s="8">
        <v>53.482531023999996</v>
      </c>
      <c r="D117" s="46" t="str">
        <f>IF($B117="N/A","N/A",IF(C117&gt;10,"No",IF(C117&lt;-10,"No","Yes")))</f>
        <v>N/A</v>
      </c>
      <c r="E117" s="8">
        <v>57.839208892999999</v>
      </c>
      <c r="F117" s="46" t="str">
        <f>IF($B117="N/A","N/A",IF(E117&gt;10,"No",IF(E117&lt;-10,"No","Yes")))</f>
        <v>N/A</v>
      </c>
      <c r="G117" s="8">
        <v>59.155837910000002</v>
      </c>
      <c r="H117" s="46" t="str">
        <f>IF($B117="N/A","N/A",IF(G117&gt;10,"No",IF(G117&lt;-10,"No","Yes")))</f>
        <v>N/A</v>
      </c>
      <c r="I117" s="12">
        <v>8.1460000000000008</v>
      </c>
      <c r="J117" s="12">
        <v>2.2759999999999998</v>
      </c>
      <c r="K117" s="50" t="s">
        <v>739</v>
      </c>
      <c r="L117" s="9" t="str">
        <f>IF(J117="Div by 0", "N/A", IF(OR(J117="N/A",K117="N/A"),"N/A", IF(J117&gt;VALUE(MID(K117,1,2)), "No", IF(J117&lt;-1*VALUE(MID(K117,1,2)), "No", "Yes"))))</f>
        <v>Yes</v>
      </c>
    </row>
    <row r="118" spans="1:12" x14ac:dyDescent="0.2">
      <c r="A118" s="4" t="s">
        <v>1628</v>
      </c>
      <c r="B118" s="50" t="s">
        <v>213</v>
      </c>
      <c r="C118" s="14">
        <v>9692121</v>
      </c>
      <c r="D118" s="11" t="str">
        <f>IF($B118="N/A","N/A",IF(C118&gt;10,"No",IF(C118&lt;-10,"No","Yes")))</f>
        <v>N/A</v>
      </c>
      <c r="E118" s="14">
        <v>39862614</v>
      </c>
      <c r="F118" s="11" t="str">
        <f>IF($B118="N/A","N/A",IF(E118&gt;10,"No",IF(E118&lt;-10,"No","Yes")))</f>
        <v>N/A</v>
      </c>
      <c r="G118" s="14">
        <v>120160270</v>
      </c>
      <c r="H118" s="11" t="str">
        <f>IF($B118="N/A","N/A",IF(G118&gt;10,"No",IF(G118&lt;-10,"No","Yes")))</f>
        <v>N/A</v>
      </c>
      <c r="I118" s="59">
        <v>311.3</v>
      </c>
      <c r="J118" s="59">
        <v>201.4</v>
      </c>
      <c r="K118" s="50" t="s">
        <v>739</v>
      </c>
      <c r="L118" s="9" t="str">
        <f>IF(J118="Div by 0", "N/A", IF(K118="N/A","N/A", IF(J118&gt;VALUE(MID(K118,1,2)), "No", IF(J118&lt;-1*VALUE(MID(K118,1,2)), "No", "Yes"))))</f>
        <v>No</v>
      </c>
    </row>
    <row r="119" spans="1:12" x14ac:dyDescent="0.2">
      <c r="A119" s="4" t="s">
        <v>1629</v>
      </c>
      <c r="B119" s="50" t="s">
        <v>213</v>
      </c>
      <c r="C119" s="14">
        <v>3387909023</v>
      </c>
      <c r="D119" s="11" t="str">
        <f>IF($B119="N/A","N/A",IF(C119&gt;10,"No",IF(C119&lt;-10,"No","Yes")))</f>
        <v>N/A</v>
      </c>
      <c r="E119" s="14">
        <v>3562996661</v>
      </c>
      <c r="F119" s="11" t="str">
        <f>IF($B119="N/A","N/A",IF(E119&gt;10,"No",IF(E119&lt;-10,"No","Yes")))</f>
        <v>N/A</v>
      </c>
      <c r="G119" s="14">
        <v>3550427095</v>
      </c>
      <c r="H119" s="11" t="str">
        <f>IF($B119="N/A","N/A",IF(G119&gt;10,"No",IF(G119&lt;-10,"No","Yes")))</f>
        <v>N/A</v>
      </c>
      <c r="I119" s="59">
        <v>5.1680000000000001</v>
      </c>
      <c r="J119" s="59">
        <v>-0.35299999999999998</v>
      </c>
      <c r="K119" s="50" t="s">
        <v>739</v>
      </c>
      <c r="L119" s="9" t="str">
        <f>IF(J119="Div by 0", "N/A", IF(K119="N/A","N/A", IF(J119&gt;VALUE(MID(K119,1,2)), "No", IF(J119&lt;-1*VALUE(MID(K119,1,2)), "No", "Yes"))))</f>
        <v>Yes</v>
      </c>
    </row>
    <row r="120" spans="1:12" x14ac:dyDescent="0.2">
      <c r="A120" s="4" t="s">
        <v>1630</v>
      </c>
      <c r="B120" s="50" t="s">
        <v>213</v>
      </c>
      <c r="C120" s="1">
        <v>396312</v>
      </c>
      <c r="D120" s="11" t="str">
        <f>IF($B120="N/A","N/A",IF(C120&gt;10,"No",IF(C120&lt;-10,"No","Yes")))</f>
        <v>N/A</v>
      </c>
      <c r="E120" s="1">
        <v>387731</v>
      </c>
      <c r="F120" s="11" t="str">
        <f>IF($B120="N/A","N/A",IF(E120&gt;10,"No",IF(E120&lt;-10,"No","Yes")))</f>
        <v>N/A</v>
      </c>
      <c r="G120" s="1">
        <v>387808</v>
      </c>
      <c r="H120" s="11" t="str">
        <f>IF($B120="N/A","N/A",IF(G120&gt;10,"No",IF(G120&lt;-10,"No","Yes")))</f>
        <v>N/A</v>
      </c>
      <c r="I120" s="59">
        <v>-2.17</v>
      </c>
      <c r="J120" s="59">
        <v>1.9900000000000001E-2</v>
      </c>
      <c r="K120" s="50" t="s">
        <v>739</v>
      </c>
      <c r="L120" s="9" t="str">
        <f>IF(J120="Div by 0", "N/A", IF(K120="N/A","N/A", IF(J120&gt;VALUE(MID(K120,1,2)), "No", IF(J120&lt;-1*VALUE(MID(K120,1,2)), "No", "Yes"))))</f>
        <v>Yes</v>
      </c>
    </row>
    <row r="121" spans="1:12" x14ac:dyDescent="0.2">
      <c r="A121" s="4" t="s">
        <v>1631</v>
      </c>
      <c r="B121" s="5" t="s">
        <v>213</v>
      </c>
      <c r="C121" s="1">
        <v>74936</v>
      </c>
      <c r="D121" s="9" t="str">
        <f t="shared" ref="D121:H134" si="43">IF($B121="N/A","N/A",IF(C121&lt;0,"No","Yes"))</f>
        <v>N/A</v>
      </c>
      <c r="E121" s="1">
        <v>77404</v>
      </c>
      <c r="F121" s="9" t="str">
        <f t="shared" si="43"/>
        <v>N/A</v>
      </c>
      <c r="G121" s="1">
        <v>79694</v>
      </c>
      <c r="H121" s="9" t="str">
        <f t="shared" si="43"/>
        <v>N/A</v>
      </c>
      <c r="I121" s="59">
        <v>3.2930000000000001</v>
      </c>
      <c r="J121" s="59">
        <v>2.9590000000000001</v>
      </c>
      <c r="K121" s="5" t="s">
        <v>739</v>
      </c>
      <c r="L121" s="9" t="str">
        <f t="shared" ref="L121:L142" si="44">IF(J121="Div by 0", "N/A", IF(OR(J121="N/A",K121="N/A"),"N/A", IF(J121&gt;VALUE(MID(K121,1,2)), "No", IF(J121&lt;-1*VALUE(MID(K121,1,2)), "No", "Yes"))))</f>
        <v>Yes</v>
      </c>
    </row>
    <row r="122" spans="1:12" x14ac:dyDescent="0.2">
      <c r="A122" s="4" t="s">
        <v>1632</v>
      </c>
      <c r="B122" s="5" t="s">
        <v>213</v>
      </c>
      <c r="C122" s="1">
        <v>167497</v>
      </c>
      <c r="D122" s="9" t="str">
        <f t="shared" si="43"/>
        <v>N/A</v>
      </c>
      <c r="E122" s="1">
        <v>170997</v>
      </c>
      <c r="F122" s="9" t="str">
        <f t="shared" si="43"/>
        <v>N/A</v>
      </c>
      <c r="G122" s="1">
        <v>175594</v>
      </c>
      <c r="H122" s="9" t="str">
        <f t="shared" si="43"/>
        <v>N/A</v>
      </c>
      <c r="I122" s="59">
        <v>2.09</v>
      </c>
      <c r="J122" s="59">
        <v>2.6880000000000002</v>
      </c>
      <c r="K122" s="5" t="s">
        <v>739</v>
      </c>
      <c r="L122" s="9" t="str">
        <f t="shared" si="44"/>
        <v>Yes</v>
      </c>
    </row>
    <row r="123" spans="1:12" x14ac:dyDescent="0.2">
      <c r="A123" s="4" t="s">
        <v>1633</v>
      </c>
      <c r="B123" s="5" t="s">
        <v>213</v>
      </c>
      <c r="C123" s="1">
        <v>114929</v>
      </c>
      <c r="D123" s="9" t="str">
        <f t="shared" si="43"/>
        <v>N/A</v>
      </c>
      <c r="E123" s="1">
        <v>105830</v>
      </c>
      <c r="F123" s="9" t="str">
        <f t="shared" si="43"/>
        <v>N/A</v>
      </c>
      <c r="G123" s="1">
        <v>102228</v>
      </c>
      <c r="H123" s="9" t="str">
        <f t="shared" si="43"/>
        <v>N/A</v>
      </c>
      <c r="I123" s="59">
        <v>-7.92</v>
      </c>
      <c r="J123" s="59">
        <v>-3.4</v>
      </c>
      <c r="K123" s="5" t="s">
        <v>739</v>
      </c>
      <c r="L123" s="9" t="str">
        <f t="shared" si="44"/>
        <v>Yes</v>
      </c>
    </row>
    <row r="124" spans="1:12" x14ac:dyDescent="0.2">
      <c r="A124" s="4" t="s">
        <v>1634</v>
      </c>
      <c r="B124" s="5" t="s">
        <v>213</v>
      </c>
      <c r="C124" s="1">
        <v>38950</v>
      </c>
      <c r="D124" s="9" t="str">
        <f t="shared" si="43"/>
        <v>N/A</v>
      </c>
      <c r="E124" s="1">
        <v>33500</v>
      </c>
      <c r="F124" s="9" t="str">
        <f t="shared" si="43"/>
        <v>N/A</v>
      </c>
      <c r="G124" s="1">
        <v>30292</v>
      </c>
      <c r="H124" s="9" t="str">
        <f t="shared" si="43"/>
        <v>N/A</v>
      </c>
      <c r="I124" s="59">
        <v>-14</v>
      </c>
      <c r="J124" s="59">
        <v>-9.58</v>
      </c>
      <c r="K124" s="5" t="s">
        <v>739</v>
      </c>
      <c r="L124" s="9" t="str">
        <f t="shared" si="44"/>
        <v>Yes</v>
      </c>
    </row>
    <row r="125" spans="1:12" x14ac:dyDescent="0.2">
      <c r="A125" s="2" t="s">
        <v>1635</v>
      </c>
      <c r="B125" s="5" t="s">
        <v>213</v>
      </c>
      <c r="C125" s="64" t="s">
        <v>213</v>
      </c>
      <c r="D125" s="9" t="str">
        <f t="shared" si="43"/>
        <v>N/A</v>
      </c>
      <c r="E125" s="64">
        <v>31.404758529999999</v>
      </c>
      <c r="F125" s="9" t="str">
        <f t="shared" si="43"/>
        <v>N/A</v>
      </c>
      <c r="G125" s="64">
        <v>30.535678291</v>
      </c>
      <c r="H125" s="9" t="str">
        <f t="shared" si="43"/>
        <v>N/A</v>
      </c>
      <c r="I125" s="12" t="s">
        <v>213</v>
      </c>
      <c r="J125" s="12">
        <v>-2.77</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98.353240151999998</v>
      </c>
      <c r="F126" s="9" t="str">
        <f t="shared" si="43"/>
        <v>N/A</v>
      </c>
      <c r="G126" s="64">
        <v>98.150155179999999</v>
      </c>
      <c r="H126" s="9" t="str">
        <f t="shared" si="43"/>
        <v>N/A</v>
      </c>
      <c r="I126" s="12" t="s">
        <v>213</v>
      </c>
      <c r="J126" s="12">
        <v>-0.20599999999999999</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90.142649290999998</v>
      </c>
      <c r="F127" s="9" t="str">
        <f t="shared" si="43"/>
        <v>N/A</v>
      </c>
      <c r="G127" s="64">
        <v>90.050514116000002</v>
      </c>
      <c r="H127" s="9" t="str">
        <f t="shared" si="43"/>
        <v>N/A</v>
      </c>
      <c r="I127" s="12" t="s">
        <v>213</v>
      </c>
      <c r="J127" s="12">
        <v>-0.10199999999999999</v>
      </c>
      <c r="K127" s="5" t="s">
        <v>739</v>
      </c>
      <c r="L127" s="9" t="str">
        <f t="shared" si="45"/>
        <v>Yes</v>
      </c>
    </row>
    <row r="128" spans="1:12" ht="25.5" x14ac:dyDescent="0.2">
      <c r="A128" s="2" t="s">
        <v>1638</v>
      </c>
      <c r="B128" s="5" t="s">
        <v>213</v>
      </c>
      <c r="C128" s="64" t="s">
        <v>213</v>
      </c>
      <c r="D128" s="9" t="str">
        <f t="shared" si="43"/>
        <v>N/A</v>
      </c>
      <c r="E128" s="64">
        <v>13.809598996</v>
      </c>
      <c r="F128" s="9" t="str">
        <f t="shared" si="43"/>
        <v>N/A</v>
      </c>
      <c r="G128" s="64">
        <v>12.950794127</v>
      </c>
      <c r="H128" s="9" t="str">
        <f t="shared" si="43"/>
        <v>N/A</v>
      </c>
      <c r="I128" s="12" t="s">
        <v>213</v>
      </c>
      <c r="J128" s="12">
        <v>-6.22</v>
      </c>
      <c r="K128" s="5" t="s">
        <v>739</v>
      </c>
      <c r="L128" s="9" t="str">
        <f t="shared" si="45"/>
        <v>Yes</v>
      </c>
    </row>
    <row r="129" spans="1:12" ht="25.5" x14ac:dyDescent="0.2">
      <c r="A129" s="2" t="s">
        <v>1639</v>
      </c>
      <c r="B129" s="5" t="s">
        <v>213</v>
      </c>
      <c r="C129" s="64" t="s">
        <v>213</v>
      </c>
      <c r="D129" s="9" t="str">
        <f t="shared" si="43"/>
        <v>N/A</v>
      </c>
      <c r="E129" s="64">
        <v>16.760223736</v>
      </c>
      <c r="F129" s="9" t="str">
        <f t="shared" si="43"/>
        <v>N/A</v>
      </c>
      <c r="G129" s="64">
        <v>14.815032180999999</v>
      </c>
      <c r="H129" s="9" t="str">
        <f t="shared" si="43"/>
        <v>N/A</v>
      </c>
      <c r="I129" s="12" t="s">
        <v>213</v>
      </c>
      <c r="J129" s="12">
        <v>-11.6</v>
      </c>
      <c r="K129" s="5" t="s">
        <v>739</v>
      </c>
      <c r="L129" s="9" t="str">
        <f t="shared" si="45"/>
        <v>Yes</v>
      </c>
    </row>
    <row r="130" spans="1:12" ht="25.5" x14ac:dyDescent="0.2">
      <c r="A130" s="2" t="s">
        <v>1640</v>
      </c>
      <c r="B130" s="5" t="s">
        <v>213</v>
      </c>
      <c r="C130" s="64">
        <v>0.92755202969999995</v>
      </c>
      <c r="D130" s="9" t="str">
        <f t="shared" si="43"/>
        <v>N/A</v>
      </c>
      <c r="E130" s="64">
        <v>11.972733674000001</v>
      </c>
      <c r="F130" s="9" t="str">
        <f t="shared" si="43"/>
        <v>N/A</v>
      </c>
      <c r="G130" s="64">
        <v>14.586599553999999</v>
      </c>
      <c r="H130" s="9" t="str">
        <f t="shared" si="43"/>
        <v>N/A</v>
      </c>
      <c r="I130" s="12">
        <v>1191</v>
      </c>
      <c r="J130" s="12">
        <v>21.83</v>
      </c>
      <c r="K130" s="50" t="s">
        <v>739</v>
      </c>
      <c r="L130" s="9" t="str">
        <f>IF(J130="Div by 0", "N/A", IF(OR(J130="N/A",K130="N/A"),"N/A", IF(J130&gt;VALUE(MID(K130,1,2)), "No", IF(J130&lt;-1*VALUE(MID(K130,1,2)), "No", "Yes"))))</f>
        <v>Yes</v>
      </c>
    </row>
    <row r="131" spans="1:12" ht="25.5" x14ac:dyDescent="0.2">
      <c r="A131" s="2" t="s">
        <v>1641</v>
      </c>
      <c r="B131" s="5" t="s">
        <v>213</v>
      </c>
      <c r="C131" s="64">
        <v>0.1107611829</v>
      </c>
      <c r="D131" s="9" t="str">
        <f t="shared" si="43"/>
        <v>N/A</v>
      </c>
      <c r="E131" s="64">
        <v>5.3498527208000004</v>
      </c>
      <c r="F131" s="9" t="str">
        <f t="shared" si="43"/>
        <v>N/A</v>
      </c>
      <c r="G131" s="64">
        <v>6.9867242201000002</v>
      </c>
      <c r="H131" s="9" t="str">
        <f t="shared" si="43"/>
        <v>N/A</v>
      </c>
      <c r="I131" s="12">
        <v>4730</v>
      </c>
      <c r="J131" s="12">
        <v>30.6</v>
      </c>
      <c r="K131" s="5" t="s">
        <v>739</v>
      </c>
      <c r="L131" s="9" t="str">
        <f t="shared" si="44"/>
        <v>No</v>
      </c>
    </row>
    <row r="132" spans="1:12" ht="25.5" x14ac:dyDescent="0.2">
      <c r="A132" s="2" t="s">
        <v>496</v>
      </c>
      <c r="B132" s="5" t="s">
        <v>213</v>
      </c>
      <c r="C132" s="64">
        <v>1.4077864081</v>
      </c>
      <c r="D132" s="9" t="str">
        <f t="shared" si="43"/>
        <v>N/A</v>
      </c>
      <c r="E132" s="64">
        <v>21.164113990000001</v>
      </c>
      <c r="F132" s="9" t="str">
        <f t="shared" si="43"/>
        <v>N/A</v>
      </c>
      <c r="G132" s="64">
        <v>25.053817329000001</v>
      </c>
      <c r="H132" s="9" t="str">
        <f t="shared" si="43"/>
        <v>N/A</v>
      </c>
      <c r="I132" s="12">
        <v>1403</v>
      </c>
      <c r="J132" s="12">
        <v>18.38</v>
      </c>
      <c r="K132" s="5" t="s">
        <v>739</v>
      </c>
      <c r="L132" s="9" t="str">
        <f t="shared" si="44"/>
        <v>Yes</v>
      </c>
    </row>
    <row r="133" spans="1:12" ht="25.5" x14ac:dyDescent="0.2">
      <c r="A133" s="2" t="s">
        <v>497</v>
      </c>
      <c r="B133" s="5" t="s">
        <v>213</v>
      </c>
      <c r="C133" s="64">
        <v>0.68738090470000002</v>
      </c>
      <c r="D133" s="9" t="str">
        <f t="shared" si="43"/>
        <v>N/A</v>
      </c>
      <c r="E133" s="64">
        <v>4.9617310780999997</v>
      </c>
      <c r="F133" s="9" t="str">
        <f t="shared" si="43"/>
        <v>N/A</v>
      </c>
      <c r="G133" s="64">
        <v>5.8604296279000003</v>
      </c>
      <c r="H133" s="9" t="str">
        <f t="shared" si="43"/>
        <v>N/A</v>
      </c>
      <c r="I133" s="12">
        <v>621.79999999999995</v>
      </c>
      <c r="J133" s="12">
        <v>18.11</v>
      </c>
      <c r="K133" s="5" t="s">
        <v>739</v>
      </c>
      <c r="L133" s="9" t="str">
        <f t="shared" si="44"/>
        <v>Yes</v>
      </c>
    </row>
    <row r="134" spans="1:12" ht="25.5" x14ac:dyDescent="0.2">
      <c r="A134" s="2" t="s">
        <v>498</v>
      </c>
      <c r="B134" s="5" t="s">
        <v>213</v>
      </c>
      <c r="C134" s="64">
        <v>1.1424903722999999</v>
      </c>
      <c r="D134" s="9" t="str">
        <f t="shared" si="43"/>
        <v>N/A</v>
      </c>
      <c r="E134" s="64">
        <v>2.5074626865999998</v>
      </c>
      <c r="F134" s="9" t="str">
        <f t="shared" si="43"/>
        <v>N/A</v>
      </c>
      <c r="G134" s="64">
        <v>3.3540208636000002</v>
      </c>
      <c r="H134" s="9" t="str">
        <f t="shared" si="43"/>
        <v>N/A</v>
      </c>
      <c r="I134" s="12">
        <v>119.5</v>
      </c>
      <c r="J134" s="12">
        <v>33.76</v>
      </c>
      <c r="K134" s="5" t="s">
        <v>739</v>
      </c>
      <c r="L134" s="9" t="str">
        <f t="shared" si="44"/>
        <v>No</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5.1571910000000002E-4</v>
      </c>
      <c r="H136" s="46" t="str">
        <f t="shared" si="48"/>
        <v>N/A</v>
      </c>
      <c r="I136" s="12" t="s">
        <v>1747</v>
      </c>
      <c r="J136" s="12" t="s">
        <v>1747</v>
      </c>
      <c r="K136" s="5" t="s">
        <v>739</v>
      </c>
      <c r="L136" s="9" t="str">
        <f t="shared" si="44"/>
        <v>N/A</v>
      </c>
    </row>
    <row r="137" spans="1:12" ht="25.5" x14ac:dyDescent="0.2">
      <c r="A137" s="2" t="s">
        <v>501</v>
      </c>
      <c r="B137" s="37" t="s">
        <v>213</v>
      </c>
      <c r="C137" s="64">
        <v>0.42088051840000001</v>
      </c>
      <c r="D137" s="46" t="str">
        <f t="shared" si="46"/>
        <v>N/A</v>
      </c>
      <c r="E137" s="64">
        <v>3.6107508000000001E-3</v>
      </c>
      <c r="F137" s="46" t="str">
        <f t="shared" si="47"/>
        <v>N/A</v>
      </c>
      <c r="G137" s="64">
        <v>1.2892978000000001E-3</v>
      </c>
      <c r="H137" s="46" t="str">
        <f t="shared" si="48"/>
        <v>N/A</v>
      </c>
      <c r="I137" s="12">
        <v>-99.1</v>
      </c>
      <c r="J137" s="12">
        <v>-64.3</v>
      </c>
      <c r="K137" s="5" t="s">
        <v>739</v>
      </c>
      <c r="L137" s="9" t="str">
        <f t="shared" si="44"/>
        <v>No</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0.31591271520000003</v>
      </c>
      <c r="D140" s="46" t="str">
        <f t="shared" si="46"/>
        <v>N/A</v>
      </c>
      <c r="E140" s="64">
        <v>11.854352630999999</v>
      </c>
      <c r="F140" s="46" t="str">
        <f t="shared" si="47"/>
        <v>N/A</v>
      </c>
      <c r="G140" s="64">
        <v>14.496348708999999</v>
      </c>
      <c r="H140" s="46" t="str">
        <f t="shared" si="48"/>
        <v>N/A</v>
      </c>
      <c r="I140" s="12">
        <v>3652</v>
      </c>
      <c r="J140" s="12">
        <v>22.29</v>
      </c>
      <c r="K140" s="5" t="s">
        <v>739</v>
      </c>
      <c r="L140" s="9" t="str">
        <f t="shared" si="44"/>
        <v>Yes</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1.1523748965</v>
      </c>
      <c r="D142" s="9" t="str">
        <f t="shared" ref="D142" si="49">IF($B142="N/A","N/A",IF(C142&lt;0,"No","Yes"))</f>
        <v>N/A</v>
      </c>
      <c r="E142" s="64">
        <v>2.4354513825000002</v>
      </c>
      <c r="F142" s="9" t="str">
        <f t="shared" ref="F142" si="50">IF($B142="N/A","N/A",IF(E142&lt;0,"No","Yes"))</f>
        <v>N/A</v>
      </c>
      <c r="G142" s="64">
        <v>2.8717819126999999</v>
      </c>
      <c r="H142" s="9" t="str">
        <f t="shared" ref="H142" si="51">IF($B142="N/A","N/A",IF(G142&lt;0,"No","Yes"))</f>
        <v>N/A</v>
      </c>
      <c r="I142" s="12">
        <v>111.3</v>
      </c>
      <c r="J142" s="12">
        <v>17.920000000000002</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766664</v>
      </c>
      <c r="D150" s="11" t="str">
        <f t="shared" ref="D150:D172" si="56">IF($B150="N/A","N/A",IF(C150&gt;10,"No",IF(C150&lt;-10,"No","Yes")))</f>
        <v>N/A</v>
      </c>
      <c r="E150" s="1">
        <v>845882</v>
      </c>
      <c r="F150" s="11" t="str">
        <f t="shared" ref="F150:F172" si="57">IF($B150="N/A","N/A",IF(E150&gt;10,"No",IF(E150&lt;-10,"No","Yes")))</f>
        <v>N/A</v>
      </c>
      <c r="G150" s="1">
        <v>880574</v>
      </c>
      <c r="H150" s="11" t="str">
        <f t="shared" ref="H150:H172" si="58">IF($B150="N/A","N/A",IF(G150&gt;10,"No",IF(G150&lt;-10,"No","Yes")))</f>
        <v>N/A</v>
      </c>
      <c r="I150" s="12">
        <v>10.33</v>
      </c>
      <c r="J150" s="12">
        <v>4.101</v>
      </c>
      <c r="K150" s="50" t="s">
        <v>739</v>
      </c>
      <c r="L150" s="9" t="str">
        <f t="shared" ref="L150:L172" si="59">IF(J150="Div by 0", "N/A", IF(K150="N/A","N/A", IF(J150&gt;VALUE(MID(K150,1,2)), "No", IF(J150&lt;-1*VALUE(MID(K150,1,2)), "No", "Yes"))))</f>
        <v>Yes</v>
      </c>
    </row>
    <row r="151" spans="1:12" x14ac:dyDescent="0.2">
      <c r="A151" s="4" t="s">
        <v>534</v>
      </c>
      <c r="B151" s="50" t="s">
        <v>213</v>
      </c>
      <c r="C151" s="1">
        <v>1019</v>
      </c>
      <c r="D151" s="11" t="str">
        <f t="shared" si="56"/>
        <v>N/A</v>
      </c>
      <c r="E151" s="1">
        <v>1148</v>
      </c>
      <c r="F151" s="11" t="str">
        <f t="shared" si="57"/>
        <v>N/A</v>
      </c>
      <c r="G151" s="1">
        <v>1234</v>
      </c>
      <c r="H151" s="11" t="str">
        <f t="shared" si="58"/>
        <v>N/A</v>
      </c>
      <c r="I151" s="12">
        <v>12.66</v>
      </c>
      <c r="J151" s="12">
        <v>7.4909999999999997</v>
      </c>
      <c r="K151" s="50" t="s">
        <v>739</v>
      </c>
      <c r="L151" s="9" t="str">
        <f t="shared" si="59"/>
        <v>Yes</v>
      </c>
    </row>
    <row r="152" spans="1:12" x14ac:dyDescent="0.2">
      <c r="A152" s="4" t="s">
        <v>535</v>
      </c>
      <c r="B152" s="50" t="s">
        <v>213</v>
      </c>
      <c r="C152" s="1">
        <v>13425</v>
      </c>
      <c r="D152" s="11" t="str">
        <f t="shared" si="56"/>
        <v>N/A</v>
      </c>
      <c r="E152" s="1">
        <v>18121</v>
      </c>
      <c r="F152" s="11" t="str">
        <f t="shared" si="57"/>
        <v>N/A</v>
      </c>
      <c r="G152" s="1">
        <v>18557</v>
      </c>
      <c r="H152" s="11" t="str">
        <f t="shared" si="58"/>
        <v>N/A</v>
      </c>
      <c r="I152" s="12">
        <v>34.979999999999997</v>
      </c>
      <c r="J152" s="12">
        <v>2.4060000000000001</v>
      </c>
      <c r="K152" s="50" t="s">
        <v>739</v>
      </c>
      <c r="L152" s="9" t="str">
        <f t="shared" si="59"/>
        <v>Yes</v>
      </c>
    </row>
    <row r="153" spans="1:12" x14ac:dyDescent="0.2">
      <c r="A153" s="4" t="s">
        <v>536</v>
      </c>
      <c r="B153" s="50" t="s">
        <v>213</v>
      </c>
      <c r="C153" s="1">
        <v>606547</v>
      </c>
      <c r="D153" s="11" t="str">
        <f t="shared" si="56"/>
        <v>N/A</v>
      </c>
      <c r="E153" s="1">
        <v>660332</v>
      </c>
      <c r="F153" s="11" t="str">
        <f t="shared" si="57"/>
        <v>N/A</v>
      </c>
      <c r="G153" s="1">
        <v>686734</v>
      </c>
      <c r="H153" s="11" t="str">
        <f t="shared" si="58"/>
        <v>N/A</v>
      </c>
      <c r="I153" s="12">
        <v>8.8670000000000009</v>
      </c>
      <c r="J153" s="12">
        <v>3.9980000000000002</v>
      </c>
      <c r="K153" s="50" t="s">
        <v>739</v>
      </c>
      <c r="L153" s="9" t="str">
        <f t="shared" si="59"/>
        <v>Yes</v>
      </c>
    </row>
    <row r="154" spans="1:12" x14ac:dyDescent="0.2">
      <c r="A154" s="4" t="s">
        <v>537</v>
      </c>
      <c r="B154" s="50" t="s">
        <v>213</v>
      </c>
      <c r="C154" s="1">
        <v>145673</v>
      </c>
      <c r="D154" s="11" t="str">
        <f t="shared" si="56"/>
        <v>N/A</v>
      </c>
      <c r="E154" s="1">
        <v>166281</v>
      </c>
      <c r="F154" s="11" t="str">
        <f t="shared" si="57"/>
        <v>N/A</v>
      </c>
      <c r="G154" s="1">
        <v>174049</v>
      </c>
      <c r="H154" s="11" t="str">
        <f t="shared" si="58"/>
        <v>N/A</v>
      </c>
      <c r="I154" s="12">
        <v>14.15</v>
      </c>
      <c r="J154" s="12">
        <v>4.6719999999999997</v>
      </c>
      <c r="K154" s="50" t="s">
        <v>739</v>
      </c>
      <c r="L154" s="9" t="str">
        <f t="shared" si="59"/>
        <v>Yes</v>
      </c>
    </row>
    <row r="155" spans="1:12" x14ac:dyDescent="0.2">
      <c r="A155" s="2" t="s">
        <v>538</v>
      </c>
      <c r="B155" s="5" t="s">
        <v>213</v>
      </c>
      <c r="C155" s="64" t="s">
        <v>213</v>
      </c>
      <c r="D155" s="9" t="str">
        <f t="shared" ref="D155:D159" si="60">IF($B155="N/A","N/A",IF(C155&lt;0,"No","Yes"))</f>
        <v>N/A</v>
      </c>
      <c r="E155" s="64">
        <v>68.513273260999995</v>
      </c>
      <c r="F155" s="9" t="str">
        <f t="shared" ref="F155:F159" si="61">IF($B155="N/A","N/A",IF(E155&lt;0,"No","Yes"))</f>
        <v>N/A</v>
      </c>
      <c r="G155" s="64">
        <v>69.335661912999996</v>
      </c>
      <c r="H155" s="9" t="str">
        <f t="shared" ref="H155:H159" si="62">IF($B155="N/A","N/A",IF(G155&lt;0,"No","Yes"))</f>
        <v>N/A</v>
      </c>
      <c r="I155" s="12" t="s">
        <v>213</v>
      </c>
      <c r="J155" s="12">
        <v>1.2</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1.4587039390000001</v>
      </c>
      <c r="F156" s="9" t="str">
        <f t="shared" si="61"/>
        <v>N/A</v>
      </c>
      <c r="G156" s="64">
        <v>1.5197792994999999</v>
      </c>
      <c r="H156" s="9" t="str">
        <f t="shared" si="62"/>
        <v>N/A</v>
      </c>
      <c r="I156" s="12" t="s">
        <v>213</v>
      </c>
      <c r="J156" s="12">
        <v>4.1870000000000003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9.5526526653000001</v>
      </c>
      <c r="F157" s="9" t="str">
        <f t="shared" si="61"/>
        <v>N/A</v>
      </c>
      <c r="G157" s="64">
        <v>9.5166542732000003</v>
      </c>
      <c r="H157" s="9" t="str">
        <f t="shared" si="62"/>
        <v>N/A</v>
      </c>
      <c r="I157" s="12" t="s">
        <v>213</v>
      </c>
      <c r="J157" s="12">
        <v>-0.377</v>
      </c>
      <c r="K157" s="5" t="s">
        <v>739</v>
      </c>
      <c r="L157" s="9" t="str">
        <f t="shared" si="63"/>
        <v>Yes</v>
      </c>
    </row>
    <row r="158" spans="1:12" ht="25.5" x14ac:dyDescent="0.2">
      <c r="A158" s="2" t="s">
        <v>541</v>
      </c>
      <c r="B158" s="5" t="s">
        <v>213</v>
      </c>
      <c r="C158" s="64" t="s">
        <v>213</v>
      </c>
      <c r="D158" s="9" t="str">
        <f t="shared" si="60"/>
        <v>N/A</v>
      </c>
      <c r="E158" s="64">
        <v>86.165738676000004</v>
      </c>
      <c r="F158" s="9" t="str">
        <f t="shared" si="61"/>
        <v>N/A</v>
      </c>
      <c r="G158" s="64">
        <v>86.999165142999999</v>
      </c>
      <c r="H158" s="9" t="str">
        <f t="shared" si="62"/>
        <v>N/A</v>
      </c>
      <c r="I158" s="12" t="s">
        <v>213</v>
      </c>
      <c r="J158" s="12">
        <v>0.96719999999999995</v>
      </c>
      <c r="K158" s="5" t="s">
        <v>739</v>
      </c>
      <c r="L158" s="9" t="str">
        <f t="shared" si="63"/>
        <v>Yes</v>
      </c>
    </row>
    <row r="159" spans="1:12" ht="25.5" x14ac:dyDescent="0.2">
      <c r="A159" s="2" t="s">
        <v>542</v>
      </c>
      <c r="B159" s="5" t="s">
        <v>213</v>
      </c>
      <c r="C159" s="64" t="s">
        <v>213</v>
      </c>
      <c r="D159" s="9" t="str">
        <f t="shared" si="60"/>
        <v>N/A</v>
      </c>
      <c r="E159" s="64">
        <v>83.191246660000004</v>
      </c>
      <c r="F159" s="9" t="str">
        <f t="shared" si="61"/>
        <v>N/A</v>
      </c>
      <c r="G159" s="64">
        <v>85.12285541</v>
      </c>
      <c r="H159" s="9" t="str">
        <f t="shared" si="62"/>
        <v>N/A</v>
      </c>
      <c r="I159" s="12" t="s">
        <v>213</v>
      </c>
      <c r="J159" s="12">
        <v>2.3220000000000001</v>
      </c>
      <c r="K159" s="5" t="s">
        <v>739</v>
      </c>
      <c r="L159" s="9" t="str">
        <f t="shared" si="63"/>
        <v>Yes</v>
      </c>
    </row>
    <row r="160" spans="1:12" ht="25.5" x14ac:dyDescent="0.2">
      <c r="A160" s="4" t="s">
        <v>543</v>
      </c>
      <c r="B160" s="50" t="s">
        <v>213</v>
      </c>
      <c r="C160" s="1">
        <v>565893.75</v>
      </c>
      <c r="D160" s="11" t="str">
        <f t="shared" si="56"/>
        <v>N/A</v>
      </c>
      <c r="E160" s="1">
        <v>632372</v>
      </c>
      <c r="F160" s="11" t="str">
        <f t="shared" si="57"/>
        <v>N/A</v>
      </c>
      <c r="G160" s="1">
        <v>663145.19999999995</v>
      </c>
      <c r="H160" s="11" t="str">
        <f t="shared" si="58"/>
        <v>N/A</v>
      </c>
      <c r="I160" s="12">
        <v>11.75</v>
      </c>
      <c r="J160" s="12">
        <v>4.8659999999999997</v>
      </c>
      <c r="K160" s="50" t="s">
        <v>739</v>
      </c>
      <c r="L160" s="9" t="str">
        <f t="shared" si="59"/>
        <v>Yes</v>
      </c>
    </row>
    <row r="161" spans="1:12" x14ac:dyDescent="0.2">
      <c r="A161" s="4" t="s">
        <v>544</v>
      </c>
      <c r="B161" s="50" t="s">
        <v>213</v>
      </c>
      <c r="C161" s="14">
        <v>1117173835</v>
      </c>
      <c r="D161" s="11" t="str">
        <f t="shared" si="56"/>
        <v>N/A</v>
      </c>
      <c r="E161" s="14">
        <v>1210929582</v>
      </c>
      <c r="F161" s="11" t="str">
        <f t="shared" si="57"/>
        <v>N/A</v>
      </c>
      <c r="G161" s="14">
        <v>1238050027</v>
      </c>
      <c r="H161" s="11" t="str">
        <f t="shared" si="58"/>
        <v>N/A</v>
      </c>
      <c r="I161" s="12">
        <v>8.3919999999999995</v>
      </c>
      <c r="J161" s="12">
        <v>2.2400000000000002</v>
      </c>
      <c r="K161" s="50" t="s">
        <v>739</v>
      </c>
      <c r="L161" s="9" t="str">
        <f t="shared" si="59"/>
        <v>Yes</v>
      </c>
    </row>
    <row r="162" spans="1:12" x14ac:dyDescent="0.2">
      <c r="A162" s="4" t="s">
        <v>1290</v>
      </c>
      <c r="B162" s="50" t="s">
        <v>213</v>
      </c>
      <c r="C162" s="14">
        <v>1457.1883315</v>
      </c>
      <c r="D162" s="11" t="str">
        <f t="shared" si="56"/>
        <v>N/A</v>
      </c>
      <c r="E162" s="14">
        <v>1431.5585176</v>
      </c>
      <c r="F162" s="11" t="str">
        <f t="shared" si="57"/>
        <v>N/A</v>
      </c>
      <c r="G162" s="14">
        <v>1405.9579626</v>
      </c>
      <c r="H162" s="11" t="str">
        <f t="shared" si="58"/>
        <v>N/A</v>
      </c>
      <c r="I162" s="12">
        <v>-1.76</v>
      </c>
      <c r="J162" s="12">
        <v>-1.79</v>
      </c>
      <c r="K162" s="50" t="s">
        <v>739</v>
      </c>
      <c r="L162" s="9" t="str">
        <f t="shared" si="59"/>
        <v>Yes</v>
      </c>
    </row>
    <row r="163" spans="1:12" ht="25.5" x14ac:dyDescent="0.2">
      <c r="A163" s="4" t="s">
        <v>1291</v>
      </c>
      <c r="B163" s="50" t="s">
        <v>213</v>
      </c>
      <c r="C163" s="14">
        <v>13130.078508000001</v>
      </c>
      <c r="D163" s="11" t="str">
        <f t="shared" si="56"/>
        <v>N/A</v>
      </c>
      <c r="E163" s="14">
        <v>13068.600173999999</v>
      </c>
      <c r="F163" s="11" t="str">
        <f t="shared" si="57"/>
        <v>N/A</v>
      </c>
      <c r="G163" s="14">
        <v>12958.764182000001</v>
      </c>
      <c r="H163" s="11" t="str">
        <f t="shared" si="58"/>
        <v>N/A</v>
      </c>
      <c r="I163" s="12">
        <v>-0.46800000000000003</v>
      </c>
      <c r="J163" s="12">
        <v>-0.84</v>
      </c>
      <c r="K163" s="50" t="s">
        <v>739</v>
      </c>
      <c r="L163" s="9" t="str">
        <f t="shared" si="59"/>
        <v>Yes</v>
      </c>
    </row>
    <row r="164" spans="1:12" ht="25.5" x14ac:dyDescent="0.2">
      <c r="A164" s="4" t="s">
        <v>1292</v>
      </c>
      <c r="B164" s="50" t="s">
        <v>213</v>
      </c>
      <c r="C164" s="14">
        <v>2522.6157914</v>
      </c>
      <c r="D164" s="11" t="str">
        <f t="shared" si="56"/>
        <v>N/A</v>
      </c>
      <c r="E164" s="14">
        <v>3097.5382705000002</v>
      </c>
      <c r="F164" s="11" t="str">
        <f t="shared" si="57"/>
        <v>N/A</v>
      </c>
      <c r="G164" s="14">
        <v>3642.4970091999999</v>
      </c>
      <c r="H164" s="11" t="str">
        <f t="shared" si="58"/>
        <v>N/A</v>
      </c>
      <c r="I164" s="12">
        <v>22.79</v>
      </c>
      <c r="J164" s="12">
        <v>17.59</v>
      </c>
      <c r="K164" s="50" t="s">
        <v>739</v>
      </c>
      <c r="L164" s="9" t="str">
        <f t="shared" si="59"/>
        <v>Yes</v>
      </c>
    </row>
    <row r="165" spans="1:12" ht="25.5" x14ac:dyDescent="0.2">
      <c r="A165" s="4" t="s">
        <v>1293</v>
      </c>
      <c r="B165" s="50" t="s">
        <v>213</v>
      </c>
      <c r="C165" s="14">
        <v>1117.5386343</v>
      </c>
      <c r="D165" s="11" t="str">
        <f t="shared" si="56"/>
        <v>N/A</v>
      </c>
      <c r="E165" s="14">
        <v>1125.1833925999999</v>
      </c>
      <c r="F165" s="11" t="str">
        <f t="shared" si="57"/>
        <v>N/A</v>
      </c>
      <c r="G165" s="14">
        <v>1083.9105986</v>
      </c>
      <c r="H165" s="11" t="str">
        <f t="shared" si="58"/>
        <v>N/A</v>
      </c>
      <c r="I165" s="12">
        <v>0.68410000000000004</v>
      </c>
      <c r="J165" s="12">
        <v>-3.67</v>
      </c>
      <c r="K165" s="50" t="s">
        <v>739</v>
      </c>
      <c r="L165" s="9" t="str">
        <f t="shared" si="59"/>
        <v>Yes</v>
      </c>
    </row>
    <row r="166" spans="1:12" ht="25.5" x14ac:dyDescent="0.2">
      <c r="A166" s="4" t="s">
        <v>1294</v>
      </c>
      <c r="B166" s="50" t="s">
        <v>213</v>
      </c>
      <c r="C166" s="14">
        <v>2691.5657808999999</v>
      </c>
      <c r="D166" s="11" t="str">
        <f t="shared" si="56"/>
        <v>N/A</v>
      </c>
      <c r="E166" s="14">
        <v>2386.3324011999998</v>
      </c>
      <c r="F166" s="11" t="str">
        <f t="shared" si="57"/>
        <v>N/A</v>
      </c>
      <c r="G166" s="14">
        <v>2356.2722795999998</v>
      </c>
      <c r="H166" s="11" t="str">
        <f t="shared" si="58"/>
        <v>N/A</v>
      </c>
      <c r="I166" s="12">
        <v>-11.3</v>
      </c>
      <c r="J166" s="12">
        <v>-1.26</v>
      </c>
      <c r="K166" s="50" t="s">
        <v>739</v>
      </c>
      <c r="L166" s="9" t="str">
        <f t="shared" si="59"/>
        <v>Yes</v>
      </c>
    </row>
    <row r="167" spans="1:12" x14ac:dyDescent="0.2">
      <c r="A167" s="48" t="s">
        <v>545</v>
      </c>
      <c r="B167" s="37" t="s">
        <v>213</v>
      </c>
      <c r="C167" s="49">
        <v>491779831</v>
      </c>
      <c r="D167" s="46" t="str">
        <f t="shared" si="56"/>
        <v>N/A</v>
      </c>
      <c r="E167" s="49">
        <v>815819946</v>
      </c>
      <c r="F167" s="46" t="str">
        <f t="shared" si="57"/>
        <v>N/A</v>
      </c>
      <c r="G167" s="49">
        <v>853047726</v>
      </c>
      <c r="H167" s="46" t="str">
        <f t="shared" si="58"/>
        <v>N/A</v>
      </c>
      <c r="I167" s="12">
        <v>65.89</v>
      </c>
      <c r="J167" s="12">
        <v>4.5629999999999997</v>
      </c>
      <c r="K167" s="47" t="s">
        <v>739</v>
      </c>
      <c r="L167" s="9" t="str">
        <f t="shared" si="59"/>
        <v>Yes</v>
      </c>
    </row>
    <row r="168" spans="1:12" x14ac:dyDescent="0.2">
      <c r="A168" s="48" t="s">
        <v>1295</v>
      </c>
      <c r="B168" s="37" t="s">
        <v>213</v>
      </c>
      <c r="C168" s="49">
        <v>641.45418461999998</v>
      </c>
      <c r="D168" s="46" t="str">
        <f t="shared" si="56"/>
        <v>N/A</v>
      </c>
      <c r="E168" s="49">
        <v>964.46070019000001</v>
      </c>
      <c r="F168" s="46" t="str">
        <f t="shared" si="57"/>
        <v>N/A</v>
      </c>
      <c r="G168" s="49">
        <v>968.74053288000005</v>
      </c>
      <c r="H168" s="46" t="str">
        <f t="shared" si="58"/>
        <v>N/A</v>
      </c>
      <c r="I168" s="12">
        <v>50.36</v>
      </c>
      <c r="J168" s="12">
        <v>0.44379999999999997</v>
      </c>
      <c r="K168" s="47" t="s">
        <v>739</v>
      </c>
      <c r="L168" s="9" t="str">
        <f t="shared" si="59"/>
        <v>Yes</v>
      </c>
    </row>
    <row r="169" spans="1:12" ht="25.5" x14ac:dyDescent="0.2">
      <c r="A169" s="48" t="s">
        <v>1296</v>
      </c>
      <c r="B169" s="50" t="s">
        <v>213</v>
      </c>
      <c r="C169" s="14">
        <v>2835.8233562</v>
      </c>
      <c r="D169" s="11" t="str">
        <f t="shared" si="56"/>
        <v>N/A</v>
      </c>
      <c r="E169" s="14">
        <v>2203.2125436000001</v>
      </c>
      <c r="F169" s="11" t="str">
        <f t="shared" si="57"/>
        <v>N/A</v>
      </c>
      <c r="G169" s="14">
        <v>1717.8006482999999</v>
      </c>
      <c r="H169" s="11" t="str">
        <f t="shared" si="58"/>
        <v>N/A</v>
      </c>
      <c r="I169" s="12">
        <v>-22.3</v>
      </c>
      <c r="J169" s="12">
        <v>-22</v>
      </c>
      <c r="K169" s="50" t="s">
        <v>739</v>
      </c>
      <c r="L169" s="9" t="str">
        <f t="shared" si="59"/>
        <v>Yes</v>
      </c>
    </row>
    <row r="170" spans="1:12" ht="25.5" x14ac:dyDescent="0.2">
      <c r="A170" s="48" t="s">
        <v>1297</v>
      </c>
      <c r="B170" s="50" t="s">
        <v>213</v>
      </c>
      <c r="C170" s="14">
        <v>6562.2049162000003</v>
      </c>
      <c r="D170" s="11" t="str">
        <f t="shared" si="56"/>
        <v>N/A</v>
      </c>
      <c r="E170" s="14">
        <v>8397.7853319000005</v>
      </c>
      <c r="F170" s="11" t="str">
        <f t="shared" si="57"/>
        <v>N/A</v>
      </c>
      <c r="G170" s="14">
        <v>8249.1031416999995</v>
      </c>
      <c r="H170" s="11" t="str">
        <f t="shared" si="58"/>
        <v>N/A</v>
      </c>
      <c r="I170" s="12">
        <v>27.97</v>
      </c>
      <c r="J170" s="12">
        <v>-1.77</v>
      </c>
      <c r="K170" s="50" t="s">
        <v>739</v>
      </c>
      <c r="L170" s="9" t="str">
        <f t="shared" si="59"/>
        <v>Yes</v>
      </c>
    </row>
    <row r="171" spans="1:12" ht="25.5" x14ac:dyDescent="0.2">
      <c r="A171" s="48" t="s">
        <v>1298</v>
      </c>
      <c r="B171" s="50" t="s">
        <v>213</v>
      </c>
      <c r="C171" s="14">
        <v>384.01102965000001</v>
      </c>
      <c r="D171" s="11" t="str">
        <f t="shared" si="56"/>
        <v>N/A</v>
      </c>
      <c r="E171" s="14">
        <v>576.04274062000002</v>
      </c>
      <c r="F171" s="11" t="str">
        <f t="shared" si="57"/>
        <v>N/A</v>
      </c>
      <c r="G171" s="14">
        <v>618.49529512000004</v>
      </c>
      <c r="H171" s="11" t="str">
        <f t="shared" si="58"/>
        <v>N/A</v>
      </c>
      <c r="I171" s="12">
        <v>50.01</v>
      </c>
      <c r="J171" s="12">
        <v>7.37</v>
      </c>
      <c r="K171" s="50" t="s">
        <v>739</v>
      </c>
      <c r="L171" s="9" t="str">
        <f t="shared" si="59"/>
        <v>Yes</v>
      </c>
    </row>
    <row r="172" spans="1:12" ht="25.5" x14ac:dyDescent="0.2">
      <c r="A172" s="48" t="s">
        <v>1299</v>
      </c>
      <c r="B172" s="50" t="s">
        <v>213</v>
      </c>
      <c r="C172" s="14">
        <v>1152.3878001</v>
      </c>
      <c r="D172" s="11" t="str">
        <f t="shared" si="56"/>
        <v>N/A</v>
      </c>
      <c r="E172" s="14">
        <v>1688.3163741000001</v>
      </c>
      <c r="F172" s="11" t="str">
        <f t="shared" si="57"/>
        <v>N/A</v>
      </c>
      <c r="G172" s="14">
        <v>1569.1420519999999</v>
      </c>
      <c r="H172" s="11" t="str">
        <f t="shared" si="58"/>
        <v>N/A</v>
      </c>
      <c r="I172" s="12">
        <v>46.51</v>
      </c>
      <c r="J172" s="12">
        <v>-7.06</v>
      </c>
      <c r="K172" s="50" t="s">
        <v>739</v>
      </c>
      <c r="L172" s="9" t="str">
        <f t="shared" si="59"/>
        <v>Yes</v>
      </c>
    </row>
    <row r="173" spans="1:12" ht="25.5" x14ac:dyDescent="0.2">
      <c r="A173" s="2" t="s">
        <v>546</v>
      </c>
      <c r="B173" s="136" t="s">
        <v>213</v>
      </c>
      <c r="C173" s="137">
        <v>101500213</v>
      </c>
      <c r="D173" s="138" t="str">
        <f>IF($B173="N/A","N/A",IF(C173&gt;10,"No",IF(C173&lt;-10,"No","Yes")))</f>
        <v>N/A</v>
      </c>
      <c r="E173" s="137">
        <v>138667991</v>
      </c>
      <c r="F173" s="138" t="str">
        <f>IF($B173="N/A","N/A",IF(E173&gt;10,"No",IF(E173&lt;-10,"No","Yes")))</f>
        <v>N/A</v>
      </c>
      <c r="G173" s="137">
        <v>137801039</v>
      </c>
      <c r="H173" s="138" t="str">
        <f>IF($B173="N/A","N/A",IF(G173&gt;10,"No",IF(G173&lt;-10,"No","Yes")))</f>
        <v>N/A</v>
      </c>
      <c r="I173" s="133">
        <v>36.619999999999997</v>
      </c>
      <c r="J173" s="133">
        <v>-0.625</v>
      </c>
      <c r="K173" s="134" t="s">
        <v>739</v>
      </c>
      <c r="L173" s="135" t="str">
        <f>IF(J173="Div by 0", "N/A", IF(K173="N/A","N/A", IF(J173&gt;VALUE(MID(K173,1,2)), "No", IF(J173&lt;-1*VALUE(MID(K173,1,2)), "No", "Yes"))))</f>
        <v>Yes</v>
      </c>
    </row>
    <row r="174" spans="1:12" ht="25.5" x14ac:dyDescent="0.2">
      <c r="A174" s="2" t="s">
        <v>1300</v>
      </c>
      <c r="B174" s="50" t="s">
        <v>213</v>
      </c>
      <c r="C174" s="14">
        <v>6803645</v>
      </c>
      <c r="D174" s="11" t="str">
        <f t="shared" ref="D174:D181" si="64">IF($B174="N/A","N/A",IF(C174&gt;10,"No",IF(C174&lt;-10,"No","Yes")))</f>
        <v>N/A</v>
      </c>
      <c r="E174" s="14">
        <v>14991358</v>
      </c>
      <c r="F174" s="11" t="str">
        <f t="shared" ref="F174:F181" si="65">IF($B174="N/A","N/A",IF(E174&gt;10,"No",IF(E174&lt;-10,"No","Yes")))</f>
        <v>N/A</v>
      </c>
      <c r="G174" s="14">
        <v>15645961</v>
      </c>
      <c r="H174" s="11" t="str">
        <f t="shared" ref="H174:H181" si="66">IF($B174="N/A","N/A",IF(G174&gt;10,"No",IF(G174&lt;-10,"No","Yes")))</f>
        <v>N/A</v>
      </c>
      <c r="I174" s="12">
        <v>120.3</v>
      </c>
      <c r="J174" s="12">
        <v>4.367</v>
      </c>
      <c r="K174" s="50" t="s">
        <v>739</v>
      </c>
      <c r="L174" s="9" t="str">
        <f t="shared" ref="L174:L181" si="67">IF(J174="Div by 0", "N/A", IF(K174="N/A","N/A", IF(J174&gt;VALUE(MID(K174,1,2)), "No", IF(J174&lt;-1*VALUE(MID(K174,1,2)), "No", "Yes"))))</f>
        <v>Yes</v>
      </c>
    </row>
    <row r="175" spans="1:12" ht="25.5" x14ac:dyDescent="0.2">
      <c r="A175" s="2" t="s">
        <v>547</v>
      </c>
      <c r="B175" s="50" t="s">
        <v>213</v>
      </c>
      <c r="C175" s="14">
        <v>32937044</v>
      </c>
      <c r="D175" s="11" t="str">
        <f t="shared" si="64"/>
        <v>N/A</v>
      </c>
      <c r="E175" s="14">
        <v>35655496</v>
      </c>
      <c r="F175" s="11" t="str">
        <f t="shared" si="65"/>
        <v>N/A</v>
      </c>
      <c r="G175" s="14">
        <v>34053730</v>
      </c>
      <c r="H175" s="11" t="str">
        <f t="shared" si="66"/>
        <v>N/A</v>
      </c>
      <c r="I175" s="12">
        <v>8.2530000000000001</v>
      </c>
      <c r="J175" s="12">
        <v>-4.49</v>
      </c>
      <c r="K175" s="50" t="s">
        <v>739</v>
      </c>
      <c r="L175" s="9" t="str">
        <f t="shared" si="67"/>
        <v>Yes</v>
      </c>
    </row>
    <row r="176" spans="1:12" ht="25.5" x14ac:dyDescent="0.2">
      <c r="A176" s="2" t="s">
        <v>512</v>
      </c>
      <c r="B176" s="50" t="s">
        <v>213</v>
      </c>
      <c r="C176" s="14">
        <v>350538929</v>
      </c>
      <c r="D176" s="11" t="str">
        <f t="shared" si="64"/>
        <v>N/A</v>
      </c>
      <c r="E176" s="14">
        <v>626505101</v>
      </c>
      <c r="F176" s="11" t="str">
        <f t="shared" si="65"/>
        <v>N/A</v>
      </c>
      <c r="G176" s="14">
        <v>665546996</v>
      </c>
      <c r="H176" s="11" t="str">
        <f t="shared" si="66"/>
        <v>N/A</v>
      </c>
      <c r="I176" s="12">
        <v>78.73</v>
      </c>
      <c r="J176" s="12">
        <v>6.2320000000000002</v>
      </c>
      <c r="K176" s="50" t="s">
        <v>739</v>
      </c>
      <c r="L176" s="9" t="str">
        <f t="shared" si="67"/>
        <v>Yes</v>
      </c>
    </row>
    <row r="177" spans="1:12" ht="25.5" x14ac:dyDescent="0.2">
      <c r="A177" s="2" t="s">
        <v>513</v>
      </c>
      <c r="B177" s="50" t="s">
        <v>213</v>
      </c>
      <c r="C177" s="14">
        <v>132.39204267</v>
      </c>
      <c r="D177" s="11" t="str">
        <f t="shared" si="64"/>
        <v>N/A</v>
      </c>
      <c r="E177" s="14">
        <v>163.93302021</v>
      </c>
      <c r="F177" s="11" t="str">
        <f t="shared" si="65"/>
        <v>N/A</v>
      </c>
      <c r="G177" s="14">
        <v>156.49001559999999</v>
      </c>
      <c r="H177" s="11" t="str">
        <f t="shared" si="66"/>
        <v>N/A</v>
      </c>
      <c r="I177" s="12">
        <v>23.82</v>
      </c>
      <c r="J177" s="12">
        <v>-4.54</v>
      </c>
      <c r="K177" s="50" t="s">
        <v>739</v>
      </c>
      <c r="L177" s="9" t="str">
        <f t="shared" si="67"/>
        <v>Yes</v>
      </c>
    </row>
    <row r="178" spans="1:12" ht="25.5" x14ac:dyDescent="0.2">
      <c r="A178" s="2" t="s">
        <v>1301</v>
      </c>
      <c r="B178" s="37" t="s">
        <v>213</v>
      </c>
      <c r="C178" s="49">
        <v>8.8743504325</v>
      </c>
      <c r="D178" s="46" t="str">
        <f t="shared" si="64"/>
        <v>N/A</v>
      </c>
      <c r="E178" s="49">
        <v>17.722753292</v>
      </c>
      <c r="F178" s="46" t="str">
        <f t="shared" si="65"/>
        <v>N/A</v>
      </c>
      <c r="G178" s="49">
        <v>17.767911611999999</v>
      </c>
      <c r="H178" s="46" t="str">
        <f t="shared" si="66"/>
        <v>N/A</v>
      </c>
      <c r="I178" s="12">
        <v>99.71</v>
      </c>
      <c r="J178" s="12">
        <v>0.25480000000000003</v>
      </c>
      <c r="K178" s="47" t="s">
        <v>739</v>
      </c>
      <c r="L178" s="9" t="str">
        <f t="shared" si="67"/>
        <v>Yes</v>
      </c>
    </row>
    <row r="179" spans="1:12" ht="25.5" x14ac:dyDescent="0.2">
      <c r="A179" s="2" t="s">
        <v>514</v>
      </c>
      <c r="B179" s="37" t="s">
        <v>213</v>
      </c>
      <c r="C179" s="49">
        <v>42.961511170000001</v>
      </c>
      <c r="D179" s="46" t="str">
        <f t="shared" si="64"/>
        <v>N/A</v>
      </c>
      <c r="E179" s="49">
        <v>42.151855695999998</v>
      </c>
      <c r="F179" s="46" t="str">
        <f t="shared" si="65"/>
        <v>N/A</v>
      </c>
      <c r="G179" s="49">
        <v>38.672195635999998</v>
      </c>
      <c r="H179" s="46" t="str">
        <f t="shared" si="66"/>
        <v>N/A</v>
      </c>
      <c r="I179" s="12">
        <v>-1.88</v>
      </c>
      <c r="J179" s="12">
        <v>-8.26</v>
      </c>
      <c r="K179" s="47" t="s">
        <v>739</v>
      </c>
      <c r="L179" s="9" t="str">
        <f t="shared" si="67"/>
        <v>Yes</v>
      </c>
    </row>
    <row r="180" spans="1:12" ht="25.5" x14ac:dyDescent="0.2">
      <c r="A180" s="2" t="s">
        <v>515</v>
      </c>
      <c r="B180" s="37" t="s">
        <v>213</v>
      </c>
      <c r="C180" s="49">
        <v>457.22628035000002</v>
      </c>
      <c r="D180" s="46" t="str">
        <f t="shared" si="64"/>
        <v>N/A</v>
      </c>
      <c r="E180" s="49">
        <v>740.65307099999995</v>
      </c>
      <c r="F180" s="46" t="str">
        <f t="shared" si="65"/>
        <v>N/A</v>
      </c>
      <c r="G180" s="49">
        <v>755.81041002999996</v>
      </c>
      <c r="H180" s="46" t="str">
        <f t="shared" si="66"/>
        <v>N/A</v>
      </c>
      <c r="I180" s="12">
        <v>61.99</v>
      </c>
      <c r="J180" s="12">
        <v>2.0459999999999998</v>
      </c>
      <c r="K180" s="47" t="s">
        <v>739</v>
      </c>
      <c r="L180" s="9" t="str">
        <f t="shared" si="67"/>
        <v>Yes</v>
      </c>
    </row>
    <row r="181" spans="1:12" ht="25.5" x14ac:dyDescent="0.2">
      <c r="A181" s="2" t="s">
        <v>1653</v>
      </c>
      <c r="B181" s="50" t="s">
        <v>213</v>
      </c>
      <c r="C181" s="13">
        <v>80.649802260000001</v>
      </c>
      <c r="D181" s="11" t="str">
        <f t="shared" si="64"/>
        <v>N/A</v>
      </c>
      <c r="E181" s="13">
        <v>78.863245700999997</v>
      </c>
      <c r="F181" s="11" t="str">
        <f t="shared" si="65"/>
        <v>N/A</v>
      </c>
      <c r="G181" s="13">
        <v>78.784292973000007</v>
      </c>
      <c r="H181" s="11" t="str">
        <f t="shared" si="66"/>
        <v>N/A</v>
      </c>
      <c r="I181" s="59">
        <v>-2.2200000000000002</v>
      </c>
      <c r="J181" s="59">
        <v>-0.1</v>
      </c>
      <c r="K181" s="50" t="s">
        <v>739</v>
      </c>
      <c r="L181" s="9" t="str">
        <f t="shared" si="67"/>
        <v>Yes</v>
      </c>
    </row>
    <row r="182" spans="1:12" ht="25.5" x14ac:dyDescent="0.2">
      <c r="A182" s="2" t="s">
        <v>1654</v>
      </c>
      <c r="B182" s="139" t="s">
        <v>213</v>
      </c>
      <c r="C182" s="140">
        <v>54.072620215999997</v>
      </c>
      <c r="D182" s="135" t="str">
        <f t="shared" ref="D182" si="68">IF($B182="N/A","N/A",IF(C182&lt;0,"No","Yes"))</f>
        <v>N/A</v>
      </c>
      <c r="E182" s="140">
        <v>52.700348431999998</v>
      </c>
      <c r="F182" s="135" t="str">
        <f t="shared" ref="F182" si="69">IF($B182="N/A","N/A",IF(E182&lt;0,"No","Yes"))</f>
        <v>N/A</v>
      </c>
      <c r="G182" s="140">
        <v>55.105348460000002</v>
      </c>
      <c r="H182" s="135" t="str">
        <f t="shared" ref="H182" si="70">IF($B182="N/A","N/A",IF(G182&lt;0,"No","Yes"))</f>
        <v>N/A</v>
      </c>
      <c r="I182" s="141">
        <v>-2.54</v>
      </c>
      <c r="J182" s="141">
        <v>4.5640000000000001</v>
      </c>
      <c r="K182" s="139" t="s">
        <v>739</v>
      </c>
      <c r="L182" s="135" t="str">
        <f t="shared" ref="L182" si="71">IF(J182="Div by 0", "N/A", IF(OR(J182="N/A",K182="N/A"),"N/A", IF(J182&gt;VALUE(MID(K182,1,2)), "No", IF(J182&lt;-1*VALUE(MID(K182,1,2)), "No", "Yes"))))</f>
        <v>Yes</v>
      </c>
    </row>
    <row r="183" spans="1:12" ht="25.5" x14ac:dyDescent="0.2">
      <c r="A183" s="2" t="s">
        <v>1655</v>
      </c>
      <c r="B183" s="5" t="s">
        <v>213</v>
      </c>
      <c r="C183" s="13">
        <v>79.054003723999998</v>
      </c>
      <c r="D183" s="9" t="str">
        <f t="shared" ref="D183:D185" si="72">IF($B183="N/A","N/A",IF(C183&lt;0,"No","Yes"))</f>
        <v>N/A</v>
      </c>
      <c r="E183" s="13">
        <v>84.454500304000007</v>
      </c>
      <c r="F183" s="9" t="str">
        <f t="shared" ref="F183:F185" si="73">IF($B183="N/A","N/A",IF(E183&lt;0,"No","Yes"))</f>
        <v>N/A</v>
      </c>
      <c r="G183" s="13">
        <v>84.997575038999997</v>
      </c>
      <c r="H183" s="9" t="str">
        <f t="shared" ref="H183:H185" si="74">IF($B183="N/A","N/A",IF(G183&lt;0,"No","Yes"))</f>
        <v>N/A</v>
      </c>
      <c r="I183" s="59">
        <v>6.8310000000000004</v>
      </c>
      <c r="J183" s="59">
        <v>0.64300000000000002</v>
      </c>
      <c r="K183" s="5" t="s">
        <v>739</v>
      </c>
      <c r="L183" s="9" t="str">
        <f t="shared" ref="L183:L213" si="75">IF(J183="Div by 0", "N/A", IF(OR(J183="N/A",K183="N/A"),"N/A", IF(J183&gt;VALUE(MID(K183,1,2)), "No", IF(J183&lt;-1*VALUE(MID(K183,1,2)), "No", "Yes"))))</f>
        <v>Yes</v>
      </c>
    </row>
    <row r="184" spans="1:12" ht="25.5" x14ac:dyDescent="0.2">
      <c r="A184" s="2" t="s">
        <v>1656</v>
      </c>
      <c r="B184" s="5" t="s">
        <v>213</v>
      </c>
      <c r="C184" s="13">
        <v>80.851112939000004</v>
      </c>
      <c r="D184" s="9" t="str">
        <f t="shared" si="72"/>
        <v>N/A</v>
      </c>
      <c r="E184" s="13">
        <v>78.802026858999994</v>
      </c>
      <c r="F184" s="9" t="str">
        <f t="shared" si="73"/>
        <v>N/A</v>
      </c>
      <c r="G184" s="13">
        <v>79.013417130999997</v>
      </c>
      <c r="H184" s="9" t="str">
        <f t="shared" si="74"/>
        <v>N/A</v>
      </c>
      <c r="I184" s="59">
        <v>-2.5299999999999998</v>
      </c>
      <c r="J184" s="59">
        <v>0.26829999999999998</v>
      </c>
      <c r="K184" s="5" t="s">
        <v>739</v>
      </c>
      <c r="L184" s="9" t="str">
        <f t="shared" si="75"/>
        <v>Yes</v>
      </c>
    </row>
    <row r="185" spans="1:12" ht="25.5" x14ac:dyDescent="0.2">
      <c r="A185" s="2" t="s">
        <v>1657</v>
      </c>
      <c r="B185" s="5" t="s">
        <v>213</v>
      </c>
      <c r="C185" s="13">
        <v>80.144570372999993</v>
      </c>
      <c r="D185" s="9" t="str">
        <f t="shared" si="72"/>
        <v>N/A</v>
      </c>
      <c r="E185" s="13">
        <v>78.677660105000001</v>
      </c>
      <c r="F185" s="9" t="str">
        <f t="shared" si="73"/>
        <v>N/A</v>
      </c>
      <c r="G185" s="13">
        <v>77.385678745999996</v>
      </c>
      <c r="H185" s="9" t="str">
        <f t="shared" si="74"/>
        <v>N/A</v>
      </c>
      <c r="I185" s="59">
        <v>-1.83</v>
      </c>
      <c r="J185" s="59">
        <v>-1.64</v>
      </c>
      <c r="K185" s="5" t="s">
        <v>739</v>
      </c>
      <c r="L185" s="9" t="str">
        <f t="shared" si="75"/>
        <v>Yes</v>
      </c>
    </row>
    <row r="186" spans="1:12" ht="25.5" x14ac:dyDescent="0.2">
      <c r="A186" s="2" t="s">
        <v>1659</v>
      </c>
      <c r="B186" s="142" t="s">
        <v>213</v>
      </c>
      <c r="C186" s="140">
        <v>6.4900660523999996</v>
      </c>
      <c r="D186" s="132" t="str">
        <f>IF($B186="N/A","N/A",IF(C186&gt;10,"No",IF(C186&lt;-10,"No","Yes")))</f>
        <v>N/A</v>
      </c>
      <c r="E186" s="140">
        <v>4.8671091239999997</v>
      </c>
      <c r="F186" s="132" t="str">
        <f>IF($B186="N/A","N/A",IF(E186&gt;10,"No",IF(E186&lt;-10,"No","Yes")))</f>
        <v>N/A</v>
      </c>
      <c r="G186" s="140">
        <v>5.6572190412000003</v>
      </c>
      <c r="H186" s="132" t="str">
        <f>IF($B186="N/A","N/A",IF(G186&gt;10,"No",IF(G186&lt;-10,"No","Yes")))</f>
        <v>N/A</v>
      </c>
      <c r="I186" s="141">
        <v>-25</v>
      </c>
      <c r="J186" s="141">
        <v>16.23</v>
      </c>
      <c r="K186" s="142" t="s">
        <v>739</v>
      </c>
      <c r="L186" s="9" t="str">
        <f t="shared" si="75"/>
        <v>Yes</v>
      </c>
    </row>
    <row r="187" spans="1:12" ht="25.5" x14ac:dyDescent="0.2">
      <c r="A187" s="2" t="s">
        <v>1660</v>
      </c>
      <c r="B187" s="37" t="s">
        <v>213</v>
      </c>
      <c r="C187" s="13">
        <v>0</v>
      </c>
      <c r="D187" s="46" t="str">
        <f t="shared" ref="D187:D213" si="76">IF($B187="N/A","N/A",IF(C187&gt;10,"No",IF(C187&lt;-10,"No","Yes")))</f>
        <v>N/A</v>
      </c>
      <c r="E187" s="13">
        <v>3.1919346000000002E-3</v>
      </c>
      <c r="F187" s="46" t="str">
        <f t="shared" ref="F187:F213" si="77">IF($B187="N/A","N/A",IF(E187&gt;10,"No",IF(E187&lt;-10,"No","Yes")))</f>
        <v>N/A</v>
      </c>
      <c r="G187" s="13">
        <v>2.2712458000000001E-3</v>
      </c>
      <c r="H187" s="46" t="str">
        <f t="shared" ref="H187:H213" si="78">IF($B187="N/A","N/A",IF(G187&gt;10,"No",IF(G187&lt;-10,"No","Yes")))</f>
        <v>N/A</v>
      </c>
      <c r="I187" s="59" t="s">
        <v>1747</v>
      </c>
      <c r="J187" s="59">
        <v>-28.8</v>
      </c>
      <c r="K187" s="47" t="s">
        <v>739</v>
      </c>
      <c r="L187" s="9" t="str">
        <f t="shared" si="75"/>
        <v>Yes</v>
      </c>
    </row>
    <row r="188" spans="1:12" ht="25.5" x14ac:dyDescent="0.2">
      <c r="A188" s="2" t="s">
        <v>1661</v>
      </c>
      <c r="B188" s="37" t="s">
        <v>213</v>
      </c>
      <c r="C188" s="13">
        <v>0</v>
      </c>
      <c r="D188" s="46" t="str">
        <f t="shared" si="76"/>
        <v>N/A</v>
      </c>
      <c r="E188" s="13">
        <v>1.182198E-3</v>
      </c>
      <c r="F188" s="46" t="str">
        <f t="shared" si="77"/>
        <v>N/A</v>
      </c>
      <c r="G188" s="13">
        <v>4.5424920000000001E-4</v>
      </c>
      <c r="H188" s="46" t="str">
        <f t="shared" si="78"/>
        <v>N/A</v>
      </c>
      <c r="I188" s="59" t="s">
        <v>1747</v>
      </c>
      <c r="J188" s="59">
        <v>-61.6</v>
      </c>
      <c r="K188" s="47" t="s">
        <v>739</v>
      </c>
      <c r="L188" s="9" t="str">
        <f t="shared" si="75"/>
        <v>No</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4.4347980000000002E-3</v>
      </c>
      <c r="D190" s="46" t="str">
        <f t="shared" si="76"/>
        <v>N/A</v>
      </c>
      <c r="E190" s="13">
        <v>2.2461762E-3</v>
      </c>
      <c r="F190" s="46" t="str">
        <f t="shared" si="77"/>
        <v>N/A</v>
      </c>
      <c r="G190" s="13">
        <v>1.5898721E-3</v>
      </c>
      <c r="H190" s="46" t="str">
        <f t="shared" si="78"/>
        <v>N/A</v>
      </c>
      <c r="I190" s="59">
        <v>-49.4</v>
      </c>
      <c r="J190" s="59">
        <v>-29.2</v>
      </c>
      <c r="K190" s="47" t="s">
        <v>739</v>
      </c>
      <c r="L190" s="9" t="str">
        <f t="shared" si="75"/>
        <v>Yes</v>
      </c>
    </row>
    <row r="191" spans="1:12" ht="25.5" x14ac:dyDescent="0.2">
      <c r="A191" s="2" t="s">
        <v>1664</v>
      </c>
      <c r="B191" s="37" t="s">
        <v>213</v>
      </c>
      <c r="C191" s="13">
        <v>66.346535118000006</v>
      </c>
      <c r="D191" s="46" t="str">
        <f t="shared" si="76"/>
        <v>N/A</v>
      </c>
      <c r="E191" s="13">
        <v>69.416538004000003</v>
      </c>
      <c r="F191" s="46" t="str">
        <f t="shared" si="77"/>
        <v>N/A</v>
      </c>
      <c r="G191" s="13">
        <v>70.028867534</v>
      </c>
      <c r="H191" s="46" t="str">
        <f t="shared" si="78"/>
        <v>N/A</v>
      </c>
      <c r="I191" s="59">
        <v>4.6269999999999998</v>
      </c>
      <c r="J191" s="59">
        <v>0.8821</v>
      </c>
      <c r="K191" s="47" t="s">
        <v>739</v>
      </c>
      <c r="L191" s="9" t="str">
        <f t="shared" si="75"/>
        <v>Yes</v>
      </c>
    </row>
    <row r="192" spans="1:12" ht="25.5" x14ac:dyDescent="0.2">
      <c r="A192" s="2" t="s">
        <v>1665</v>
      </c>
      <c r="B192" s="37" t="s">
        <v>213</v>
      </c>
      <c r="C192" s="13">
        <v>0</v>
      </c>
      <c r="D192" s="46" t="str">
        <f t="shared" si="76"/>
        <v>N/A</v>
      </c>
      <c r="E192" s="13">
        <v>0</v>
      </c>
      <c r="F192" s="46" t="str">
        <f t="shared" si="77"/>
        <v>N/A</v>
      </c>
      <c r="G192" s="13">
        <v>0.99934815249999998</v>
      </c>
      <c r="H192" s="46" t="str">
        <f t="shared" si="78"/>
        <v>N/A</v>
      </c>
      <c r="I192" s="59" t="s">
        <v>1747</v>
      </c>
      <c r="J192" s="59" t="s">
        <v>1747</v>
      </c>
      <c r="K192" s="47" t="s">
        <v>739</v>
      </c>
      <c r="L192" s="9" t="str">
        <f t="shared" si="75"/>
        <v>N/A</v>
      </c>
    </row>
    <row r="193" spans="1:12" ht="25.5" x14ac:dyDescent="0.2">
      <c r="A193" s="2" t="s">
        <v>1666</v>
      </c>
      <c r="B193" s="37" t="s">
        <v>213</v>
      </c>
      <c r="C193" s="13">
        <v>1.1636127430000001</v>
      </c>
      <c r="D193" s="46" t="str">
        <f t="shared" si="76"/>
        <v>N/A</v>
      </c>
      <c r="E193" s="13">
        <v>19.707358710000001</v>
      </c>
      <c r="F193" s="46" t="str">
        <f t="shared" si="77"/>
        <v>N/A</v>
      </c>
      <c r="G193" s="13">
        <v>20.556591495999999</v>
      </c>
      <c r="H193" s="46" t="str">
        <f t="shared" si="78"/>
        <v>N/A</v>
      </c>
      <c r="I193" s="59">
        <v>1594</v>
      </c>
      <c r="J193" s="59">
        <v>4.3090000000000002</v>
      </c>
      <c r="K193" s="47" t="s">
        <v>739</v>
      </c>
      <c r="L193" s="9" t="str">
        <f t="shared" si="75"/>
        <v>Yes</v>
      </c>
    </row>
    <row r="194" spans="1:12" ht="25.5" x14ac:dyDescent="0.2">
      <c r="A194" s="2" t="s">
        <v>1667</v>
      </c>
      <c r="B194" s="37" t="s">
        <v>213</v>
      </c>
      <c r="C194" s="13">
        <v>27.399095300999999</v>
      </c>
      <c r="D194" s="46" t="str">
        <f t="shared" si="76"/>
        <v>N/A</v>
      </c>
      <c r="E194" s="13">
        <v>32.228372278999998</v>
      </c>
      <c r="F194" s="46" t="str">
        <f t="shared" si="77"/>
        <v>N/A</v>
      </c>
      <c r="G194" s="13">
        <v>30.557568132</v>
      </c>
      <c r="H194" s="46" t="str">
        <f t="shared" si="78"/>
        <v>N/A</v>
      </c>
      <c r="I194" s="59">
        <v>17.63</v>
      </c>
      <c r="J194" s="59">
        <v>-5.18</v>
      </c>
      <c r="K194" s="47" t="s">
        <v>739</v>
      </c>
      <c r="L194" s="9" t="str">
        <f t="shared" si="75"/>
        <v>Yes</v>
      </c>
    </row>
    <row r="195" spans="1:12" ht="25.5" x14ac:dyDescent="0.2">
      <c r="A195" s="2" t="s">
        <v>1668</v>
      </c>
      <c r="B195" s="37" t="s">
        <v>213</v>
      </c>
      <c r="C195" s="13">
        <v>0.17073972430000001</v>
      </c>
      <c r="D195" s="46" t="str">
        <f t="shared" si="76"/>
        <v>N/A</v>
      </c>
      <c r="E195" s="13">
        <v>2.3759815198999998</v>
      </c>
      <c r="F195" s="46" t="str">
        <f t="shared" si="77"/>
        <v>N/A</v>
      </c>
      <c r="G195" s="13">
        <v>2.6656476344</v>
      </c>
      <c r="H195" s="46" t="str">
        <f t="shared" si="78"/>
        <v>N/A</v>
      </c>
      <c r="I195" s="59">
        <v>1292</v>
      </c>
      <c r="J195" s="59">
        <v>12.19</v>
      </c>
      <c r="K195" s="47" t="s">
        <v>739</v>
      </c>
      <c r="L195" s="9" t="str">
        <f t="shared" si="75"/>
        <v>Yes</v>
      </c>
    </row>
    <row r="196" spans="1:12" ht="25.5" x14ac:dyDescent="0.2">
      <c r="A196" s="2" t="s">
        <v>1669</v>
      </c>
      <c r="B196" s="37" t="s">
        <v>213</v>
      </c>
      <c r="C196" s="13">
        <v>3.06522805E-2</v>
      </c>
      <c r="D196" s="46" t="str">
        <f t="shared" si="76"/>
        <v>N/A</v>
      </c>
      <c r="E196" s="13">
        <v>0.27687076919999998</v>
      </c>
      <c r="F196" s="46" t="str">
        <f t="shared" si="77"/>
        <v>N/A</v>
      </c>
      <c r="G196" s="13">
        <v>0.1635296977</v>
      </c>
      <c r="H196" s="46" t="str">
        <f t="shared" si="78"/>
        <v>N/A</v>
      </c>
      <c r="I196" s="59">
        <v>803.3</v>
      </c>
      <c r="J196" s="59">
        <v>-40.9</v>
      </c>
      <c r="K196" s="47" t="s">
        <v>739</v>
      </c>
      <c r="L196" s="9" t="str">
        <f t="shared" si="75"/>
        <v>No</v>
      </c>
    </row>
    <row r="197" spans="1:12" ht="25.5" x14ac:dyDescent="0.2">
      <c r="A197" s="2" t="s">
        <v>1670</v>
      </c>
      <c r="B197" s="37" t="s">
        <v>213</v>
      </c>
      <c r="C197" s="13">
        <v>46.254682625000001</v>
      </c>
      <c r="D197" s="46" t="str">
        <f t="shared" si="76"/>
        <v>N/A</v>
      </c>
      <c r="E197" s="13">
        <v>45.740658863</v>
      </c>
      <c r="F197" s="46" t="str">
        <f t="shared" si="77"/>
        <v>N/A</v>
      </c>
      <c r="G197" s="13">
        <v>46.085053612999999</v>
      </c>
      <c r="H197" s="46" t="str">
        <f t="shared" si="78"/>
        <v>N/A</v>
      </c>
      <c r="I197" s="59">
        <v>-1.1100000000000001</v>
      </c>
      <c r="J197" s="59">
        <v>0.75290000000000001</v>
      </c>
      <c r="K197" s="47" t="s">
        <v>739</v>
      </c>
      <c r="L197" s="9" t="str">
        <f t="shared" si="75"/>
        <v>Yes</v>
      </c>
    </row>
    <row r="198" spans="1:12" ht="25.5" x14ac:dyDescent="0.2">
      <c r="A198" s="2" t="s">
        <v>1671</v>
      </c>
      <c r="B198" s="37" t="s">
        <v>213</v>
      </c>
      <c r="C198" s="13">
        <v>59.840295097000002</v>
      </c>
      <c r="D198" s="46" t="str">
        <f t="shared" si="76"/>
        <v>N/A</v>
      </c>
      <c r="E198" s="13">
        <v>49.258288981</v>
      </c>
      <c r="F198" s="46" t="str">
        <f t="shared" si="77"/>
        <v>N/A</v>
      </c>
      <c r="G198" s="13">
        <v>47.145044028000001</v>
      </c>
      <c r="H198" s="46" t="str">
        <f t="shared" si="78"/>
        <v>N/A</v>
      </c>
      <c r="I198" s="59">
        <v>-17.7</v>
      </c>
      <c r="J198" s="59">
        <v>-4.29</v>
      </c>
      <c r="K198" s="47" t="s">
        <v>739</v>
      </c>
      <c r="L198" s="9" t="str">
        <f t="shared" si="75"/>
        <v>Yes</v>
      </c>
    </row>
    <row r="199" spans="1:12" ht="25.5" x14ac:dyDescent="0.2">
      <c r="A199" s="2" t="s">
        <v>1672</v>
      </c>
      <c r="B199" s="37" t="s">
        <v>213</v>
      </c>
      <c r="C199" s="13">
        <v>54.545276678999997</v>
      </c>
      <c r="D199" s="46" t="str">
        <f t="shared" si="76"/>
        <v>N/A</v>
      </c>
      <c r="E199" s="13">
        <v>1.1281715417</v>
      </c>
      <c r="F199" s="46" t="str">
        <f t="shared" si="77"/>
        <v>N/A</v>
      </c>
      <c r="G199" s="13">
        <v>1.4403105247000001</v>
      </c>
      <c r="H199" s="46" t="str">
        <f t="shared" si="78"/>
        <v>N/A</v>
      </c>
      <c r="I199" s="59">
        <v>-97.9</v>
      </c>
      <c r="J199" s="59">
        <v>27.67</v>
      </c>
      <c r="K199" s="47" t="s">
        <v>739</v>
      </c>
      <c r="L199" s="9" t="str">
        <f t="shared" si="75"/>
        <v>Yes</v>
      </c>
    </row>
    <row r="200" spans="1:12" ht="25.5" x14ac:dyDescent="0.2">
      <c r="A200" s="2" t="s">
        <v>1673</v>
      </c>
      <c r="B200" s="37" t="s">
        <v>213</v>
      </c>
      <c r="C200" s="13">
        <v>2.6087050000000002E-4</v>
      </c>
      <c r="D200" s="46" t="str">
        <f t="shared" si="76"/>
        <v>N/A</v>
      </c>
      <c r="E200" s="13">
        <v>6.7385285000000003E-3</v>
      </c>
      <c r="F200" s="46" t="str">
        <f t="shared" si="77"/>
        <v>N/A</v>
      </c>
      <c r="G200" s="13">
        <v>2.2712458000000001E-3</v>
      </c>
      <c r="H200" s="46" t="str">
        <f t="shared" si="78"/>
        <v>N/A</v>
      </c>
      <c r="I200" s="59">
        <v>2483</v>
      </c>
      <c r="J200" s="59">
        <v>-66.3</v>
      </c>
      <c r="K200" s="47" t="s">
        <v>739</v>
      </c>
      <c r="L200" s="9" t="str">
        <f t="shared" si="75"/>
        <v>No</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2.6087050000000002E-4</v>
      </c>
      <c r="D202" s="46" t="str">
        <f t="shared" si="76"/>
        <v>N/A</v>
      </c>
      <c r="E202" s="13">
        <v>0.65493768630000004</v>
      </c>
      <c r="F202" s="46" t="str">
        <f t="shared" si="77"/>
        <v>N/A</v>
      </c>
      <c r="G202" s="13">
        <v>0.61709748409999998</v>
      </c>
      <c r="H202" s="46" t="str">
        <f t="shared" si="78"/>
        <v>N/A</v>
      </c>
      <c r="I202" s="59">
        <v>251000</v>
      </c>
      <c r="J202" s="59">
        <v>-5.78</v>
      </c>
      <c r="K202" s="47" t="s">
        <v>739</v>
      </c>
      <c r="L202" s="9" t="str">
        <f t="shared" si="75"/>
        <v>Yes</v>
      </c>
    </row>
    <row r="203" spans="1:12" ht="25.5" x14ac:dyDescent="0.2">
      <c r="A203" s="2" t="s">
        <v>1676</v>
      </c>
      <c r="B203" s="37" t="s">
        <v>213</v>
      </c>
      <c r="C203" s="13">
        <v>3.2087068099999998E-2</v>
      </c>
      <c r="D203" s="46" t="str">
        <f t="shared" si="76"/>
        <v>N/A</v>
      </c>
      <c r="E203" s="13">
        <v>2.6284990105000001</v>
      </c>
      <c r="F203" s="46" t="str">
        <f t="shared" si="77"/>
        <v>N/A</v>
      </c>
      <c r="G203" s="13">
        <v>2.4640745695000001</v>
      </c>
      <c r="H203" s="46" t="str">
        <f t="shared" si="78"/>
        <v>N/A</v>
      </c>
      <c r="I203" s="59">
        <v>8092</v>
      </c>
      <c r="J203" s="59">
        <v>-6.26</v>
      </c>
      <c r="K203" s="47" t="s">
        <v>739</v>
      </c>
      <c r="L203" s="9" t="str">
        <f t="shared" si="75"/>
        <v>Yes</v>
      </c>
    </row>
    <row r="204" spans="1:12" ht="25.5" x14ac:dyDescent="0.2">
      <c r="A204" s="2" t="s">
        <v>1677</v>
      </c>
      <c r="B204" s="37" t="s">
        <v>213</v>
      </c>
      <c r="C204" s="13">
        <v>5.9348032500000002E-2</v>
      </c>
      <c r="D204" s="46" t="str">
        <f t="shared" si="76"/>
        <v>N/A</v>
      </c>
      <c r="E204" s="13">
        <v>1.0309948669</v>
      </c>
      <c r="F204" s="46" t="str">
        <f t="shared" si="77"/>
        <v>N/A</v>
      </c>
      <c r="G204" s="13">
        <v>0.96482521629999995</v>
      </c>
      <c r="H204" s="46" t="str">
        <f t="shared" si="78"/>
        <v>N/A</v>
      </c>
      <c r="I204" s="59">
        <v>1637</v>
      </c>
      <c r="J204" s="59">
        <v>-6.42</v>
      </c>
      <c r="K204" s="47" t="s">
        <v>739</v>
      </c>
      <c r="L204" s="9" t="str">
        <f t="shared" si="75"/>
        <v>Yes</v>
      </c>
    </row>
    <row r="205" spans="1:12" ht="25.5" x14ac:dyDescent="0.2">
      <c r="A205" s="2" t="s">
        <v>1678</v>
      </c>
      <c r="B205" s="37" t="s">
        <v>213</v>
      </c>
      <c r="C205" s="13">
        <v>0</v>
      </c>
      <c r="D205" s="46" t="str">
        <f t="shared" si="76"/>
        <v>N/A</v>
      </c>
      <c r="E205" s="13">
        <v>3.5465939999999998E-4</v>
      </c>
      <c r="F205" s="46" t="str">
        <f t="shared" si="77"/>
        <v>N/A</v>
      </c>
      <c r="G205" s="13">
        <v>0</v>
      </c>
      <c r="H205" s="46" t="str">
        <f t="shared" si="78"/>
        <v>N/A</v>
      </c>
      <c r="I205" s="59" t="s">
        <v>1747</v>
      </c>
      <c r="J205" s="59">
        <v>-100</v>
      </c>
      <c r="K205" s="47" t="s">
        <v>739</v>
      </c>
      <c r="L205" s="9" t="str">
        <f t="shared" si="75"/>
        <v>No</v>
      </c>
    </row>
    <row r="206" spans="1:12" ht="25.5" x14ac:dyDescent="0.2">
      <c r="A206" s="2" t="s">
        <v>1679</v>
      </c>
      <c r="B206" s="37" t="s">
        <v>213</v>
      </c>
      <c r="C206" s="13">
        <v>0.39482746029999999</v>
      </c>
      <c r="D206" s="46" t="str">
        <f t="shared" si="76"/>
        <v>N/A</v>
      </c>
      <c r="E206" s="13">
        <v>8.6118394764000001</v>
      </c>
      <c r="F206" s="46" t="str">
        <f t="shared" si="77"/>
        <v>N/A</v>
      </c>
      <c r="G206" s="13">
        <v>8.8704640381999997</v>
      </c>
      <c r="H206" s="46" t="str">
        <f t="shared" si="78"/>
        <v>N/A</v>
      </c>
      <c r="I206" s="59">
        <v>2081</v>
      </c>
      <c r="J206" s="59">
        <v>3.0030000000000001</v>
      </c>
      <c r="K206" s="47" t="s">
        <v>739</v>
      </c>
      <c r="L206" s="9" t="str">
        <f t="shared" si="75"/>
        <v>Yes</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12.446260683</v>
      </c>
      <c r="D208" s="46" t="str">
        <f t="shared" si="76"/>
        <v>N/A</v>
      </c>
      <c r="E208" s="13">
        <v>14.829491583999999</v>
      </c>
      <c r="F208" s="46" t="str">
        <f t="shared" si="77"/>
        <v>N/A</v>
      </c>
      <c r="G208" s="13">
        <v>14.852130541999999</v>
      </c>
      <c r="H208" s="46" t="str">
        <f t="shared" si="78"/>
        <v>N/A</v>
      </c>
      <c r="I208" s="59">
        <v>19.149999999999999</v>
      </c>
      <c r="J208" s="59">
        <v>0.1527</v>
      </c>
      <c r="K208" s="47" t="s">
        <v>739</v>
      </c>
      <c r="L208" s="9" t="str">
        <f t="shared" si="75"/>
        <v>Yes</v>
      </c>
    </row>
    <row r="209" spans="1:12" ht="25.5" x14ac:dyDescent="0.2">
      <c r="A209" s="2" t="s">
        <v>1682</v>
      </c>
      <c r="B209" s="37" t="s">
        <v>213</v>
      </c>
      <c r="C209" s="13">
        <v>2.6087050000000002E-4</v>
      </c>
      <c r="D209" s="46" t="str">
        <f t="shared" si="76"/>
        <v>N/A</v>
      </c>
      <c r="E209" s="13">
        <v>1.182198E-3</v>
      </c>
      <c r="F209" s="46" t="str">
        <f t="shared" si="77"/>
        <v>N/A</v>
      </c>
      <c r="G209" s="13">
        <v>0</v>
      </c>
      <c r="H209" s="46" t="str">
        <f t="shared" si="78"/>
        <v>N/A</v>
      </c>
      <c r="I209" s="59">
        <v>353.2</v>
      </c>
      <c r="J209" s="59">
        <v>-100</v>
      </c>
      <c r="K209" s="47" t="s">
        <v>739</v>
      </c>
      <c r="L209" s="9" t="str">
        <f t="shared" si="75"/>
        <v>No</v>
      </c>
    </row>
    <row r="210" spans="1:12" ht="25.5" x14ac:dyDescent="0.2">
      <c r="A210" s="2" t="s">
        <v>1683</v>
      </c>
      <c r="B210" s="37" t="s">
        <v>213</v>
      </c>
      <c r="C210" s="13">
        <v>5.1609309945000001</v>
      </c>
      <c r="D210" s="46" t="str">
        <f t="shared" si="76"/>
        <v>N/A</v>
      </c>
      <c r="E210" s="13">
        <v>5.7381526027999996</v>
      </c>
      <c r="F210" s="46" t="str">
        <f t="shared" si="77"/>
        <v>N/A</v>
      </c>
      <c r="G210" s="13">
        <v>6.9645481243000003</v>
      </c>
      <c r="H210" s="46" t="str">
        <f t="shared" si="78"/>
        <v>N/A</v>
      </c>
      <c r="I210" s="59">
        <v>11.18</v>
      </c>
      <c r="J210" s="59">
        <v>21.37</v>
      </c>
      <c r="K210" s="47" t="s">
        <v>739</v>
      </c>
      <c r="L210" s="9" t="str">
        <f t="shared" si="75"/>
        <v>Yes</v>
      </c>
    </row>
    <row r="211" spans="1:12" ht="25.5" x14ac:dyDescent="0.2">
      <c r="A211" s="2" t="s">
        <v>1684</v>
      </c>
      <c r="B211" s="37" t="s">
        <v>213</v>
      </c>
      <c r="C211" s="13">
        <v>1.1739171000000001E-3</v>
      </c>
      <c r="D211" s="46" t="str">
        <f t="shared" si="76"/>
        <v>N/A</v>
      </c>
      <c r="E211" s="13">
        <v>0</v>
      </c>
      <c r="F211" s="46" t="str">
        <f t="shared" si="77"/>
        <v>N/A</v>
      </c>
      <c r="G211" s="13">
        <v>0</v>
      </c>
      <c r="H211" s="46" t="str">
        <f t="shared" si="78"/>
        <v>N/A</v>
      </c>
      <c r="I211" s="59">
        <v>-100</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0.66156751849999995</v>
      </c>
      <c r="D213" s="46" t="str">
        <f t="shared" si="76"/>
        <v>N/A</v>
      </c>
      <c r="E213" s="13">
        <v>0.89527853769999999</v>
      </c>
      <c r="F213" s="46" t="str">
        <f t="shared" si="77"/>
        <v>N/A</v>
      </c>
      <c r="G213" s="13">
        <v>1.0881538633000001</v>
      </c>
      <c r="H213" s="46" t="str">
        <f t="shared" si="78"/>
        <v>N/A</v>
      </c>
      <c r="I213" s="59">
        <v>35.33</v>
      </c>
      <c r="J213" s="59">
        <v>21.54</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266864</v>
      </c>
      <c r="D6" s="11" t="str">
        <f t="shared" ref="D6:D39" si="0">IF($B6="N/A","N/A",IF(C6&gt;10,"No",IF(C6&lt;-10,"No","Yes")))</f>
        <v>N/A</v>
      </c>
      <c r="E6" s="1">
        <v>254454</v>
      </c>
      <c r="F6" s="11" t="str">
        <f t="shared" ref="F6:F39" si="1">IF($B6="N/A","N/A",IF(E6&gt;10,"No",IF(E6&lt;-10,"No","Yes")))</f>
        <v>N/A</v>
      </c>
      <c r="G6" s="1">
        <v>250954</v>
      </c>
      <c r="H6" s="11" t="str">
        <f t="shared" ref="H6:H39" si="2">IF($B6="N/A","N/A",IF(G6&gt;10,"No",IF(G6&lt;-10,"No","Yes")))</f>
        <v>N/A</v>
      </c>
      <c r="I6" s="59">
        <v>-4.6500000000000004</v>
      </c>
      <c r="J6" s="59">
        <v>-1.38</v>
      </c>
      <c r="K6" s="50" t="s">
        <v>739</v>
      </c>
      <c r="L6" s="9" t="str">
        <f t="shared" ref="L6:L39" si="3">IF(J6="Div by 0", "N/A", IF(K6="N/A","N/A", IF(J6&gt;VALUE(MID(K6,1,2)), "No", IF(J6&lt;-1*VALUE(MID(K6,1,2)), "No", "Yes"))))</f>
        <v>Yes</v>
      </c>
    </row>
    <row r="7" spans="1:12" x14ac:dyDescent="0.2">
      <c r="A7" s="18" t="s">
        <v>4</v>
      </c>
      <c r="B7" s="37" t="s">
        <v>213</v>
      </c>
      <c r="C7" s="38">
        <v>208017</v>
      </c>
      <c r="D7" s="46" t="str">
        <f t="shared" si="0"/>
        <v>N/A</v>
      </c>
      <c r="E7" s="38">
        <v>201690</v>
      </c>
      <c r="F7" s="46" t="str">
        <f t="shared" si="1"/>
        <v>N/A</v>
      </c>
      <c r="G7" s="38">
        <v>196508</v>
      </c>
      <c r="H7" s="46" t="str">
        <f t="shared" si="2"/>
        <v>N/A</v>
      </c>
      <c r="I7" s="12">
        <v>-3.04</v>
      </c>
      <c r="J7" s="12">
        <v>-2.57</v>
      </c>
      <c r="K7" s="47" t="s">
        <v>739</v>
      </c>
      <c r="L7" s="9" t="str">
        <f t="shared" si="3"/>
        <v>Yes</v>
      </c>
    </row>
    <row r="8" spans="1:12" x14ac:dyDescent="0.2">
      <c r="A8" s="18" t="s">
        <v>359</v>
      </c>
      <c r="B8" s="37" t="s">
        <v>213</v>
      </c>
      <c r="C8" s="38" t="s">
        <v>213</v>
      </c>
      <c r="D8" s="46" t="str">
        <f>IF($B8="N/A","N/A",IF(C8&gt;10,"No",IF(C8&lt;-10,"No","Yes")))</f>
        <v>N/A</v>
      </c>
      <c r="E8" s="38">
        <v>79.263835506999996</v>
      </c>
      <c r="F8" s="46" t="str">
        <f t="shared" si="1"/>
        <v>N/A</v>
      </c>
      <c r="G8" s="8">
        <v>78.304390445999999</v>
      </c>
      <c r="H8" s="46" t="str">
        <f t="shared" si="2"/>
        <v>N/A</v>
      </c>
      <c r="I8" s="12" t="s">
        <v>213</v>
      </c>
      <c r="J8" s="12">
        <v>-1.21</v>
      </c>
      <c r="K8" s="47" t="s">
        <v>739</v>
      </c>
      <c r="L8" s="9" t="str">
        <f t="shared" si="3"/>
        <v>Yes</v>
      </c>
    </row>
    <row r="9" spans="1:12" x14ac:dyDescent="0.2">
      <c r="A9" s="18" t="s">
        <v>83</v>
      </c>
      <c r="B9" s="37" t="s">
        <v>213</v>
      </c>
      <c r="C9" s="38">
        <v>189292.44</v>
      </c>
      <c r="D9" s="46" t="str">
        <f t="shared" si="0"/>
        <v>N/A</v>
      </c>
      <c r="E9" s="38">
        <v>195785.04</v>
      </c>
      <c r="F9" s="46" t="str">
        <f t="shared" si="1"/>
        <v>N/A</v>
      </c>
      <c r="G9" s="38">
        <v>193839.16</v>
      </c>
      <c r="H9" s="46" t="str">
        <f t="shared" si="2"/>
        <v>N/A</v>
      </c>
      <c r="I9" s="12">
        <v>3.43</v>
      </c>
      <c r="J9" s="12">
        <v>-0.99399999999999999</v>
      </c>
      <c r="K9" s="47" t="s">
        <v>739</v>
      </c>
      <c r="L9" s="9" t="str">
        <f t="shared" si="3"/>
        <v>Yes</v>
      </c>
    </row>
    <row r="10" spans="1:12" x14ac:dyDescent="0.2">
      <c r="A10" s="18" t="s">
        <v>100</v>
      </c>
      <c r="B10" s="37" t="s">
        <v>213</v>
      </c>
      <c r="C10" s="38">
        <v>3123</v>
      </c>
      <c r="D10" s="46" t="str">
        <f t="shared" si="0"/>
        <v>N/A</v>
      </c>
      <c r="E10" s="38">
        <v>2578</v>
      </c>
      <c r="F10" s="46" t="str">
        <f t="shared" si="1"/>
        <v>N/A</v>
      </c>
      <c r="G10" s="38">
        <v>2413</v>
      </c>
      <c r="H10" s="46" t="str">
        <f t="shared" si="2"/>
        <v>N/A</v>
      </c>
      <c r="I10" s="12">
        <v>-17.5</v>
      </c>
      <c r="J10" s="12">
        <v>-6.4</v>
      </c>
      <c r="K10" s="47" t="s">
        <v>739</v>
      </c>
      <c r="L10" s="9" t="str">
        <f t="shared" si="3"/>
        <v>Yes</v>
      </c>
    </row>
    <row r="11" spans="1:12" x14ac:dyDescent="0.2">
      <c r="A11" s="18" t="s">
        <v>991</v>
      </c>
      <c r="B11" s="37" t="s">
        <v>213</v>
      </c>
      <c r="C11" s="38">
        <v>2008</v>
      </c>
      <c r="D11" s="46" t="str">
        <f t="shared" si="0"/>
        <v>N/A</v>
      </c>
      <c r="E11" s="38">
        <v>1585</v>
      </c>
      <c r="F11" s="46" t="str">
        <f t="shared" si="1"/>
        <v>N/A</v>
      </c>
      <c r="G11" s="38">
        <v>1523</v>
      </c>
      <c r="H11" s="46" t="str">
        <f t="shared" si="2"/>
        <v>N/A</v>
      </c>
      <c r="I11" s="12">
        <v>-21.1</v>
      </c>
      <c r="J11" s="12">
        <v>-3.91</v>
      </c>
      <c r="K11" s="47" t="s">
        <v>739</v>
      </c>
      <c r="L11" s="9" t="str">
        <f t="shared" si="3"/>
        <v>Yes</v>
      </c>
    </row>
    <row r="12" spans="1:12" x14ac:dyDescent="0.2">
      <c r="A12" s="18" t="s">
        <v>992</v>
      </c>
      <c r="B12" s="37" t="s">
        <v>213</v>
      </c>
      <c r="C12" s="38">
        <v>232</v>
      </c>
      <c r="D12" s="46" t="str">
        <f t="shared" si="0"/>
        <v>N/A</v>
      </c>
      <c r="E12" s="38">
        <v>231</v>
      </c>
      <c r="F12" s="46" t="str">
        <f t="shared" si="1"/>
        <v>N/A</v>
      </c>
      <c r="G12" s="38">
        <v>236</v>
      </c>
      <c r="H12" s="46" t="str">
        <f t="shared" si="2"/>
        <v>N/A</v>
      </c>
      <c r="I12" s="12">
        <v>-0.43099999999999999</v>
      </c>
      <c r="J12" s="12">
        <v>2.165</v>
      </c>
      <c r="K12" s="47" t="s">
        <v>739</v>
      </c>
      <c r="L12" s="9" t="str">
        <f t="shared" si="3"/>
        <v>Yes</v>
      </c>
    </row>
    <row r="13" spans="1:12" x14ac:dyDescent="0.2">
      <c r="A13" s="18" t="s">
        <v>993</v>
      </c>
      <c r="B13" s="37" t="s">
        <v>213</v>
      </c>
      <c r="C13" s="38">
        <v>13</v>
      </c>
      <c r="D13" s="46" t="str">
        <f t="shared" si="0"/>
        <v>N/A</v>
      </c>
      <c r="E13" s="38">
        <v>19</v>
      </c>
      <c r="F13" s="46" t="str">
        <f t="shared" si="1"/>
        <v>N/A</v>
      </c>
      <c r="G13" s="38">
        <v>15</v>
      </c>
      <c r="H13" s="46" t="str">
        <f t="shared" si="2"/>
        <v>N/A</v>
      </c>
      <c r="I13" s="12">
        <v>46.15</v>
      </c>
      <c r="J13" s="12">
        <v>-21.1</v>
      </c>
      <c r="K13" s="47" t="s">
        <v>739</v>
      </c>
      <c r="L13" s="9" t="str">
        <f t="shared" si="3"/>
        <v>Yes</v>
      </c>
    </row>
    <row r="14" spans="1:12" x14ac:dyDescent="0.2">
      <c r="A14" s="18" t="s">
        <v>994</v>
      </c>
      <c r="B14" s="37" t="s">
        <v>213</v>
      </c>
      <c r="C14" s="38">
        <v>870</v>
      </c>
      <c r="D14" s="46" t="str">
        <f t="shared" si="0"/>
        <v>N/A</v>
      </c>
      <c r="E14" s="38">
        <v>743</v>
      </c>
      <c r="F14" s="46" t="str">
        <f t="shared" si="1"/>
        <v>N/A</v>
      </c>
      <c r="G14" s="38">
        <v>639</v>
      </c>
      <c r="H14" s="46" t="str">
        <f t="shared" si="2"/>
        <v>N/A</v>
      </c>
      <c r="I14" s="12">
        <v>-14.6</v>
      </c>
      <c r="J14" s="12">
        <v>-14</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110325</v>
      </c>
      <c r="D16" s="46" t="str">
        <f t="shared" si="0"/>
        <v>N/A</v>
      </c>
      <c r="E16" s="38">
        <v>112751</v>
      </c>
      <c r="F16" s="46" t="str">
        <f t="shared" si="1"/>
        <v>N/A</v>
      </c>
      <c r="G16" s="38">
        <v>115971</v>
      </c>
      <c r="H16" s="46" t="str">
        <f t="shared" si="2"/>
        <v>N/A</v>
      </c>
      <c r="I16" s="12">
        <v>2.1989999999999998</v>
      </c>
      <c r="J16" s="12">
        <v>2.8559999999999999</v>
      </c>
      <c r="K16" s="47" t="s">
        <v>739</v>
      </c>
      <c r="L16" s="9" t="str">
        <f t="shared" si="3"/>
        <v>Yes</v>
      </c>
    </row>
    <row r="17" spans="1:12" x14ac:dyDescent="0.2">
      <c r="A17" s="4" t="s">
        <v>996</v>
      </c>
      <c r="B17" s="37" t="s">
        <v>213</v>
      </c>
      <c r="C17" s="38">
        <v>94815</v>
      </c>
      <c r="D17" s="46" t="str">
        <f t="shared" si="0"/>
        <v>N/A</v>
      </c>
      <c r="E17" s="38">
        <v>95887</v>
      </c>
      <c r="F17" s="46" t="str">
        <f t="shared" si="1"/>
        <v>N/A</v>
      </c>
      <c r="G17" s="38">
        <v>104432</v>
      </c>
      <c r="H17" s="46" t="str">
        <f t="shared" si="2"/>
        <v>N/A</v>
      </c>
      <c r="I17" s="12">
        <v>1.131</v>
      </c>
      <c r="J17" s="12">
        <v>8.9120000000000008</v>
      </c>
      <c r="K17" s="47" t="s">
        <v>739</v>
      </c>
      <c r="L17" s="9" t="str">
        <f t="shared" si="3"/>
        <v>Yes</v>
      </c>
    </row>
    <row r="18" spans="1:12" x14ac:dyDescent="0.2">
      <c r="A18" s="4" t="s">
        <v>997</v>
      </c>
      <c r="B18" s="37" t="s">
        <v>213</v>
      </c>
      <c r="C18" s="38">
        <v>4224</v>
      </c>
      <c r="D18" s="46" t="str">
        <f t="shared" si="0"/>
        <v>N/A</v>
      </c>
      <c r="E18" s="38">
        <v>4967</v>
      </c>
      <c r="F18" s="46" t="str">
        <f t="shared" si="1"/>
        <v>N/A</v>
      </c>
      <c r="G18" s="38">
        <v>5274</v>
      </c>
      <c r="H18" s="46" t="str">
        <f t="shared" si="2"/>
        <v>N/A</v>
      </c>
      <c r="I18" s="12">
        <v>17.59</v>
      </c>
      <c r="J18" s="12">
        <v>6.181</v>
      </c>
      <c r="K18" s="47" t="s">
        <v>739</v>
      </c>
      <c r="L18" s="9" t="str">
        <f t="shared" si="3"/>
        <v>Yes</v>
      </c>
    </row>
    <row r="19" spans="1:12" x14ac:dyDescent="0.2">
      <c r="A19" s="4" t="s">
        <v>998</v>
      </c>
      <c r="B19" s="37" t="s">
        <v>213</v>
      </c>
      <c r="C19" s="38">
        <v>814</v>
      </c>
      <c r="D19" s="46" t="str">
        <f t="shared" si="0"/>
        <v>N/A</v>
      </c>
      <c r="E19" s="38">
        <v>1017</v>
      </c>
      <c r="F19" s="46" t="str">
        <f t="shared" si="1"/>
        <v>N/A</v>
      </c>
      <c r="G19" s="38">
        <v>1125</v>
      </c>
      <c r="H19" s="46" t="str">
        <f t="shared" si="2"/>
        <v>N/A</v>
      </c>
      <c r="I19" s="12">
        <v>24.94</v>
      </c>
      <c r="J19" s="12">
        <v>10.62</v>
      </c>
      <c r="K19" s="47" t="s">
        <v>739</v>
      </c>
      <c r="L19" s="9" t="str">
        <f t="shared" si="3"/>
        <v>Yes</v>
      </c>
    </row>
    <row r="20" spans="1:12" x14ac:dyDescent="0.2">
      <c r="A20" s="4" t="s">
        <v>999</v>
      </c>
      <c r="B20" s="37" t="s">
        <v>213</v>
      </c>
      <c r="C20" s="38">
        <v>10472</v>
      </c>
      <c r="D20" s="46" t="str">
        <f t="shared" si="0"/>
        <v>N/A</v>
      </c>
      <c r="E20" s="38">
        <v>10880</v>
      </c>
      <c r="F20" s="46" t="str">
        <f t="shared" si="1"/>
        <v>N/A</v>
      </c>
      <c r="G20" s="38">
        <v>5140</v>
      </c>
      <c r="H20" s="46" t="str">
        <f t="shared" si="2"/>
        <v>N/A</v>
      </c>
      <c r="I20" s="12">
        <v>3.8959999999999999</v>
      </c>
      <c r="J20" s="12">
        <v>-52.8</v>
      </c>
      <c r="K20" s="47" t="s">
        <v>739</v>
      </c>
      <c r="L20" s="9" t="str">
        <f t="shared" si="3"/>
        <v>No</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114905</v>
      </c>
      <c r="D22" s="46" t="str">
        <f t="shared" si="0"/>
        <v>N/A</v>
      </c>
      <c r="E22" s="38">
        <v>105977</v>
      </c>
      <c r="F22" s="46" t="str">
        <f t="shared" si="1"/>
        <v>N/A</v>
      </c>
      <c r="G22" s="38">
        <v>102587</v>
      </c>
      <c r="H22" s="46" t="str">
        <f t="shared" si="2"/>
        <v>N/A</v>
      </c>
      <c r="I22" s="12">
        <v>-7.77</v>
      </c>
      <c r="J22" s="12">
        <v>-3.2</v>
      </c>
      <c r="K22" s="47" t="s">
        <v>739</v>
      </c>
      <c r="L22" s="9" t="str">
        <f t="shared" si="3"/>
        <v>Yes</v>
      </c>
    </row>
    <row r="23" spans="1:12" x14ac:dyDescent="0.2">
      <c r="A23" s="4" t="s">
        <v>1001</v>
      </c>
      <c r="B23" s="37" t="s">
        <v>213</v>
      </c>
      <c r="C23" s="38">
        <v>11497</v>
      </c>
      <c r="D23" s="46" t="str">
        <f t="shared" si="0"/>
        <v>N/A</v>
      </c>
      <c r="E23" s="38">
        <v>8536</v>
      </c>
      <c r="F23" s="46" t="str">
        <f t="shared" si="1"/>
        <v>N/A</v>
      </c>
      <c r="G23" s="38">
        <v>6043</v>
      </c>
      <c r="H23" s="46" t="str">
        <f t="shared" si="2"/>
        <v>N/A</v>
      </c>
      <c r="I23" s="12">
        <v>-25.8</v>
      </c>
      <c r="J23" s="12">
        <v>-29.2</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387</v>
      </c>
      <c r="D25" s="46" t="str">
        <f t="shared" si="0"/>
        <v>N/A</v>
      </c>
      <c r="E25" s="38">
        <v>380</v>
      </c>
      <c r="F25" s="46" t="str">
        <f t="shared" si="1"/>
        <v>N/A</v>
      </c>
      <c r="G25" s="38">
        <v>335</v>
      </c>
      <c r="H25" s="46" t="str">
        <f t="shared" si="2"/>
        <v>N/A</v>
      </c>
      <c r="I25" s="12">
        <v>-1.81</v>
      </c>
      <c r="J25" s="12">
        <v>-11.8</v>
      </c>
      <c r="K25" s="47" t="s">
        <v>739</v>
      </c>
      <c r="L25" s="9" t="str">
        <f t="shared" si="3"/>
        <v>Yes</v>
      </c>
    </row>
    <row r="26" spans="1:12" x14ac:dyDescent="0.2">
      <c r="A26" s="4" t="s">
        <v>1004</v>
      </c>
      <c r="B26" s="37" t="s">
        <v>213</v>
      </c>
      <c r="C26" s="38">
        <v>64532</v>
      </c>
      <c r="D26" s="46" t="str">
        <f t="shared" si="0"/>
        <v>N/A</v>
      </c>
      <c r="E26" s="38">
        <v>63492</v>
      </c>
      <c r="F26" s="46" t="str">
        <f t="shared" si="1"/>
        <v>N/A</v>
      </c>
      <c r="G26" s="38">
        <v>62493</v>
      </c>
      <c r="H26" s="46" t="str">
        <f t="shared" si="2"/>
        <v>N/A</v>
      </c>
      <c r="I26" s="12">
        <v>-1.61</v>
      </c>
      <c r="J26" s="12">
        <v>-1.57</v>
      </c>
      <c r="K26" s="47" t="s">
        <v>739</v>
      </c>
      <c r="L26" s="9" t="str">
        <f t="shared" si="3"/>
        <v>Yes</v>
      </c>
    </row>
    <row r="27" spans="1:12" x14ac:dyDescent="0.2">
      <c r="A27" s="4" t="s">
        <v>1005</v>
      </c>
      <c r="B27" s="37" t="s">
        <v>213</v>
      </c>
      <c r="C27" s="38">
        <v>18066</v>
      </c>
      <c r="D27" s="46" t="str">
        <f t="shared" si="0"/>
        <v>N/A</v>
      </c>
      <c r="E27" s="38">
        <v>13400</v>
      </c>
      <c r="F27" s="46" t="str">
        <f t="shared" si="1"/>
        <v>N/A</v>
      </c>
      <c r="G27" s="38">
        <v>12683</v>
      </c>
      <c r="H27" s="46" t="str">
        <f t="shared" si="2"/>
        <v>N/A</v>
      </c>
      <c r="I27" s="12">
        <v>-25.8</v>
      </c>
      <c r="J27" s="12">
        <v>-5.35</v>
      </c>
      <c r="K27" s="47" t="s">
        <v>739</v>
      </c>
      <c r="L27" s="9" t="str">
        <f t="shared" si="3"/>
        <v>Yes</v>
      </c>
    </row>
    <row r="28" spans="1:12" x14ac:dyDescent="0.2">
      <c r="A28" s="60" t="s">
        <v>1006</v>
      </c>
      <c r="B28" s="37" t="s">
        <v>213</v>
      </c>
      <c r="C28" s="38">
        <v>20423</v>
      </c>
      <c r="D28" s="46" t="str">
        <f t="shared" si="0"/>
        <v>N/A</v>
      </c>
      <c r="E28" s="38">
        <v>20169</v>
      </c>
      <c r="F28" s="46" t="str">
        <f t="shared" si="1"/>
        <v>N/A</v>
      </c>
      <c r="G28" s="38">
        <v>21033</v>
      </c>
      <c r="H28" s="46" t="str">
        <f t="shared" si="2"/>
        <v>N/A</v>
      </c>
      <c r="I28" s="12">
        <v>-1.24</v>
      </c>
      <c r="J28" s="12">
        <v>4.2839999999999998</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38511</v>
      </c>
      <c r="D30" s="46" t="str">
        <f t="shared" si="0"/>
        <v>N/A</v>
      </c>
      <c r="E30" s="38">
        <v>33148</v>
      </c>
      <c r="F30" s="46" t="str">
        <f t="shared" si="1"/>
        <v>N/A</v>
      </c>
      <c r="G30" s="38">
        <v>29983</v>
      </c>
      <c r="H30" s="46" t="str">
        <f t="shared" si="2"/>
        <v>N/A</v>
      </c>
      <c r="I30" s="12">
        <v>-13.9</v>
      </c>
      <c r="J30" s="12">
        <v>-9.5500000000000007</v>
      </c>
      <c r="K30" s="47" t="s">
        <v>739</v>
      </c>
      <c r="L30" s="9" t="str">
        <f t="shared" si="3"/>
        <v>Yes</v>
      </c>
    </row>
    <row r="31" spans="1:12" x14ac:dyDescent="0.2">
      <c r="A31" s="48" t="s">
        <v>1008</v>
      </c>
      <c r="B31" s="37" t="s">
        <v>213</v>
      </c>
      <c r="C31" s="38">
        <v>8110</v>
      </c>
      <c r="D31" s="46" t="str">
        <f t="shared" si="0"/>
        <v>N/A</v>
      </c>
      <c r="E31" s="38">
        <v>5979</v>
      </c>
      <c r="F31" s="46" t="str">
        <f t="shared" si="1"/>
        <v>N/A</v>
      </c>
      <c r="G31" s="38">
        <v>4238</v>
      </c>
      <c r="H31" s="46" t="str">
        <f t="shared" si="2"/>
        <v>N/A</v>
      </c>
      <c r="I31" s="12">
        <v>-26.3</v>
      </c>
      <c r="J31" s="12">
        <v>-29.1</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130</v>
      </c>
      <c r="D33" s="46" t="str">
        <f t="shared" si="0"/>
        <v>N/A</v>
      </c>
      <c r="E33" s="38">
        <v>154</v>
      </c>
      <c r="F33" s="46" t="str">
        <f t="shared" si="1"/>
        <v>N/A</v>
      </c>
      <c r="G33" s="38">
        <v>153</v>
      </c>
      <c r="H33" s="46" t="str">
        <f t="shared" si="2"/>
        <v>N/A</v>
      </c>
      <c r="I33" s="12">
        <v>18.46</v>
      </c>
      <c r="J33" s="12">
        <v>-0.64900000000000002</v>
      </c>
      <c r="K33" s="47" t="s">
        <v>739</v>
      </c>
      <c r="L33" s="9" t="str">
        <f t="shared" si="3"/>
        <v>Yes</v>
      </c>
    </row>
    <row r="34" spans="1:12" x14ac:dyDescent="0.2">
      <c r="A34" s="48" t="s">
        <v>1011</v>
      </c>
      <c r="B34" s="37" t="s">
        <v>213</v>
      </c>
      <c r="C34" s="38">
        <v>9310</v>
      </c>
      <c r="D34" s="46" t="str">
        <f t="shared" si="0"/>
        <v>N/A</v>
      </c>
      <c r="E34" s="38">
        <v>7451</v>
      </c>
      <c r="F34" s="46" t="str">
        <f t="shared" si="1"/>
        <v>N/A</v>
      </c>
      <c r="G34" s="38">
        <v>6970</v>
      </c>
      <c r="H34" s="46" t="str">
        <f t="shared" si="2"/>
        <v>N/A</v>
      </c>
      <c r="I34" s="12">
        <v>-20</v>
      </c>
      <c r="J34" s="12">
        <v>-6.46</v>
      </c>
      <c r="K34" s="47" t="s">
        <v>739</v>
      </c>
      <c r="L34" s="9" t="str">
        <f t="shared" si="3"/>
        <v>Yes</v>
      </c>
    </row>
    <row r="35" spans="1:12" x14ac:dyDescent="0.2">
      <c r="A35" s="48" t="s">
        <v>1012</v>
      </c>
      <c r="B35" s="37" t="s">
        <v>213</v>
      </c>
      <c r="C35" s="38">
        <v>15001</v>
      </c>
      <c r="D35" s="46" t="str">
        <f t="shared" si="0"/>
        <v>N/A</v>
      </c>
      <c r="E35" s="38">
        <v>12996</v>
      </c>
      <c r="F35" s="46" t="str">
        <f t="shared" si="1"/>
        <v>N/A</v>
      </c>
      <c r="G35" s="38">
        <v>12582</v>
      </c>
      <c r="H35" s="46" t="str">
        <f t="shared" si="2"/>
        <v>N/A</v>
      </c>
      <c r="I35" s="12">
        <v>-13.4</v>
      </c>
      <c r="J35" s="12">
        <v>-3.19</v>
      </c>
      <c r="K35" s="47" t="s">
        <v>739</v>
      </c>
      <c r="L35" s="9" t="str">
        <f t="shared" si="3"/>
        <v>Yes</v>
      </c>
    </row>
    <row r="36" spans="1:12" x14ac:dyDescent="0.2">
      <c r="A36" s="48" t="s">
        <v>1013</v>
      </c>
      <c r="B36" s="37" t="s">
        <v>213</v>
      </c>
      <c r="C36" s="38">
        <v>5960</v>
      </c>
      <c r="D36" s="46" t="str">
        <f t="shared" si="0"/>
        <v>N/A</v>
      </c>
      <c r="E36" s="38">
        <v>6568</v>
      </c>
      <c r="F36" s="46" t="str">
        <f t="shared" si="1"/>
        <v>N/A</v>
      </c>
      <c r="G36" s="38">
        <v>6040</v>
      </c>
      <c r="H36" s="46" t="str">
        <f t="shared" si="2"/>
        <v>N/A</v>
      </c>
      <c r="I36" s="12">
        <v>10.199999999999999</v>
      </c>
      <c r="J36" s="12">
        <v>-8.0399999999999991</v>
      </c>
      <c r="K36" s="47" t="s">
        <v>739</v>
      </c>
      <c r="L36" s="9" t="str">
        <f t="shared" si="3"/>
        <v>Yes</v>
      </c>
    </row>
    <row r="37" spans="1:12" x14ac:dyDescent="0.2">
      <c r="A37" s="48" t="s">
        <v>122</v>
      </c>
      <c r="B37" s="37" t="s">
        <v>213</v>
      </c>
      <c r="C37" s="38">
        <v>869</v>
      </c>
      <c r="D37" s="46" t="str">
        <f t="shared" si="0"/>
        <v>N/A</v>
      </c>
      <c r="E37" s="38">
        <v>922</v>
      </c>
      <c r="F37" s="46" t="str">
        <f t="shared" si="1"/>
        <v>N/A</v>
      </c>
      <c r="G37" s="38">
        <v>891</v>
      </c>
      <c r="H37" s="46" t="str">
        <f t="shared" si="2"/>
        <v>N/A</v>
      </c>
      <c r="I37" s="12">
        <v>6.0990000000000002</v>
      </c>
      <c r="J37" s="12">
        <v>-3.36</v>
      </c>
      <c r="K37" s="47" t="s">
        <v>739</v>
      </c>
      <c r="L37" s="9" t="str">
        <f t="shared" si="3"/>
        <v>Yes</v>
      </c>
    </row>
    <row r="38" spans="1:12" x14ac:dyDescent="0.2">
      <c r="A38" s="48" t="s">
        <v>84</v>
      </c>
      <c r="B38" s="37" t="s">
        <v>213</v>
      </c>
      <c r="C38" s="49">
        <v>1758033282</v>
      </c>
      <c r="D38" s="46" t="str">
        <f t="shared" si="0"/>
        <v>N/A</v>
      </c>
      <c r="E38" s="49">
        <v>1826824598</v>
      </c>
      <c r="F38" s="46" t="str">
        <f t="shared" si="1"/>
        <v>N/A</v>
      </c>
      <c r="G38" s="49">
        <v>1827780081</v>
      </c>
      <c r="H38" s="46" t="str">
        <f t="shared" si="2"/>
        <v>N/A</v>
      </c>
      <c r="I38" s="12">
        <v>3.9129999999999998</v>
      </c>
      <c r="J38" s="12">
        <v>5.2299999999999999E-2</v>
      </c>
      <c r="K38" s="47" t="s">
        <v>739</v>
      </c>
      <c r="L38" s="9" t="str">
        <f t="shared" si="3"/>
        <v>Yes</v>
      </c>
    </row>
    <row r="39" spans="1:12" x14ac:dyDescent="0.2">
      <c r="A39" s="48" t="s">
        <v>1302</v>
      </c>
      <c r="B39" s="37" t="s">
        <v>213</v>
      </c>
      <c r="C39" s="49">
        <v>6587.7498726000003</v>
      </c>
      <c r="D39" s="46" t="str">
        <f t="shared" si="0"/>
        <v>N/A</v>
      </c>
      <c r="E39" s="49">
        <v>7179.3903731</v>
      </c>
      <c r="F39" s="46" t="str">
        <f t="shared" si="1"/>
        <v>N/A</v>
      </c>
      <c r="G39" s="49">
        <v>7283.3271476</v>
      </c>
      <c r="H39" s="46" t="str">
        <f t="shared" si="2"/>
        <v>N/A</v>
      </c>
      <c r="I39" s="12">
        <v>8.9809999999999999</v>
      </c>
      <c r="J39" s="12">
        <v>1.448</v>
      </c>
      <c r="K39" s="47" t="s">
        <v>739</v>
      </c>
      <c r="L39" s="9" t="str">
        <f t="shared" si="3"/>
        <v>Yes</v>
      </c>
    </row>
    <row r="40" spans="1:12" x14ac:dyDescent="0.2">
      <c r="A40" s="48" t="s">
        <v>1303</v>
      </c>
      <c r="B40" s="37" t="s">
        <v>213</v>
      </c>
      <c r="C40" s="49">
        <v>8451.3923477000008</v>
      </c>
      <c r="D40" s="46" t="str">
        <f>IF($B40="N/A","N/A",IF(C40&gt;10,"No",IF(C40&lt;-10,"No","Yes")))</f>
        <v>N/A</v>
      </c>
      <c r="E40" s="49">
        <v>9057.5863850000005</v>
      </c>
      <c r="F40" s="46" t="str">
        <f>IF($B40="N/A","N/A",IF(E40&gt;10,"No",IF(E40&lt;-10,"No","Yes")))</f>
        <v>N/A</v>
      </c>
      <c r="G40" s="49">
        <v>9301.3011225999999</v>
      </c>
      <c r="H40" s="46" t="str">
        <f>IF($B40="N/A","N/A",IF(G40&gt;10,"No",IF(G40&lt;-10,"No","Yes")))</f>
        <v>N/A</v>
      </c>
      <c r="I40" s="12">
        <v>7.173</v>
      </c>
      <c r="J40" s="12">
        <v>2.6909999999999998</v>
      </c>
      <c r="K40" s="47" t="s">
        <v>739</v>
      </c>
      <c r="L40" s="9" t="str">
        <f>IF(J40="Div by 0", "N/A", IF(K40="N/A","N/A", IF(J40&gt;VALUE(MID(K40,1,2)), "No", IF(J40&lt;-1*VALUE(MID(K40,1,2)), "No", "Yes"))))</f>
        <v>Yes</v>
      </c>
    </row>
    <row r="41" spans="1:12" x14ac:dyDescent="0.2">
      <c r="A41" s="48" t="s">
        <v>107</v>
      </c>
      <c r="B41" s="37" t="s">
        <v>213</v>
      </c>
      <c r="C41" s="49">
        <v>7393965</v>
      </c>
      <c r="D41" s="46" t="str">
        <f t="shared" ref="D41:D44" si="4">IF($B41="N/A","N/A",IF(C41&gt;10,"No",IF(C41&lt;-10,"No","Yes")))</f>
        <v>N/A</v>
      </c>
      <c r="E41" s="49">
        <v>25892029</v>
      </c>
      <c r="F41" s="46" t="str">
        <f t="shared" ref="F41:F44" si="5">IF($B41="N/A","N/A",IF(E41&gt;10,"No",IF(E41&lt;-10,"No","Yes")))</f>
        <v>N/A</v>
      </c>
      <c r="G41" s="49">
        <v>80407035</v>
      </c>
      <c r="H41" s="46" t="str">
        <f t="shared" ref="H41:H44" si="6">IF($B41="N/A","N/A",IF(G41&gt;10,"No",IF(G41&lt;-10,"No","Yes")))</f>
        <v>N/A</v>
      </c>
      <c r="I41" s="12">
        <v>250.2</v>
      </c>
      <c r="J41" s="12">
        <v>210.5</v>
      </c>
      <c r="K41" s="47" t="s">
        <v>739</v>
      </c>
      <c r="L41" s="9" t="str">
        <f t="shared" ref="L41:L43" si="7">IF(J41="Div by 0", "N/A", IF(K41="N/A","N/A", IF(J41&gt;VALUE(MID(K41,1,2)), "No", IF(J41&lt;-1*VALUE(MID(K41,1,2)), "No", "Yes"))))</f>
        <v>No</v>
      </c>
    </row>
    <row r="42" spans="1:12" x14ac:dyDescent="0.2">
      <c r="A42" s="48" t="s">
        <v>158</v>
      </c>
      <c r="B42" s="50" t="s">
        <v>217</v>
      </c>
      <c r="C42" s="1">
        <v>5590</v>
      </c>
      <c r="D42" s="46" t="str">
        <f>IF($B42="N/A","N/A",IF(C42&gt;0,"No",IF(C42&lt;0,"No","Yes")))</f>
        <v>No</v>
      </c>
      <c r="E42" s="1">
        <v>112224</v>
      </c>
      <c r="F42" s="46" t="str">
        <f>IF($B42="N/A","N/A",IF(E42&gt;0,"No",IF(E42&lt;0,"No","Yes")))</f>
        <v>No</v>
      </c>
      <c r="G42" s="1">
        <v>209196</v>
      </c>
      <c r="H42" s="46" t="str">
        <f>IF($B42="N/A","N/A",IF(G42&gt;0,"No",IF(G42&lt;0,"No","Yes")))</f>
        <v>No</v>
      </c>
      <c r="I42" s="12">
        <v>1908</v>
      </c>
      <c r="J42" s="12">
        <v>86.41</v>
      </c>
      <c r="K42" s="47" t="s">
        <v>739</v>
      </c>
      <c r="L42" s="9" t="str">
        <f t="shared" si="7"/>
        <v>No</v>
      </c>
    </row>
    <row r="43" spans="1:12" x14ac:dyDescent="0.2">
      <c r="A43" s="48" t="s">
        <v>156</v>
      </c>
      <c r="B43" s="37" t="s">
        <v>213</v>
      </c>
      <c r="C43" s="49">
        <v>6087014</v>
      </c>
      <c r="D43" s="46" t="str">
        <f t="shared" si="4"/>
        <v>N/A</v>
      </c>
      <c r="E43" s="49">
        <v>24369311</v>
      </c>
      <c r="F43" s="46" t="str">
        <f t="shared" si="5"/>
        <v>N/A</v>
      </c>
      <c r="G43" s="49">
        <v>79070979</v>
      </c>
      <c r="H43" s="46" t="str">
        <f t="shared" si="6"/>
        <v>N/A</v>
      </c>
      <c r="I43" s="12">
        <v>300.3</v>
      </c>
      <c r="J43" s="12">
        <v>224.5</v>
      </c>
      <c r="K43" s="47" t="s">
        <v>739</v>
      </c>
      <c r="L43" s="9" t="str">
        <f t="shared" si="7"/>
        <v>No</v>
      </c>
    </row>
    <row r="44" spans="1:12" x14ac:dyDescent="0.2">
      <c r="A44" s="48" t="s">
        <v>1304</v>
      </c>
      <c r="B44" s="37" t="s">
        <v>213</v>
      </c>
      <c r="C44" s="49">
        <v>1088.9112700999999</v>
      </c>
      <c r="D44" s="46" t="str">
        <f t="shared" si="4"/>
        <v>N/A</v>
      </c>
      <c r="E44" s="49">
        <v>217.14883626</v>
      </c>
      <c r="F44" s="46" t="str">
        <f t="shared" si="5"/>
        <v>N/A</v>
      </c>
      <c r="G44" s="49">
        <v>377.97557792999999</v>
      </c>
      <c r="H44" s="46" t="str">
        <f t="shared" si="6"/>
        <v>N/A</v>
      </c>
      <c r="I44" s="12">
        <v>-80.099999999999994</v>
      </c>
      <c r="J44" s="12">
        <v>74.06</v>
      </c>
      <c r="K44" s="47" t="s">
        <v>739</v>
      </c>
      <c r="L44" s="9" t="str">
        <f>IF(J44="Div by 0", "N/A", IF(OR(J44="N/A",K44="N/A"),"N/A", IF(J44&gt;VALUE(MID(K44,1,2)), "No", IF(J44&lt;-1*VALUE(MID(K44,1,2)), "No", "Yes"))))</f>
        <v>No</v>
      </c>
    </row>
    <row r="45" spans="1:12" x14ac:dyDescent="0.2">
      <c r="A45" s="48" t="s">
        <v>1305</v>
      </c>
      <c r="B45" s="37" t="s">
        <v>213</v>
      </c>
      <c r="C45" s="49">
        <v>11734.960934999999</v>
      </c>
      <c r="D45" s="46" t="str">
        <f t="shared" ref="D45:D71" si="8">IF($B45="N/A","N/A",IF(C45&gt;10,"No",IF(C45&lt;-10,"No","Yes")))</f>
        <v>N/A</v>
      </c>
      <c r="E45" s="49">
        <v>9906.9588829000004</v>
      </c>
      <c r="F45" s="46" t="str">
        <f t="shared" ref="F45:F71" si="9">IF($B45="N/A","N/A",IF(E45&gt;10,"No",IF(E45&lt;-10,"No","Yes")))</f>
        <v>N/A</v>
      </c>
      <c r="G45" s="49">
        <v>9035.7654371999997</v>
      </c>
      <c r="H45" s="46" t="str">
        <f t="shared" ref="H45:H71" si="10">IF($B45="N/A","N/A",IF(G45&gt;10,"No",IF(G45&lt;-10,"No","Yes")))</f>
        <v>N/A</v>
      </c>
      <c r="I45" s="12">
        <v>-15.6</v>
      </c>
      <c r="J45" s="12">
        <v>-8.7899999999999991</v>
      </c>
      <c r="K45" s="47" t="s">
        <v>739</v>
      </c>
      <c r="L45" s="9" t="str">
        <f t="shared" ref="L45:L71" si="11">IF(J45="Div by 0", "N/A", IF(K45="N/A","N/A", IF(J45&gt;VALUE(MID(K45,1,2)), "No", IF(J45&lt;-1*VALUE(MID(K45,1,2)), "No", "Yes"))))</f>
        <v>Yes</v>
      </c>
    </row>
    <row r="46" spans="1:12" x14ac:dyDescent="0.2">
      <c r="A46" s="48" t="s">
        <v>1306</v>
      </c>
      <c r="B46" s="37" t="s">
        <v>213</v>
      </c>
      <c r="C46" s="49">
        <v>12020.564741</v>
      </c>
      <c r="D46" s="46" t="str">
        <f t="shared" si="8"/>
        <v>N/A</v>
      </c>
      <c r="E46" s="49">
        <v>9962.0738170000004</v>
      </c>
      <c r="F46" s="46" t="str">
        <f t="shared" si="9"/>
        <v>N/A</v>
      </c>
      <c r="G46" s="49">
        <v>9313.6047275000001</v>
      </c>
      <c r="H46" s="46" t="str">
        <f t="shared" si="10"/>
        <v>N/A</v>
      </c>
      <c r="I46" s="12">
        <v>-17.100000000000001</v>
      </c>
      <c r="J46" s="12">
        <v>-6.51</v>
      </c>
      <c r="K46" s="47" t="s">
        <v>739</v>
      </c>
      <c r="L46" s="9" t="str">
        <f t="shared" si="11"/>
        <v>Yes</v>
      </c>
    </row>
    <row r="47" spans="1:12" x14ac:dyDescent="0.2">
      <c r="A47" s="48" t="s">
        <v>1307</v>
      </c>
      <c r="B47" s="37" t="s">
        <v>213</v>
      </c>
      <c r="C47" s="49">
        <v>6245.875</v>
      </c>
      <c r="D47" s="46" t="str">
        <f t="shared" si="8"/>
        <v>N/A</v>
      </c>
      <c r="E47" s="49">
        <v>5650.6406926</v>
      </c>
      <c r="F47" s="46" t="str">
        <f t="shared" si="9"/>
        <v>N/A</v>
      </c>
      <c r="G47" s="49">
        <v>6797.1355931999997</v>
      </c>
      <c r="H47" s="46" t="str">
        <f t="shared" si="10"/>
        <v>N/A</v>
      </c>
      <c r="I47" s="12">
        <v>-9.5299999999999994</v>
      </c>
      <c r="J47" s="12">
        <v>20.29</v>
      </c>
      <c r="K47" s="47" t="s">
        <v>739</v>
      </c>
      <c r="L47" s="9" t="str">
        <f t="shared" si="11"/>
        <v>Yes</v>
      </c>
    </row>
    <row r="48" spans="1:12" x14ac:dyDescent="0.2">
      <c r="A48" s="48" t="s">
        <v>1308</v>
      </c>
      <c r="B48" s="37" t="s">
        <v>213</v>
      </c>
      <c r="C48" s="49">
        <v>326.76923076999998</v>
      </c>
      <c r="D48" s="46" t="str">
        <f t="shared" si="8"/>
        <v>N/A</v>
      </c>
      <c r="E48" s="49">
        <v>1325.7368421000001</v>
      </c>
      <c r="F48" s="46" t="str">
        <f t="shared" si="9"/>
        <v>N/A</v>
      </c>
      <c r="G48" s="49">
        <v>1240.8666667</v>
      </c>
      <c r="H48" s="46" t="str">
        <f t="shared" si="10"/>
        <v>N/A</v>
      </c>
      <c r="I48" s="12">
        <v>305.7</v>
      </c>
      <c r="J48" s="12">
        <v>-6.4</v>
      </c>
      <c r="K48" s="47" t="s">
        <v>739</v>
      </c>
      <c r="L48" s="9" t="str">
        <f t="shared" si="11"/>
        <v>Yes</v>
      </c>
    </row>
    <row r="49" spans="1:12" x14ac:dyDescent="0.2">
      <c r="A49" s="48" t="s">
        <v>1309</v>
      </c>
      <c r="B49" s="37" t="s">
        <v>213</v>
      </c>
      <c r="C49" s="49">
        <v>12709.997701</v>
      </c>
      <c r="D49" s="46" t="str">
        <f t="shared" si="8"/>
        <v>N/A</v>
      </c>
      <c r="E49" s="49">
        <v>11332.121131</v>
      </c>
      <c r="F49" s="46" t="str">
        <f t="shared" si="9"/>
        <v>N/A</v>
      </c>
      <c r="G49" s="49">
        <v>9383.3255086000008</v>
      </c>
      <c r="H49" s="46" t="str">
        <f t="shared" si="10"/>
        <v>N/A</v>
      </c>
      <c r="I49" s="12">
        <v>-10.8</v>
      </c>
      <c r="J49" s="12">
        <v>-17.2</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13724.073492</v>
      </c>
      <c r="D51" s="46" t="str">
        <f t="shared" si="8"/>
        <v>N/A</v>
      </c>
      <c r="E51" s="49">
        <v>14200.140185</v>
      </c>
      <c r="F51" s="46" t="str">
        <f t="shared" si="9"/>
        <v>N/A</v>
      </c>
      <c r="G51" s="49">
        <v>13784.627259999999</v>
      </c>
      <c r="H51" s="46" t="str">
        <f t="shared" si="10"/>
        <v>N/A</v>
      </c>
      <c r="I51" s="12">
        <v>3.4689999999999999</v>
      </c>
      <c r="J51" s="12">
        <v>-2.93</v>
      </c>
      <c r="K51" s="47" t="s">
        <v>739</v>
      </c>
      <c r="L51" s="9" t="str">
        <f t="shared" si="11"/>
        <v>Yes</v>
      </c>
    </row>
    <row r="52" spans="1:12" x14ac:dyDescent="0.2">
      <c r="A52" s="48" t="s">
        <v>1312</v>
      </c>
      <c r="B52" s="37" t="s">
        <v>213</v>
      </c>
      <c r="C52" s="49">
        <v>10895.685303</v>
      </c>
      <c r="D52" s="46" t="str">
        <f t="shared" si="8"/>
        <v>N/A</v>
      </c>
      <c r="E52" s="49">
        <v>11280.747139999999</v>
      </c>
      <c r="F52" s="46" t="str">
        <f t="shared" si="9"/>
        <v>N/A</v>
      </c>
      <c r="G52" s="49">
        <v>12990.44404</v>
      </c>
      <c r="H52" s="46" t="str">
        <f t="shared" si="10"/>
        <v>N/A</v>
      </c>
      <c r="I52" s="12">
        <v>3.5339999999999998</v>
      </c>
      <c r="J52" s="12">
        <v>15.16</v>
      </c>
      <c r="K52" s="47" t="s">
        <v>739</v>
      </c>
      <c r="L52" s="9" t="str">
        <f t="shared" si="11"/>
        <v>Yes</v>
      </c>
    </row>
    <row r="53" spans="1:12" x14ac:dyDescent="0.2">
      <c r="A53" s="48" t="s">
        <v>1313</v>
      </c>
      <c r="B53" s="37" t="s">
        <v>213</v>
      </c>
      <c r="C53" s="49">
        <v>14350.563447</v>
      </c>
      <c r="D53" s="46" t="str">
        <f t="shared" si="8"/>
        <v>N/A</v>
      </c>
      <c r="E53" s="49">
        <v>14403.540768999999</v>
      </c>
      <c r="F53" s="46" t="str">
        <f t="shared" si="9"/>
        <v>N/A</v>
      </c>
      <c r="G53" s="49">
        <v>14583.824611</v>
      </c>
      <c r="H53" s="46" t="str">
        <f t="shared" si="10"/>
        <v>N/A</v>
      </c>
      <c r="I53" s="12">
        <v>0.36919999999999997</v>
      </c>
      <c r="J53" s="12">
        <v>1.252</v>
      </c>
      <c r="K53" s="47" t="s">
        <v>739</v>
      </c>
      <c r="L53" s="9" t="str">
        <f t="shared" si="11"/>
        <v>Yes</v>
      </c>
    </row>
    <row r="54" spans="1:12" x14ac:dyDescent="0.2">
      <c r="A54" s="48" t="s">
        <v>1314</v>
      </c>
      <c r="B54" s="37" t="s">
        <v>213</v>
      </c>
      <c r="C54" s="49">
        <v>12514.62285</v>
      </c>
      <c r="D54" s="46" t="str">
        <f t="shared" si="8"/>
        <v>N/A</v>
      </c>
      <c r="E54" s="49">
        <v>15679.598819999999</v>
      </c>
      <c r="F54" s="46" t="str">
        <f t="shared" si="9"/>
        <v>N/A</v>
      </c>
      <c r="G54" s="49">
        <v>15514.511111</v>
      </c>
      <c r="H54" s="46" t="str">
        <f t="shared" si="10"/>
        <v>N/A</v>
      </c>
      <c r="I54" s="12">
        <v>25.29</v>
      </c>
      <c r="J54" s="12">
        <v>-1.05</v>
      </c>
      <c r="K54" s="47" t="s">
        <v>739</v>
      </c>
      <c r="L54" s="9" t="str">
        <f t="shared" si="11"/>
        <v>Yes</v>
      </c>
    </row>
    <row r="55" spans="1:12" x14ac:dyDescent="0.2">
      <c r="A55" s="48" t="s">
        <v>1691</v>
      </c>
      <c r="B55" s="37" t="s">
        <v>213</v>
      </c>
      <c r="C55" s="49">
        <v>39174.018621000003</v>
      </c>
      <c r="D55" s="46" t="str">
        <f t="shared" si="8"/>
        <v>N/A</v>
      </c>
      <c r="E55" s="49">
        <v>39698.020772000003</v>
      </c>
      <c r="F55" s="46" t="str">
        <f t="shared" si="9"/>
        <v>N/A</v>
      </c>
      <c r="G55" s="49">
        <v>28721.797664999998</v>
      </c>
      <c r="H55" s="46" t="str">
        <f t="shared" si="10"/>
        <v>N/A</v>
      </c>
      <c r="I55" s="12">
        <v>1.3380000000000001</v>
      </c>
      <c r="J55" s="12">
        <v>-27.6</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1161.0180496999999</v>
      </c>
      <c r="D57" s="46" t="str">
        <f t="shared" si="8"/>
        <v>N/A</v>
      </c>
      <c r="E57" s="49">
        <v>1220.5596685999999</v>
      </c>
      <c r="F57" s="46" t="str">
        <f t="shared" si="9"/>
        <v>N/A</v>
      </c>
      <c r="G57" s="49">
        <v>1358.3871543</v>
      </c>
      <c r="H57" s="46" t="str">
        <f t="shared" si="10"/>
        <v>N/A</v>
      </c>
      <c r="I57" s="12">
        <v>5.1280000000000001</v>
      </c>
      <c r="J57" s="12">
        <v>11.29</v>
      </c>
      <c r="K57" s="47" t="s">
        <v>739</v>
      </c>
      <c r="L57" s="9" t="str">
        <f t="shared" si="11"/>
        <v>Yes</v>
      </c>
    </row>
    <row r="58" spans="1:12" x14ac:dyDescent="0.2">
      <c r="A58" s="48" t="s">
        <v>1316</v>
      </c>
      <c r="B58" s="37" t="s">
        <v>213</v>
      </c>
      <c r="C58" s="49">
        <v>1099.2434548000001</v>
      </c>
      <c r="D58" s="46" t="str">
        <f t="shared" si="8"/>
        <v>N/A</v>
      </c>
      <c r="E58" s="49">
        <v>1008.0735708</v>
      </c>
      <c r="F58" s="46" t="str">
        <f t="shared" si="9"/>
        <v>N/A</v>
      </c>
      <c r="G58" s="49">
        <v>1353.2323349000001</v>
      </c>
      <c r="H58" s="46" t="str">
        <f t="shared" si="10"/>
        <v>N/A</v>
      </c>
      <c r="I58" s="12">
        <v>-8.2899999999999991</v>
      </c>
      <c r="J58" s="12">
        <v>34.24</v>
      </c>
      <c r="K58" s="47" t="s">
        <v>739</v>
      </c>
      <c r="L58" s="9" t="str">
        <f t="shared" si="11"/>
        <v>No</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2633.3436692999999</v>
      </c>
      <c r="D60" s="46" t="str">
        <f t="shared" si="8"/>
        <v>N/A</v>
      </c>
      <c r="E60" s="49">
        <v>2199.7684211000001</v>
      </c>
      <c r="F60" s="46" t="str">
        <f t="shared" si="9"/>
        <v>N/A</v>
      </c>
      <c r="G60" s="49">
        <v>2226.7104478000001</v>
      </c>
      <c r="H60" s="46" t="str">
        <f t="shared" si="10"/>
        <v>N/A</v>
      </c>
      <c r="I60" s="12">
        <v>-16.5</v>
      </c>
      <c r="J60" s="12">
        <v>1.2250000000000001</v>
      </c>
      <c r="K60" s="47" t="s">
        <v>739</v>
      </c>
      <c r="L60" s="9" t="str">
        <f t="shared" si="11"/>
        <v>Yes</v>
      </c>
    </row>
    <row r="61" spans="1:12" x14ac:dyDescent="0.2">
      <c r="A61" s="3" t="s">
        <v>1695</v>
      </c>
      <c r="B61" s="37" t="s">
        <v>213</v>
      </c>
      <c r="C61" s="49">
        <v>643.33961445</v>
      </c>
      <c r="D61" s="46" t="str">
        <f t="shared" si="8"/>
        <v>N/A</v>
      </c>
      <c r="E61" s="49">
        <v>673.84889435000002</v>
      </c>
      <c r="F61" s="46" t="str">
        <f t="shared" si="9"/>
        <v>N/A</v>
      </c>
      <c r="G61" s="49">
        <v>798.36984942000004</v>
      </c>
      <c r="H61" s="46" t="str">
        <f t="shared" si="10"/>
        <v>N/A</v>
      </c>
      <c r="I61" s="12">
        <v>4.742</v>
      </c>
      <c r="J61" s="12">
        <v>18.48</v>
      </c>
      <c r="K61" s="47" t="s">
        <v>739</v>
      </c>
      <c r="L61" s="9" t="str">
        <f t="shared" si="11"/>
        <v>Yes</v>
      </c>
    </row>
    <row r="62" spans="1:12" x14ac:dyDescent="0.2">
      <c r="A62" s="3" t="s">
        <v>1696</v>
      </c>
      <c r="B62" s="37" t="s">
        <v>213</v>
      </c>
      <c r="C62" s="49">
        <v>1109.4904793999999</v>
      </c>
      <c r="D62" s="46" t="str">
        <f t="shared" si="8"/>
        <v>N/A</v>
      </c>
      <c r="E62" s="49">
        <v>1210.7089552</v>
      </c>
      <c r="F62" s="46" t="str">
        <f t="shared" si="9"/>
        <v>N/A</v>
      </c>
      <c r="G62" s="49">
        <v>1560.6813844999999</v>
      </c>
      <c r="H62" s="46" t="str">
        <f t="shared" si="10"/>
        <v>N/A</v>
      </c>
      <c r="I62" s="12">
        <v>9.1229999999999993</v>
      </c>
      <c r="J62" s="12">
        <v>28.91</v>
      </c>
      <c r="K62" s="47" t="s">
        <v>739</v>
      </c>
      <c r="L62" s="9" t="str">
        <f t="shared" si="11"/>
        <v>Yes</v>
      </c>
    </row>
    <row r="63" spans="1:12" x14ac:dyDescent="0.2">
      <c r="A63" s="3" t="s">
        <v>1697</v>
      </c>
      <c r="B63" s="37" t="s">
        <v>213</v>
      </c>
      <c r="C63" s="49">
        <v>2849.2202907999999</v>
      </c>
      <c r="D63" s="46" t="str">
        <f t="shared" si="8"/>
        <v>N/A</v>
      </c>
      <c r="E63" s="49">
        <v>3019.6296296</v>
      </c>
      <c r="F63" s="46" t="str">
        <f t="shared" si="9"/>
        <v>N/A</v>
      </c>
      <c r="G63" s="49">
        <v>2887.9704750000001</v>
      </c>
      <c r="H63" s="46" t="str">
        <f t="shared" si="10"/>
        <v>N/A</v>
      </c>
      <c r="I63" s="12">
        <v>5.9809999999999999</v>
      </c>
      <c r="J63" s="12">
        <v>-4.3600000000000003</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1918.1483731999999</v>
      </c>
      <c r="D65" s="46" t="str">
        <f t="shared" si="8"/>
        <v>N/A</v>
      </c>
      <c r="E65" s="49">
        <v>2137.4803910000001</v>
      </c>
      <c r="F65" s="46" t="str">
        <f t="shared" si="9"/>
        <v>N/A</v>
      </c>
      <c r="G65" s="49">
        <v>2268.1822366000001</v>
      </c>
      <c r="H65" s="46" t="str">
        <f t="shared" si="10"/>
        <v>N/A</v>
      </c>
      <c r="I65" s="12">
        <v>11.43</v>
      </c>
      <c r="J65" s="12">
        <v>6.1150000000000002</v>
      </c>
      <c r="K65" s="47" t="s">
        <v>739</v>
      </c>
      <c r="L65" s="9" t="str">
        <f t="shared" si="11"/>
        <v>Yes</v>
      </c>
    </row>
    <row r="66" spans="1:12" x14ac:dyDescent="0.2">
      <c r="A66" s="3" t="s">
        <v>1700</v>
      </c>
      <c r="B66" s="37" t="s">
        <v>213</v>
      </c>
      <c r="C66" s="49">
        <v>2394.5821208000002</v>
      </c>
      <c r="D66" s="46" t="str">
        <f t="shared" si="8"/>
        <v>N/A</v>
      </c>
      <c r="E66" s="49">
        <v>2434.4758320999999</v>
      </c>
      <c r="F66" s="46" t="str">
        <f t="shared" si="9"/>
        <v>N/A</v>
      </c>
      <c r="G66" s="49">
        <v>2514.1462953999999</v>
      </c>
      <c r="H66" s="46" t="str">
        <f t="shared" si="10"/>
        <v>N/A</v>
      </c>
      <c r="I66" s="12">
        <v>1.6659999999999999</v>
      </c>
      <c r="J66" s="12">
        <v>3.2730000000000001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1997.1538462000001</v>
      </c>
      <c r="D68" s="46" t="str">
        <f t="shared" si="8"/>
        <v>N/A</v>
      </c>
      <c r="E68" s="49">
        <v>3075.4805194999999</v>
      </c>
      <c r="F68" s="46" t="str">
        <f t="shared" si="9"/>
        <v>N/A</v>
      </c>
      <c r="G68" s="49">
        <v>2116.9411765</v>
      </c>
      <c r="H68" s="46" t="str">
        <f t="shared" si="10"/>
        <v>N/A</v>
      </c>
      <c r="I68" s="12">
        <v>53.99</v>
      </c>
      <c r="J68" s="12">
        <v>-31.2</v>
      </c>
      <c r="K68" s="47" t="s">
        <v>739</v>
      </c>
      <c r="L68" s="9" t="str">
        <f t="shared" si="11"/>
        <v>No</v>
      </c>
    </row>
    <row r="69" spans="1:12" x14ac:dyDescent="0.2">
      <c r="A69" s="2" t="s">
        <v>1703</v>
      </c>
      <c r="B69" s="37" t="s">
        <v>213</v>
      </c>
      <c r="C69" s="49">
        <v>1374.8683136</v>
      </c>
      <c r="D69" s="46" t="str">
        <f t="shared" si="8"/>
        <v>N/A</v>
      </c>
      <c r="E69" s="49">
        <v>1702.3310965000001</v>
      </c>
      <c r="F69" s="46" t="str">
        <f t="shared" si="9"/>
        <v>N/A</v>
      </c>
      <c r="G69" s="49">
        <v>1667.1902439</v>
      </c>
      <c r="H69" s="46" t="str">
        <f t="shared" si="10"/>
        <v>N/A</v>
      </c>
      <c r="I69" s="12">
        <v>23.82</v>
      </c>
      <c r="J69" s="12">
        <v>-2.06</v>
      </c>
      <c r="K69" s="47" t="s">
        <v>739</v>
      </c>
      <c r="L69" s="9" t="str">
        <f t="shared" si="11"/>
        <v>Yes</v>
      </c>
    </row>
    <row r="70" spans="1:12" x14ac:dyDescent="0.2">
      <c r="A70" s="48" t="s">
        <v>1704</v>
      </c>
      <c r="B70" s="37" t="s">
        <v>213</v>
      </c>
      <c r="C70" s="49">
        <v>1770.0530630999999</v>
      </c>
      <c r="D70" s="46" t="str">
        <f t="shared" si="8"/>
        <v>N/A</v>
      </c>
      <c r="E70" s="49">
        <v>1982.2049092</v>
      </c>
      <c r="F70" s="46" t="str">
        <f t="shared" si="9"/>
        <v>N/A</v>
      </c>
      <c r="G70" s="49">
        <v>2333.4320458000002</v>
      </c>
      <c r="H70" s="46" t="str">
        <f t="shared" si="10"/>
        <v>N/A</v>
      </c>
      <c r="I70" s="12">
        <v>11.99</v>
      </c>
      <c r="J70" s="12">
        <v>17.72</v>
      </c>
      <c r="K70" s="47" t="s">
        <v>739</v>
      </c>
      <c r="L70" s="9" t="str">
        <f t="shared" si="11"/>
        <v>Yes</v>
      </c>
    </row>
    <row r="71" spans="1:12" x14ac:dyDescent="0.2">
      <c r="A71" s="48" t="s">
        <v>1705</v>
      </c>
      <c r="B71" s="37" t="s">
        <v>213</v>
      </c>
      <c r="C71" s="49">
        <v>2489.5186242</v>
      </c>
      <c r="D71" s="46" t="str">
        <f t="shared" si="8"/>
        <v>N/A</v>
      </c>
      <c r="E71" s="49">
        <v>2646.0172045999998</v>
      </c>
      <c r="F71" s="46" t="str">
        <f t="shared" si="9"/>
        <v>N/A</v>
      </c>
      <c r="G71" s="49">
        <v>2657.0374172000002</v>
      </c>
      <c r="H71" s="46" t="str">
        <f t="shared" si="10"/>
        <v>N/A</v>
      </c>
      <c r="I71" s="12">
        <v>6.2859999999999996</v>
      </c>
      <c r="J71" s="12">
        <v>0.41649999999999998</v>
      </c>
      <c r="K71" s="47" t="s">
        <v>739</v>
      </c>
      <c r="L71" s="9" t="str">
        <f t="shared" si="11"/>
        <v>Yes</v>
      </c>
    </row>
    <row r="72" spans="1:12" x14ac:dyDescent="0.2">
      <c r="A72" s="48" t="s">
        <v>1623</v>
      </c>
      <c r="B72" s="37" t="s">
        <v>213</v>
      </c>
      <c r="C72" s="49">
        <v>426085993</v>
      </c>
      <c r="D72" s="46" t="str">
        <f t="shared" ref="D72:D135" si="12">IF($B72="N/A","N/A",IF(C72&gt;10,"No",IF(C72&lt;-10,"No","Yes")))</f>
        <v>N/A</v>
      </c>
      <c r="E72" s="49">
        <v>431208464</v>
      </c>
      <c r="F72" s="46" t="str">
        <f t="shared" ref="F72:F135" si="13">IF($B72="N/A","N/A",IF(E72&gt;10,"No",IF(E72&lt;-10,"No","Yes")))</f>
        <v>N/A</v>
      </c>
      <c r="G72" s="49">
        <v>455010603</v>
      </c>
      <c r="H72" s="46" t="str">
        <f t="shared" ref="H72:H135" si="14">IF($B72="N/A","N/A",IF(G72&gt;10,"No",IF(G72&lt;-10,"No","Yes")))</f>
        <v>N/A</v>
      </c>
      <c r="I72" s="12">
        <v>1.202</v>
      </c>
      <c r="J72" s="12">
        <v>5.52</v>
      </c>
      <c r="K72" s="47" t="s">
        <v>739</v>
      </c>
      <c r="L72" s="9" t="str">
        <f t="shared" ref="L72:L132" si="15">IF(J72="Div by 0", "N/A", IF(K72="N/A","N/A", IF(J72&gt;VALUE(MID(K72,1,2)), "No", IF(J72&lt;-1*VALUE(MID(K72,1,2)), "No", "Yes"))))</f>
        <v>Yes</v>
      </c>
    </row>
    <row r="73" spans="1:12" x14ac:dyDescent="0.2">
      <c r="A73" s="48" t="s">
        <v>1624</v>
      </c>
      <c r="B73" s="37" t="s">
        <v>213</v>
      </c>
      <c r="C73" s="38">
        <v>22395</v>
      </c>
      <c r="D73" s="46" t="str">
        <f t="shared" si="12"/>
        <v>N/A</v>
      </c>
      <c r="E73" s="38">
        <v>22746</v>
      </c>
      <c r="F73" s="46" t="str">
        <f t="shared" si="13"/>
        <v>N/A</v>
      </c>
      <c r="G73" s="38">
        <v>22516</v>
      </c>
      <c r="H73" s="46" t="str">
        <f t="shared" si="14"/>
        <v>N/A</v>
      </c>
      <c r="I73" s="12">
        <v>1.5669999999999999</v>
      </c>
      <c r="J73" s="12">
        <v>-1.01</v>
      </c>
      <c r="K73" s="47" t="s">
        <v>739</v>
      </c>
      <c r="L73" s="9" t="str">
        <f t="shared" si="15"/>
        <v>Yes</v>
      </c>
    </row>
    <row r="74" spans="1:12" x14ac:dyDescent="0.2">
      <c r="A74" s="48" t="s">
        <v>1317</v>
      </c>
      <c r="B74" s="37" t="s">
        <v>213</v>
      </c>
      <c r="C74" s="49">
        <v>19025.942977999999</v>
      </c>
      <c r="D74" s="46" t="str">
        <f t="shared" si="12"/>
        <v>N/A</v>
      </c>
      <c r="E74" s="49">
        <v>18957.551393999998</v>
      </c>
      <c r="F74" s="46" t="str">
        <f t="shared" si="13"/>
        <v>N/A</v>
      </c>
      <c r="G74" s="49">
        <v>20208.323103999999</v>
      </c>
      <c r="H74" s="46" t="str">
        <f t="shared" si="14"/>
        <v>N/A</v>
      </c>
      <c r="I74" s="12">
        <v>-0.35899999999999999</v>
      </c>
      <c r="J74" s="12">
        <v>6.5979999999999999</v>
      </c>
      <c r="K74" s="47" t="s">
        <v>739</v>
      </c>
      <c r="L74" s="9" t="str">
        <f t="shared" si="15"/>
        <v>Yes</v>
      </c>
    </row>
    <row r="75" spans="1:12" ht="25.5" x14ac:dyDescent="0.2">
      <c r="A75" s="48" t="s">
        <v>1318</v>
      </c>
      <c r="B75" s="37" t="s">
        <v>213</v>
      </c>
      <c r="C75" s="38">
        <v>9.2614869389999992</v>
      </c>
      <c r="D75" s="46" t="str">
        <f t="shared" si="12"/>
        <v>N/A</v>
      </c>
      <c r="E75" s="38">
        <v>8.9508045370999998</v>
      </c>
      <c r="F75" s="46" t="str">
        <f t="shared" si="13"/>
        <v>N/A</v>
      </c>
      <c r="G75" s="38">
        <v>9.0749244980999997</v>
      </c>
      <c r="H75" s="46" t="str">
        <f t="shared" si="14"/>
        <v>N/A</v>
      </c>
      <c r="I75" s="12">
        <v>-3.35</v>
      </c>
      <c r="J75" s="12">
        <v>1.387</v>
      </c>
      <c r="K75" s="47" t="s">
        <v>739</v>
      </c>
      <c r="L75" s="9" t="str">
        <f t="shared" si="15"/>
        <v>Yes</v>
      </c>
    </row>
    <row r="76" spans="1:12" ht="25.5" x14ac:dyDescent="0.2">
      <c r="A76" s="48" t="s">
        <v>548</v>
      </c>
      <c r="B76" s="37" t="s">
        <v>213</v>
      </c>
      <c r="C76" s="49">
        <v>5685253</v>
      </c>
      <c r="D76" s="46" t="str">
        <f t="shared" si="12"/>
        <v>N/A</v>
      </c>
      <c r="E76" s="49">
        <v>12289704</v>
      </c>
      <c r="F76" s="46" t="str">
        <f t="shared" si="13"/>
        <v>N/A</v>
      </c>
      <c r="G76" s="49">
        <v>15578973</v>
      </c>
      <c r="H76" s="46" t="str">
        <f t="shared" si="14"/>
        <v>N/A</v>
      </c>
      <c r="I76" s="12">
        <v>116.2</v>
      </c>
      <c r="J76" s="12">
        <v>26.76</v>
      </c>
      <c r="K76" s="47" t="s">
        <v>739</v>
      </c>
      <c r="L76" s="9" t="str">
        <f t="shared" si="15"/>
        <v>Yes</v>
      </c>
    </row>
    <row r="77" spans="1:12" x14ac:dyDescent="0.2">
      <c r="A77" s="48" t="s">
        <v>549</v>
      </c>
      <c r="B77" s="37" t="s">
        <v>213</v>
      </c>
      <c r="C77" s="38">
        <v>631</v>
      </c>
      <c r="D77" s="46" t="str">
        <f t="shared" si="12"/>
        <v>N/A</v>
      </c>
      <c r="E77" s="38">
        <v>1121</v>
      </c>
      <c r="F77" s="46" t="str">
        <f t="shared" si="13"/>
        <v>N/A</v>
      </c>
      <c r="G77" s="38">
        <v>1165</v>
      </c>
      <c r="H77" s="46" t="str">
        <f t="shared" si="14"/>
        <v>N/A</v>
      </c>
      <c r="I77" s="12">
        <v>77.650000000000006</v>
      </c>
      <c r="J77" s="12">
        <v>3.9249999999999998</v>
      </c>
      <c r="K77" s="47" t="s">
        <v>739</v>
      </c>
      <c r="L77" s="9" t="str">
        <f t="shared" si="15"/>
        <v>Yes</v>
      </c>
    </row>
    <row r="78" spans="1:12" x14ac:dyDescent="0.2">
      <c r="A78" s="48" t="s">
        <v>1319</v>
      </c>
      <c r="B78" s="37" t="s">
        <v>213</v>
      </c>
      <c r="C78" s="49">
        <v>9009.9096671999996</v>
      </c>
      <c r="D78" s="46" t="str">
        <f t="shared" si="12"/>
        <v>N/A</v>
      </c>
      <c r="E78" s="49">
        <v>10963.161463</v>
      </c>
      <c r="F78" s="46" t="str">
        <f t="shared" si="13"/>
        <v>N/A</v>
      </c>
      <c r="G78" s="49">
        <v>13372.509013000001</v>
      </c>
      <c r="H78" s="46" t="str">
        <f t="shared" si="14"/>
        <v>N/A</v>
      </c>
      <c r="I78" s="12">
        <v>21.68</v>
      </c>
      <c r="J78" s="12">
        <v>21.98</v>
      </c>
      <c r="K78" s="47" t="s">
        <v>739</v>
      </c>
      <c r="L78" s="9" t="str">
        <f t="shared" si="15"/>
        <v>Yes</v>
      </c>
    </row>
    <row r="79" spans="1:12" ht="25.5" x14ac:dyDescent="0.2">
      <c r="A79" s="48" t="s">
        <v>550</v>
      </c>
      <c r="B79" s="37" t="s">
        <v>213</v>
      </c>
      <c r="C79" s="49">
        <v>2161713</v>
      </c>
      <c r="D79" s="46" t="str">
        <f t="shared" si="12"/>
        <v>N/A</v>
      </c>
      <c r="E79" s="49">
        <v>5463075</v>
      </c>
      <c r="F79" s="46" t="str">
        <f t="shared" si="13"/>
        <v>N/A</v>
      </c>
      <c r="G79" s="49">
        <v>4951265</v>
      </c>
      <c r="H79" s="46" t="str">
        <f t="shared" si="14"/>
        <v>N/A</v>
      </c>
      <c r="I79" s="12">
        <v>152.69999999999999</v>
      </c>
      <c r="J79" s="12">
        <v>-9.3699999999999992</v>
      </c>
      <c r="K79" s="47" t="s">
        <v>739</v>
      </c>
      <c r="L79" s="9" t="str">
        <f t="shared" si="15"/>
        <v>Yes</v>
      </c>
    </row>
    <row r="80" spans="1:12" x14ac:dyDescent="0.2">
      <c r="A80" s="48" t="s">
        <v>551</v>
      </c>
      <c r="B80" s="37" t="s">
        <v>213</v>
      </c>
      <c r="C80" s="38">
        <v>180</v>
      </c>
      <c r="D80" s="46" t="str">
        <f t="shared" si="12"/>
        <v>N/A</v>
      </c>
      <c r="E80" s="38">
        <v>358</v>
      </c>
      <c r="F80" s="46" t="str">
        <f t="shared" si="13"/>
        <v>N/A</v>
      </c>
      <c r="G80" s="38">
        <v>340</v>
      </c>
      <c r="H80" s="46" t="str">
        <f t="shared" si="14"/>
        <v>N/A</v>
      </c>
      <c r="I80" s="12">
        <v>98.89</v>
      </c>
      <c r="J80" s="12">
        <v>-5.03</v>
      </c>
      <c r="K80" s="47" t="s">
        <v>739</v>
      </c>
      <c r="L80" s="9" t="str">
        <f t="shared" si="15"/>
        <v>Yes</v>
      </c>
    </row>
    <row r="81" spans="1:12" ht="25.5" x14ac:dyDescent="0.2">
      <c r="A81" s="48" t="s">
        <v>1320</v>
      </c>
      <c r="B81" s="37" t="s">
        <v>213</v>
      </c>
      <c r="C81" s="49">
        <v>12009.516667</v>
      </c>
      <c r="D81" s="46" t="str">
        <f t="shared" si="12"/>
        <v>N/A</v>
      </c>
      <c r="E81" s="49">
        <v>15259.986034</v>
      </c>
      <c r="F81" s="46" t="str">
        <f t="shared" si="13"/>
        <v>N/A</v>
      </c>
      <c r="G81" s="49">
        <v>14562.544118</v>
      </c>
      <c r="H81" s="46" t="str">
        <f t="shared" si="14"/>
        <v>N/A</v>
      </c>
      <c r="I81" s="12">
        <v>27.07</v>
      </c>
      <c r="J81" s="12">
        <v>-4.57</v>
      </c>
      <c r="K81" s="47" t="s">
        <v>739</v>
      </c>
      <c r="L81" s="9" t="str">
        <f t="shared" si="15"/>
        <v>Yes</v>
      </c>
    </row>
    <row r="82" spans="1:12" ht="25.5" x14ac:dyDescent="0.2">
      <c r="A82" s="48" t="s">
        <v>552</v>
      </c>
      <c r="B82" s="37" t="s">
        <v>213</v>
      </c>
      <c r="C82" s="49">
        <v>866820</v>
      </c>
      <c r="D82" s="46" t="str">
        <f t="shared" si="12"/>
        <v>N/A</v>
      </c>
      <c r="E82" s="49">
        <v>754081</v>
      </c>
      <c r="F82" s="46" t="str">
        <f t="shared" si="13"/>
        <v>N/A</v>
      </c>
      <c r="G82" s="49">
        <v>835874</v>
      </c>
      <c r="H82" s="46" t="str">
        <f t="shared" si="14"/>
        <v>N/A</v>
      </c>
      <c r="I82" s="12">
        <v>-13</v>
      </c>
      <c r="J82" s="12">
        <v>10.85</v>
      </c>
      <c r="K82" s="47" t="s">
        <v>739</v>
      </c>
      <c r="L82" s="9" t="str">
        <f t="shared" si="15"/>
        <v>Yes</v>
      </c>
    </row>
    <row r="83" spans="1:12" x14ac:dyDescent="0.2">
      <c r="A83" s="48" t="s">
        <v>553</v>
      </c>
      <c r="B83" s="37" t="s">
        <v>213</v>
      </c>
      <c r="C83" s="38">
        <v>11</v>
      </c>
      <c r="D83" s="46" t="str">
        <f t="shared" si="12"/>
        <v>N/A</v>
      </c>
      <c r="E83" s="38">
        <v>11</v>
      </c>
      <c r="F83" s="46" t="str">
        <f t="shared" si="13"/>
        <v>N/A</v>
      </c>
      <c r="G83" s="38">
        <v>11</v>
      </c>
      <c r="H83" s="46" t="str">
        <f t="shared" si="14"/>
        <v>N/A</v>
      </c>
      <c r="I83" s="12">
        <v>0</v>
      </c>
      <c r="J83" s="12">
        <v>-9.09</v>
      </c>
      <c r="K83" s="47" t="s">
        <v>739</v>
      </c>
      <c r="L83" s="9" t="str">
        <f t="shared" si="15"/>
        <v>Yes</v>
      </c>
    </row>
    <row r="84" spans="1:12" x14ac:dyDescent="0.2">
      <c r="A84" s="48" t="s">
        <v>1321</v>
      </c>
      <c r="B84" s="37" t="s">
        <v>213</v>
      </c>
      <c r="C84" s="49">
        <v>78801.818182000003</v>
      </c>
      <c r="D84" s="46" t="str">
        <f t="shared" si="12"/>
        <v>N/A</v>
      </c>
      <c r="E84" s="49">
        <v>68552.818182000003</v>
      </c>
      <c r="F84" s="46" t="str">
        <f t="shared" si="13"/>
        <v>N/A</v>
      </c>
      <c r="G84" s="49">
        <v>83587.399999999994</v>
      </c>
      <c r="H84" s="46" t="str">
        <f t="shared" si="14"/>
        <v>N/A</v>
      </c>
      <c r="I84" s="12">
        <v>-13</v>
      </c>
      <c r="J84" s="12">
        <v>21.93</v>
      </c>
      <c r="K84" s="47" t="s">
        <v>739</v>
      </c>
      <c r="L84" s="9" t="str">
        <f t="shared" si="15"/>
        <v>Yes</v>
      </c>
    </row>
    <row r="85" spans="1:12" x14ac:dyDescent="0.2">
      <c r="A85" s="48" t="s">
        <v>554</v>
      </c>
      <c r="B85" s="37" t="s">
        <v>213</v>
      </c>
      <c r="C85" s="49">
        <v>50770676</v>
      </c>
      <c r="D85" s="46" t="str">
        <f t="shared" si="12"/>
        <v>N/A</v>
      </c>
      <c r="E85" s="49">
        <v>53205209</v>
      </c>
      <c r="F85" s="46" t="str">
        <f t="shared" si="13"/>
        <v>N/A</v>
      </c>
      <c r="G85" s="49">
        <v>49882443</v>
      </c>
      <c r="H85" s="46" t="str">
        <f t="shared" si="14"/>
        <v>N/A</v>
      </c>
      <c r="I85" s="12">
        <v>4.7949999999999999</v>
      </c>
      <c r="J85" s="12">
        <v>-6.25</v>
      </c>
      <c r="K85" s="47" t="s">
        <v>739</v>
      </c>
      <c r="L85" s="9" t="str">
        <f t="shared" si="15"/>
        <v>Yes</v>
      </c>
    </row>
    <row r="86" spans="1:12" x14ac:dyDescent="0.2">
      <c r="A86" s="48" t="s">
        <v>555</v>
      </c>
      <c r="B86" s="37" t="s">
        <v>213</v>
      </c>
      <c r="C86" s="38">
        <v>2527</v>
      </c>
      <c r="D86" s="46" t="str">
        <f t="shared" si="12"/>
        <v>N/A</v>
      </c>
      <c r="E86" s="38">
        <v>2516</v>
      </c>
      <c r="F86" s="46" t="str">
        <f t="shared" si="13"/>
        <v>N/A</v>
      </c>
      <c r="G86" s="38">
        <v>2342</v>
      </c>
      <c r="H86" s="46" t="str">
        <f t="shared" si="14"/>
        <v>N/A</v>
      </c>
      <c r="I86" s="12">
        <v>-0.435</v>
      </c>
      <c r="J86" s="12">
        <v>-6.92</v>
      </c>
      <c r="K86" s="47" t="s">
        <v>739</v>
      </c>
      <c r="L86" s="9" t="str">
        <f t="shared" si="15"/>
        <v>Yes</v>
      </c>
    </row>
    <row r="87" spans="1:12" x14ac:dyDescent="0.2">
      <c r="A87" s="48" t="s">
        <v>1322</v>
      </c>
      <c r="B87" s="37" t="s">
        <v>213</v>
      </c>
      <c r="C87" s="49">
        <v>20091.284527</v>
      </c>
      <c r="D87" s="46" t="str">
        <f t="shared" si="12"/>
        <v>N/A</v>
      </c>
      <c r="E87" s="49">
        <v>21146.744436000001</v>
      </c>
      <c r="F87" s="46" t="str">
        <f t="shared" si="13"/>
        <v>N/A</v>
      </c>
      <c r="G87" s="49">
        <v>21299.078991999999</v>
      </c>
      <c r="H87" s="46" t="str">
        <f t="shared" si="14"/>
        <v>N/A</v>
      </c>
      <c r="I87" s="12">
        <v>5.2530000000000001</v>
      </c>
      <c r="J87" s="12">
        <v>0.72040000000000004</v>
      </c>
      <c r="K87" s="47" t="s">
        <v>739</v>
      </c>
      <c r="L87" s="9" t="str">
        <f t="shared" si="15"/>
        <v>Yes</v>
      </c>
    </row>
    <row r="88" spans="1:12" ht="25.5" x14ac:dyDescent="0.2">
      <c r="A88" s="48" t="s">
        <v>556</v>
      </c>
      <c r="B88" s="37" t="s">
        <v>213</v>
      </c>
      <c r="C88" s="49">
        <v>116122356</v>
      </c>
      <c r="D88" s="46" t="str">
        <f t="shared" si="12"/>
        <v>N/A</v>
      </c>
      <c r="E88" s="49">
        <v>140653192</v>
      </c>
      <c r="F88" s="46" t="str">
        <f t="shared" si="13"/>
        <v>N/A</v>
      </c>
      <c r="G88" s="49">
        <v>143119074</v>
      </c>
      <c r="H88" s="46" t="str">
        <f t="shared" si="14"/>
        <v>N/A</v>
      </c>
      <c r="I88" s="12">
        <v>21.12</v>
      </c>
      <c r="J88" s="12">
        <v>1.7529999999999999</v>
      </c>
      <c r="K88" s="47" t="s">
        <v>739</v>
      </c>
      <c r="L88" s="9" t="str">
        <f t="shared" si="15"/>
        <v>Yes</v>
      </c>
    </row>
    <row r="89" spans="1:12" x14ac:dyDescent="0.2">
      <c r="A89" s="48" t="s">
        <v>557</v>
      </c>
      <c r="B89" s="37" t="s">
        <v>213</v>
      </c>
      <c r="C89" s="38">
        <v>162335</v>
      </c>
      <c r="D89" s="46" t="str">
        <f t="shared" si="12"/>
        <v>N/A</v>
      </c>
      <c r="E89" s="38">
        <v>153565</v>
      </c>
      <c r="F89" s="46" t="str">
        <f t="shared" si="13"/>
        <v>N/A</v>
      </c>
      <c r="G89" s="38">
        <v>150032</v>
      </c>
      <c r="H89" s="46" t="str">
        <f t="shared" si="14"/>
        <v>N/A</v>
      </c>
      <c r="I89" s="12">
        <v>-5.4</v>
      </c>
      <c r="J89" s="12">
        <v>-2.2999999999999998</v>
      </c>
      <c r="K89" s="47" t="s">
        <v>739</v>
      </c>
      <c r="L89" s="9" t="str">
        <f t="shared" si="15"/>
        <v>Yes</v>
      </c>
    </row>
    <row r="90" spans="1:12" x14ac:dyDescent="0.2">
      <c r="A90" s="48" t="s">
        <v>1323</v>
      </c>
      <c r="B90" s="37" t="s">
        <v>213</v>
      </c>
      <c r="C90" s="49">
        <v>715.32544429999996</v>
      </c>
      <c r="D90" s="46" t="str">
        <f t="shared" si="12"/>
        <v>N/A</v>
      </c>
      <c r="E90" s="49">
        <v>915.91959105000001</v>
      </c>
      <c r="F90" s="46" t="str">
        <f t="shared" si="13"/>
        <v>N/A</v>
      </c>
      <c r="G90" s="49">
        <v>953.92365629000005</v>
      </c>
      <c r="H90" s="46" t="str">
        <f t="shared" si="14"/>
        <v>N/A</v>
      </c>
      <c r="I90" s="12">
        <v>28.04</v>
      </c>
      <c r="J90" s="12">
        <v>4.149</v>
      </c>
      <c r="K90" s="47" t="s">
        <v>739</v>
      </c>
      <c r="L90" s="9" t="str">
        <f t="shared" si="15"/>
        <v>Yes</v>
      </c>
    </row>
    <row r="91" spans="1:12" x14ac:dyDescent="0.2">
      <c r="A91" s="48" t="s">
        <v>558</v>
      </c>
      <c r="B91" s="37" t="s">
        <v>213</v>
      </c>
      <c r="C91" s="49">
        <v>21336481</v>
      </c>
      <c r="D91" s="46" t="str">
        <f t="shared" si="12"/>
        <v>N/A</v>
      </c>
      <c r="E91" s="49">
        <v>26891517</v>
      </c>
      <c r="F91" s="46" t="str">
        <f t="shared" si="13"/>
        <v>N/A</v>
      </c>
      <c r="G91" s="49">
        <v>23307027</v>
      </c>
      <c r="H91" s="46" t="str">
        <f t="shared" si="14"/>
        <v>N/A</v>
      </c>
      <c r="I91" s="12">
        <v>26.04</v>
      </c>
      <c r="J91" s="12">
        <v>-13.3</v>
      </c>
      <c r="K91" s="47" t="s">
        <v>739</v>
      </c>
      <c r="L91" s="9" t="str">
        <f t="shared" si="15"/>
        <v>Yes</v>
      </c>
    </row>
    <row r="92" spans="1:12" x14ac:dyDescent="0.2">
      <c r="A92" s="48" t="s">
        <v>559</v>
      </c>
      <c r="B92" s="37" t="s">
        <v>213</v>
      </c>
      <c r="C92" s="38">
        <v>68606</v>
      </c>
      <c r="D92" s="46" t="str">
        <f t="shared" si="12"/>
        <v>N/A</v>
      </c>
      <c r="E92" s="38">
        <v>70823</v>
      </c>
      <c r="F92" s="46" t="str">
        <f t="shared" si="13"/>
        <v>N/A</v>
      </c>
      <c r="G92" s="38">
        <v>58431</v>
      </c>
      <c r="H92" s="46" t="str">
        <f t="shared" si="14"/>
        <v>N/A</v>
      </c>
      <c r="I92" s="12">
        <v>3.2309999999999999</v>
      </c>
      <c r="J92" s="12">
        <v>-17.5</v>
      </c>
      <c r="K92" s="47" t="s">
        <v>739</v>
      </c>
      <c r="L92" s="9" t="str">
        <f t="shared" si="15"/>
        <v>Yes</v>
      </c>
    </row>
    <row r="93" spans="1:12" x14ac:dyDescent="0.2">
      <c r="A93" s="48" t="s">
        <v>1324</v>
      </c>
      <c r="B93" s="37" t="s">
        <v>213</v>
      </c>
      <c r="C93" s="49">
        <v>311.00021864000001</v>
      </c>
      <c r="D93" s="46" t="str">
        <f t="shared" si="12"/>
        <v>N/A</v>
      </c>
      <c r="E93" s="49">
        <v>379.70033746000001</v>
      </c>
      <c r="F93" s="46" t="str">
        <f t="shared" si="13"/>
        <v>N/A</v>
      </c>
      <c r="G93" s="49">
        <v>398.88119319999998</v>
      </c>
      <c r="H93" s="46" t="str">
        <f t="shared" si="14"/>
        <v>N/A</v>
      </c>
      <c r="I93" s="12">
        <v>22.09</v>
      </c>
      <c r="J93" s="12">
        <v>5.0519999999999996</v>
      </c>
      <c r="K93" s="47" t="s">
        <v>739</v>
      </c>
      <c r="L93" s="9" t="str">
        <f t="shared" si="15"/>
        <v>Yes</v>
      </c>
    </row>
    <row r="94" spans="1:12" ht="25.5" x14ac:dyDescent="0.2">
      <c r="A94" s="48" t="s">
        <v>560</v>
      </c>
      <c r="B94" s="37" t="s">
        <v>213</v>
      </c>
      <c r="C94" s="49">
        <v>13940744</v>
      </c>
      <c r="D94" s="46" t="str">
        <f t="shared" si="12"/>
        <v>N/A</v>
      </c>
      <c r="E94" s="49">
        <v>28247192</v>
      </c>
      <c r="F94" s="46" t="str">
        <f t="shared" si="13"/>
        <v>N/A</v>
      </c>
      <c r="G94" s="49">
        <v>32496409</v>
      </c>
      <c r="H94" s="46" t="str">
        <f t="shared" si="14"/>
        <v>N/A</v>
      </c>
      <c r="I94" s="12">
        <v>102.6</v>
      </c>
      <c r="J94" s="12">
        <v>15.04</v>
      </c>
      <c r="K94" s="47" t="s">
        <v>739</v>
      </c>
      <c r="L94" s="9" t="str">
        <f t="shared" si="15"/>
        <v>Yes</v>
      </c>
    </row>
    <row r="95" spans="1:12" x14ac:dyDescent="0.2">
      <c r="A95" s="48" t="s">
        <v>561</v>
      </c>
      <c r="B95" s="37" t="s">
        <v>213</v>
      </c>
      <c r="C95" s="38">
        <v>77117</v>
      </c>
      <c r="D95" s="46" t="str">
        <f t="shared" si="12"/>
        <v>N/A</v>
      </c>
      <c r="E95" s="38">
        <v>94545</v>
      </c>
      <c r="F95" s="46" t="str">
        <f t="shared" si="13"/>
        <v>N/A</v>
      </c>
      <c r="G95" s="38">
        <v>86292</v>
      </c>
      <c r="H95" s="46" t="str">
        <f t="shared" si="14"/>
        <v>N/A</v>
      </c>
      <c r="I95" s="12">
        <v>22.6</v>
      </c>
      <c r="J95" s="12">
        <v>-8.73</v>
      </c>
      <c r="K95" s="47" t="s">
        <v>739</v>
      </c>
      <c r="L95" s="9" t="str">
        <f t="shared" si="15"/>
        <v>Yes</v>
      </c>
    </row>
    <row r="96" spans="1:12" ht="25.5" x14ac:dyDescent="0.2">
      <c r="A96" s="48" t="s">
        <v>1325</v>
      </c>
      <c r="B96" s="37" t="s">
        <v>213</v>
      </c>
      <c r="C96" s="49">
        <v>180.77394090000001</v>
      </c>
      <c r="D96" s="46" t="str">
        <f t="shared" si="12"/>
        <v>N/A</v>
      </c>
      <c r="E96" s="49">
        <v>298.76981332000003</v>
      </c>
      <c r="F96" s="46" t="str">
        <f t="shared" si="13"/>
        <v>N/A</v>
      </c>
      <c r="G96" s="49">
        <v>376.58657813000002</v>
      </c>
      <c r="H96" s="46" t="str">
        <f t="shared" si="14"/>
        <v>N/A</v>
      </c>
      <c r="I96" s="12">
        <v>65.27</v>
      </c>
      <c r="J96" s="12">
        <v>26.05</v>
      </c>
      <c r="K96" s="47" t="s">
        <v>739</v>
      </c>
      <c r="L96" s="9" t="str">
        <f t="shared" si="15"/>
        <v>Yes</v>
      </c>
    </row>
    <row r="97" spans="1:12" ht="25.5" x14ac:dyDescent="0.2">
      <c r="A97" s="48" t="s">
        <v>562</v>
      </c>
      <c r="B97" s="37" t="s">
        <v>213</v>
      </c>
      <c r="C97" s="49">
        <v>96547994</v>
      </c>
      <c r="D97" s="46" t="str">
        <f t="shared" si="12"/>
        <v>N/A</v>
      </c>
      <c r="E97" s="49">
        <v>113204230</v>
      </c>
      <c r="F97" s="46" t="str">
        <f t="shared" si="13"/>
        <v>N/A</v>
      </c>
      <c r="G97" s="49">
        <v>138298189</v>
      </c>
      <c r="H97" s="46" t="str">
        <f t="shared" si="14"/>
        <v>N/A</v>
      </c>
      <c r="I97" s="12">
        <v>17.25</v>
      </c>
      <c r="J97" s="12">
        <v>22.17</v>
      </c>
      <c r="K97" s="47" t="s">
        <v>739</v>
      </c>
      <c r="L97" s="9" t="str">
        <f t="shared" si="15"/>
        <v>Yes</v>
      </c>
    </row>
    <row r="98" spans="1:12" x14ac:dyDescent="0.2">
      <c r="A98" s="48" t="s">
        <v>563</v>
      </c>
      <c r="B98" s="37" t="s">
        <v>213</v>
      </c>
      <c r="C98" s="38">
        <v>92565</v>
      </c>
      <c r="D98" s="46" t="str">
        <f t="shared" si="12"/>
        <v>N/A</v>
      </c>
      <c r="E98" s="38">
        <v>91622</v>
      </c>
      <c r="F98" s="46" t="str">
        <f t="shared" si="13"/>
        <v>N/A</v>
      </c>
      <c r="G98" s="38">
        <v>91485</v>
      </c>
      <c r="H98" s="46" t="str">
        <f t="shared" si="14"/>
        <v>N/A</v>
      </c>
      <c r="I98" s="12">
        <v>-1.02</v>
      </c>
      <c r="J98" s="12">
        <v>-0.15</v>
      </c>
      <c r="K98" s="47" t="s">
        <v>739</v>
      </c>
      <c r="L98" s="9" t="str">
        <f t="shared" si="15"/>
        <v>Yes</v>
      </c>
    </row>
    <row r="99" spans="1:12" x14ac:dyDescent="0.2">
      <c r="A99" s="48" t="s">
        <v>1326</v>
      </c>
      <c r="B99" s="37" t="s">
        <v>213</v>
      </c>
      <c r="C99" s="49">
        <v>1043.0291579</v>
      </c>
      <c r="D99" s="46" t="str">
        <f t="shared" si="12"/>
        <v>N/A</v>
      </c>
      <c r="E99" s="49">
        <v>1235.5572897</v>
      </c>
      <c r="F99" s="46" t="str">
        <f t="shared" si="13"/>
        <v>N/A</v>
      </c>
      <c r="G99" s="49">
        <v>1511.7034377</v>
      </c>
      <c r="H99" s="46" t="str">
        <f t="shared" si="14"/>
        <v>N/A</v>
      </c>
      <c r="I99" s="12">
        <v>18.46</v>
      </c>
      <c r="J99" s="12">
        <v>22.35</v>
      </c>
      <c r="K99" s="47" t="s">
        <v>739</v>
      </c>
      <c r="L99" s="9" t="str">
        <f t="shared" si="15"/>
        <v>Yes</v>
      </c>
    </row>
    <row r="100" spans="1:12" x14ac:dyDescent="0.2">
      <c r="A100" s="48" t="s">
        <v>564</v>
      </c>
      <c r="B100" s="37" t="s">
        <v>213</v>
      </c>
      <c r="C100" s="49">
        <v>27082021</v>
      </c>
      <c r="D100" s="46" t="str">
        <f t="shared" si="12"/>
        <v>N/A</v>
      </c>
      <c r="E100" s="49">
        <v>36564678</v>
      </c>
      <c r="F100" s="46" t="str">
        <f t="shared" si="13"/>
        <v>N/A</v>
      </c>
      <c r="G100" s="49">
        <v>37535249</v>
      </c>
      <c r="H100" s="46" t="str">
        <f t="shared" si="14"/>
        <v>N/A</v>
      </c>
      <c r="I100" s="12">
        <v>35.01</v>
      </c>
      <c r="J100" s="12">
        <v>2.6539999999999999</v>
      </c>
      <c r="K100" s="47" t="s">
        <v>739</v>
      </c>
      <c r="L100" s="9" t="str">
        <f t="shared" si="15"/>
        <v>Yes</v>
      </c>
    </row>
    <row r="101" spans="1:12" x14ac:dyDescent="0.2">
      <c r="A101" s="48" t="s">
        <v>565</v>
      </c>
      <c r="B101" s="37" t="s">
        <v>213</v>
      </c>
      <c r="C101" s="38">
        <v>40132</v>
      </c>
      <c r="D101" s="46" t="str">
        <f t="shared" si="12"/>
        <v>N/A</v>
      </c>
      <c r="E101" s="38">
        <v>34002</v>
      </c>
      <c r="F101" s="46" t="str">
        <f t="shared" si="13"/>
        <v>N/A</v>
      </c>
      <c r="G101" s="38">
        <v>30428</v>
      </c>
      <c r="H101" s="46" t="str">
        <f t="shared" si="14"/>
        <v>N/A</v>
      </c>
      <c r="I101" s="12">
        <v>-15.3</v>
      </c>
      <c r="J101" s="12">
        <v>-10.5</v>
      </c>
      <c r="K101" s="47" t="s">
        <v>739</v>
      </c>
      <c r="L101" s="9" t="str">
        <f t="shared" si="15"/>
        <v>Yes</v>
      </c>
    </row>
    <row r="102" spans="1:12" x14ac:dyDescent="0.2">
      <c r="A102" s="48" t="s">
        <v>1327</v>
      </c>
      <c r="B102" s="37" t="s">
        <v>213</v>
      </c>
      <c r="C102" s="49">
        <v>674.8236071</v>
      </c>
      <c r="D102" s="46" t="str">
        <f t="shared" si="12"/>
        <v>N/A</v>
      </c>
      <c r="E102" s="49">
        <v>1075.3684489</v>
      </c>
      <c r="F102" s="46" t="str">
        <f t="shared" si="13"/>
        <v>N/A</v>
      </c>
      <c r="G102" s="49">
        <v>1233.5759498</v>
      </c>
      <c r="H102" s="46" t="str">
        <f t="shared" si="14"/>
        <v>N/A</v>
      </c>
      <c r="I102" s="12">
        <v>59.36</v>
      </c>
      <c r="J102" s="12">
        <v>14.71</v>
      </c>
      <c r="K102" s="47" t="s">
        <v>739</v>
      </c>
      <c r="L102" s="9" t="str">
        <f t="shared" si="15"/>
        <v>Yes</v>
      </c>
    </row>
    <row r="103" spans="1:12" ht="25.5" x14ac:dyDescent="0.2">
      <c r="A103" s="48" t="s">
        <v>566</v>
      </c>
      <c r="B103" s="37" t="s">
        <v>213</v>
      </c>
      <c r="C103" s="49">
        <v>1497526</v>
      </c>
      <c r="D103" s="46" t="str">
        <f t="shared" si="12"/>
        <v>N/A</v>
      </c>
      <c r="E103" s="49">
        <v>5475802</v>
      </c>
      <c r="F103" s="46" t="str">
        <f t="shared" si="13"/>
        <v>N/A</v>
      </c>
      <c r="G103" s="49">
        <v>4580143</v>
      </c>
      <c r="H103" s="46" t="str">
        <f t="shared" si="14"/>
        <v>N/A</v>
      </c>
      <c r="I103" s="12">
        <v>265.7</v>
      </c>
      <c r="J103" s="12">
        <v>-16.399999999999999</v>
      </c>
      <c r="K103" s="47" t="s">
        <v>739</v>
      </c>
      <c r="L103" s="9" t="str">
        <f t="shared" si="15"/>
        <v>Yes</v>
      </c>
    </row>
    <row r="104" spans="1:12" x14ac:dyDescent="0.2">
      <c r="A104" s="48" t="s">
        <v>567</v>
      </c>
      <c r="B104" s="37" t="s">
        <v>213</v>
      </c>
      <c r="C104" s="38">
        <v>1405</v>
      </c>
      <c r="D104" s="46" t="str">
        <f t="shared" si="12"/>
        <v>N/A</v>
      </c>
      <c r="E104" s="38">
        <v>2547</v>
      </c>
      <c r="F104" s="46" t="str">
        <f t="shared" si="13"/>
        <v>N/A</v>
      </c>
      <c r="G104" s="38">
        <v>2320</v>
      </c>
      <c r="H104" s="46" t="str">
        <f t="shared" si="14"/>
        <v>N/A</v>
      </c>
      <c r="I104" s="12">
        <v>81.28</v>
      </c>
      <c r="J104" s="12">
        <v>-8.91</v>
      </c>
      <c r="K104" s="47" t="s">
        <v>739</v>
      </c>
      <c r="L104" s="9" t="str">
        <f t="shared" si="15"/>
        <v>Yes</v>
      </c>
    </row>
    <row r="105" spans="1:12" ht="25.5" x14ac:dyDescent="0.2">
      <c r="A105" s="48" t="s">
        <v>1328</v>
      </c>
      <c r="B105" s="37" t="s">
        <v>213</v>
      </c>
      <c r="C105" s="49">
        <v>1065.8548043000001</v>
      </c>
      <c r="D105" s="46" t="str">
        <f t="shared" si="12"/>
        <v>N/A</v>
      </c>
      <c r="E105" s="49">
        <v>2149.9026305000002</v>
      </c>
      <c r="F105" s="46" t="str">
        <f t="shared" si="13"/>
        <v>N/A</v>
      </c>
      <c r="G105" s="49">
        <v>1974.1995690000001</v>
      </c>
      <c r="H105" s="46" t="str">
        <f t="shared" si="14"/>
        <v>N/A</v>
      </c>
      <c r="I105" s="12">
        <v>101.7</v>
      </c>
      <c r="J105" s="12">
        <v>-8.17</v>
      </c>
      <c r="K105" s="47" t="s">
        <v>739</v>
      </c>
      <c r="L105" s="9" t="str">
        <f t="shared" si="15"/>
        <v>Yes</v>
      </c>
    </row>
    <row r="106" spans="1:12" ht="25.5" x14ac:dyDescent="0.2">
      <c r="A106" s="48" t="s">
        <v>568</v>
      </c>
      <c r="B106" s="37" t="s">
        <v>213</v>
      </c>
      <c r="C106" s="49">
        <v>72365501</v>
      </c>
      <c r="D106" s="46" t="str">
        <f t="shared" si="12"/>
        <v>N/A</v>
      </c>
      <c r="E106" s="49">
        <v>73790996</v>
      </c>
      <c r="F106" s="46" t="str">
        <f t="shared" si="13"/>
        <v>N/A</v>
      </c>
      <c r="G106" s="49">
        <v>71538086</v>
      </c>
      <c r="H106" s="46" t="str">
        <f t="shared" si="14"/>
        <v>N/A</v>
      </c>
      <c r="I106" s="12">
        <v>1.97</v>
      </c>
      <c r="J106" s="12">
        <v>-3.05</v>
      </c>
      <c r="K106" s="47" t="s">
        <v>739</v>
      </c>
      <c r="L106" s="9" t="str">
        <f t="shared" si="15"/>
        <v>Yes</v>
      </c>
    </row>
    <row r="107" spans="1:12" x14ac:dyDescent="0.2">
      <c r="A107" s="48" t="s">
        <v>569</v>
      </c>
      <c r="B107" s="37" t="s">
        <v>213</v>
      </c>
      <c r="C107" s="38">
        <v>125300</v>
      </c>
      <c r="D107" s="46" t="str">
        <f t="shared" si="12"/>
        <v>N/A</v>
      </c>
      <c r="E107" s="38">
        <v>124010</v>
      </c>
      <c r="F107" s="46" t="str">
        <f t="shared" si="13"/>
        <v>N/A</v>
      </c>
      <c r="G107" s="38">
        <v>122101</v>
      </c>
      <c r="H107" s="46" t="str">
        <f t="shared" si="14"/>
        <v>N/A</v>
      </c>
      <c r="I107" s="12">
        <v>-1.03</v>
      </c>
      <c r="J107" s="12">
        <v>-1.54</v>
      </c>
      <c r="K107" s="47" t="s">
        <v>739</v>
      </c>
      <c r="L107" s="9" t="str">
        <f t="shared" si="15"/>
        <v>Yes</v>
      </c>
    </row>
    <row r="108" spans="1:12" x14ac:dyDescent="0.2">
      <c r="A108" s="48" t="s">
        <v>1329</v>
      </c>
      <c r="B108" s="37" t="s">
        <v>213</v>
      </c>
      <c r="C108" s="49">
        <v>577.53791699999999</v>
      </c>
      <c r="D108" s="46" t="str">
        <f t="shared" si="12"/>
        <v>N/A</v>
      </c>
      <c r="E108" s="49">
        <v>595.04069027000003</v>
      </c>
      <c r="F108" s="46" t="str">
        <f t="shared" si="13"/>
        <v>N/A</v>
      </c>
      <c r="G108" s="49">
        <v>585.89271177000001</v>
      </c>
      <c r="H108" s="46" t="str">
        <f t="shared" si="14"/>
        <v>N/A</v>
      </c>
      <c r="I108" s="12">
        <v>3.0310000000000001</v>
      </c>
      <c r="J108" s="12">
        <v>-1.54</v>
      </c>
      <c r="K108" s="47" t="s">
        <v>739</v>
      </c>
      <c r="L108" s="9" t="str">
        <f t="shared" si="15"/>
        <v>Yes</v>
      </c>
    </row>
    <row r="109" spans="1:12" x14ac:dyDescent="0.2">
      <c r="A109" s="48" t="s">
        <v>570</v>
      </c>
      <c r="B109" s="37" t="s">
        <v>213</v>
      </c>
      <c r="C109" s="49">
        <v>316782581</v>
      </c>
      <c r="D109" s="46" t="str">
        <f t="shared" si="12"/>
        <v>N/A</v>
      </c>
      <c r="E109" s="49">
        <v>319435741</v>
      </c>
      <c r="F109" s="46" t="str">
        <f t="shared" si="13"/>
        <v>N/A</v>
      </c>
      <c r="G109" s="49">
        <v>324339381</v>
      </c>
      <c r="H109" s="46" t="str">
        <f t="shared" si="14"/>
        <v>N/A</v>
      </c>
      <c r="I109" s="12">
        <v>0.83750000000000002</v>
      </c>
      <c r="J109" s="12">
        <v>1.5349999999999999</v>
      </c>
      <c r="K109" s="47" t="s">
        <v>739</v>
      </c>
      <c r="L109" s="9" t="str">
        <f t="shared" si="15"/>
        <v>Yes</v>
      </c>
    </row>
    <row r="110" spans="1:12" x14ac:dyDescent="0.2">
      <c r="A110" s="48" t="s">
        <v>571</v>
      </c>
      <c r="B110" s="37" t="s">
        <v>213</v>
      </c>
      <c r="C110" s="38">
        <v>160335</v>
      </c>
      <c r="D110" s="46" t="str">
        <f t="shared" si="12"/>
        <v>N/A</v>
      </c>
      <c r="E110" s="38">
        <v>157424</v>
      </c>
      <c r="F110" s="46" t="str">
        <f t="shared" si="13"/>
        <v>N/A</v>
      </c>
      <c r="G110" s="38">
        <v>152537</v>
      </c>
      <c r="H110" s="46" t="str">
        <f t="shared" si="14"/>
        <v>N/A</v>
      </c>
      <c r="I110" s="12">
        <v>-1.82</v>
      </c>
      <c r="J110" s="12">
        <v>-3.1</v>
      </c>
      <c r="K110" s="47" t="s">
        <v>739</v>
      </c>
      <c r="L110" s="9" t="str">
        <f t="shared" si="15"/>
        <v>Yes</v>
      </c>
    </row>
    <row r="111" spans="1:12" x14ac:dyDescent="0.2">
      <c r="A111" s="48" t="s">
        <v>1330</v>
      </c>
      <c r="B111" s="37" t="s">
        <v>213</v>
      </c>
      <c r="C111" s="49">
        <v>1975.7543955000001</v>
      </c>
      <c r="D111" s="46" t="str">
        <f t="shared" si="12"/>
        <v>N/A</v>
      </c>
      <c r="E111" s="49">
        <v>2029.1425767000001</v>
      </c>
      <c r="F111" s="46" t="str">
        <f t="shared" si="13"/>
        <v>N/A</v>
      </c>
      <c r="G111" s="49">
        <v>2126.299724</v>
      </c>
      <c r="H111" s="46" t="str">
        <f t="shared" si="14"/>
        <v>N/A</v>
      </c>
      <c r="I111" s="12">
        <v>2.702</v>
      </c>
      <c r="J111" s="12">
        <v>4.7880000000000003</v>
      </c>
      <c r="K111" s="47" t="s">
        <v>739</v>
      </c>
      <c r="L111" s="9" t="str">
        <f t="shared" si="15"/>
        <v>Yes</v>
      </c>
    </row>
    <row r="112" spans="1:12" ht="25.5" x14ac:dyDescent="0.2">
      <c r="A112" s="48" t="s">
        <v>572</v>
      </c>
      <c r="B112" s="37" t="s">
        <v>213</v>
      </c>
      <c r="C112" s="49">
        <v>112237139</v>
      </c>
      <c r="D112" s="46" t="str">
        <f t="shared" si="12"/>
        <v>N/A</v>
      </c>
      <c r="E112" s="49">
        <v>128180958</v>
      </c>
      <c r="F112" s="46" t="str">
        <f t="shared" si="13"/>
        <v>N/A</v>
      </c>
      <c r="G112" s="49">
        <v>124355130</v>
      </c>
      <c r="H112" s="46" t="str">
        <f t="shared" si="14"/>
        <v>N/A</v>
      </c>
      <c r="I112" s="12">
        <v>14.21</v>
      </c>
      <c r="J112" s="12">
        <v>-2.98</v>
      </c>
      <c r="K112" s="47" t="s">
        <v>739</v>
      </c>
      <c r="L112" s="9" t="str">
        <f t="shared" si="15"/>
        <v>Yes</v>
      </c>
    </row>
    <row r="113" spans="1:12" x14ac:dyDescent="0.2">
      <c r="A113" s="48" t="s">
        <v>573</v>
      </c>
      <c r="B113" s="37" t="s">
        <v>213</v>
      </c>
      <c r="C113" s="38">
        <v>41425</v>
      </c>
      <c r="D113" s="46" t="str">
        <f t="shared" si="12"/>
        <v>N/A</v>
      </c>
      <c r="E113" s="38">
        <v>33216</v>
      </c>
      <c r="F113" s="46" t="str">
        <f t="shared" si="13"/>
        <v>N/A</v>
      </c>
      <c r="G113" s="38">
        <v>30231</v>
      </c>
      <c r="H113" s="46" t="str">
        <f t="shared" si="14"/>
        <v>N/A</v>
      </c>
      <c r="I113" s="12">
        <v>-19.8</v>
      </c>
      <c r="J113" s="12">
        <v>-8.99</v>
      </c>
      <c r="K113" s="47" t="s">
        <v>739</v>
      </c>
      <c r="L113" s="9" t="str">
        <f t="shared" si="15"/>
        <v>Yes</v>
      </c>
    </row>
    <row r="114" spans="1:12" ht="25.5" x14ac:dyDescent="0.2">
      <c r="A114" s="48" t="s">
        <v>1331</v>
      </c>
      <c r="B114" s="37" t="s">
        <v>213</v>
      </c>
      <c r="C114" s="49">
        <v>2709.4058902000002</v>
      </c>
      <c r="D114" s="46" t="str">
        <f t="shared" si="12"/>
        <v>N/A</v>
      </c>
      <c r="E114" s="49">
        <v>3859.0124639000001</v>
      </c>
      <c r="F114" s="46" t="str">
        <f t="shared" si="13"/>
        <v>N/A</v>
      </c>
      <c r="G114" s="49">
        <v>4113.4970725000003</v>
      </c>
      <c r="H114" s="46" t="str">
        <f t="shared" si="14"/>
        <v>N/A</v>
      </c>
      <c r="I114" s="12">
        <v>42.43</v>
      </c>
      <c r="J114" s="12">
        <v>6.5949999999999998</v>
      </c>
      <c r="K114" s="47" t="s">
        <v>739</v>
      </c>
      <c r="L114" s="9" t="str">
        <f t="shared" si="15"/>
        <v>Yes</v>
      </c>
    </row>
    <row r="115" spans="1:12" ht="25.5" x14ac:dyDescent="0.2">
      <c r="A115" s="48" t="s">
        <v>574</v>
      </c>
      <c r="B115" s="37" t="s">
        <v>213</v>
      </c>
      <c r="C115" s="49">
        <v>5570650</v>
      </c>
      <c r="D115" s="46" t="str">
        <f t="shared" si="12"/>
        <v>N/A</v>
      </c>
      <c r="E115" s="49">
        <v>13859</v>
      </c>
      <c r="F115" s="46" t="str">
        <f t="shared" si="13"/>
        <v>N/A</v>
      </c>
      <c r="G115" s="49">
        <v>4694</v>
      </c>
      <c r="H115" s="46" t="str">
        <f t="shared" si="14"/>
        <v>N/A</v>
      </c>
      <c r="I115" s="12">
        <v>-99.8</v>
      </c>
      <c r="J115" s="12">
        <v>-66.099999999999994</v>
      </c>
      <c r="K115" s="47" t="s">
        <v>739</v>
      </c>
      <c r="L115" s="9" t="str">
        <f t="shared" si="15"/>
        <v>No</v>
      </c>
    </row>
    <row r="116" spans="1:12" x14ac:dyDescent="0.2">
      <c r="A116" s="3" t="s">
        <v>575</v>
      </c>
      <c r="B116" s="37" t="s">
        <v>213</v>
      </c>
      <c r="C116" s="38">
        <v>14971</v>
      </c>
      <c r="D116" s="46" t="str">
        <f t="shared" si="12"/>
        <v>N/A</v>
      </c>
      <c r="E116" s="38">
        <v>67</v>
      </c>
      <c r="F116" s="46" t="str">
        <f t="shared" si="13"/>
        <v>N/A</v>
      </c>
      <c r="G116" s="38">
        <v>21</v>
      </c>
      <c r="H116" s="46" t="str">
        <f t="shared" si="14"/>
        <v>N/A</v>
      </c>
      <c r="I116" s="12">
        <v>-99.6</v>
      </c>
      <c r="J116" s="12">
        <v>-68.7</v>
      </c>
      <c r="K116" s="47" t="s">
        <v>739</v>
      </c>
      <c r="L116" s="9" t="str">
        <f t="shared" si="15"/>
        <v>No</v>
      </c>
    </row>
    <row r="117" spans="1:12" ht="25.5" x14ac:dyDescent="0.2">
      <c r="A117" s="3" t="s">
        <v>1332</v>
      </c>
      <c r="B117" s="37" t="s">
        <v>213</v>
      </c>
      <c r="C117" s="49">
        <v>372.09605237</v>
      </c>
      <c r="D117" s="46" t="str">
        <f t="shared" si="12"/>
        <v>N/A</v>
      </c>
      <c r="E117" s="49">
        <v>206.85074627</v>
      </c>
      <c r="F117" s="46" t="str">
        <f t="shared" si="13"/>
        <v>N/A</v>
      </c>
      <c r="G117" s="49">
        <v>223.52380951999999</v>
      </c>
      <c r="H117" s="46" t="str">
        <f t="shared" si="14"/>
        <v>N/A</v>
      </c>
      <c r="I117" s="12">
        <v>-44.4</v>
      </c>
      <c r="J117" s="12">
        <v>8.06</v>
      </c>
      <c r="K117" s="47" t="s">
        <v>739</v>
      </c>
      <c r="L117" s="9" t="str">
        <f t="shared" si="15"/>
        <v>Yes</v>
      </c>
    </row>
    <row r="118" spans="1:12" ht="25.5" x14ac:dyDescent="0.2">
      <c r="A118" s="4" t="s">
        <v>576</v>
      </c>
      <c r="B118" s="37" t="s">
        <v>213</v>
      </c>
      <c r="C118" s="49">
        <v>150607252</v>
      </c>
      <c r="D118" s="46" t="str">
        <f t="shared" si="12"/>
        <v>N/A</v>
      </c>
      <c r="E118" s="49">
        <v>147927947</v>
      </c>
      <c r="F118" s="46" t="str">
        <f t="shared" si="13"/>
        <v>N/A</v>
      </c>
      <c r="G118" s="49">
        <v>128634713</v>
      </c>
      <c r="H118" s="46" t="str">
        <f t="shared" si="14"/>
        <v>N/A</v>
      </c>
      <c r="I118" s="12">
        <v>-1.78</v>
      </c>
      <c r="J118" s="12">
        <v>-13</v>
      </c>
      <c r="K118" s="47" t="s">
        <v>739</v>
      </c>
      <c r="L118" s="9" t="str">
        <f t="shared" si="15"/>
        <v>Yes</v>
      </c>
    </row>
    <row r="119" spans="1:12" x14ac:dyDescent="0.2">
      <c r="A119" s="4" t="s">
        <v>577</v>
      </c>
      <c r="B119" s="37" t="s">
        <v>213</v>
      </c>
      <c r="C119" s="38">
        <v>11284</v>
      </c>
      <c r="D119" s="46" t="str">
        <f t="shared" si="12"/>
        <v>N/A</v>
      </c>
      <c r="E119" s="38">
        <v>10942</v>
      </c>
      <c r="F119" s="46" t="str">
        <f t="shared" si="13"/>
        <v>N/A</v>
      </c>
      <c r="G119" s="38">
        <v>10466</v>
      </c>
      <c r="H119" s="46" t="str">
        <f t="shared" si="14"/>
        <v>N/A</v>
      </c>
      <c r="I119" s="12">
        <v>-3.03</v>
      </c>
      <c r="J119" s="12">
        <v>-4.3499999999999996</v>
      </c>
      <c r="K119" s="47" t="s">
        <v>739</v>
      </c>
      <c r="L119" s="9" t="str">
        <f t="shared" si="15"/>
        <v>Yes</v>
      </c>
    </row>
    <row r="120" spans="1:12" ht="25.5" x14ac:dyDescent="0.2">
      <c r="A120" s="4" t="s">
        <v>1333</v>
      </c>
      <c r="B120" s="37" t="s">
        <v>213</v>
      </c>
      <c r="C120" s="49">
        <v>13346.973768</v>
      </c>
      <c r="D120" s="46" t="str">
        <f t="shared" si="12"/>
        <v>N/A</v>
      </c>
      <c r="E120" s="49">
        <v>13519.278651000001</v>
      </c>
      <c r="F120" s="46" t="str">
        <f t="shared" si="13"/>
        <v>N/A</v>
      </c>
      <c r="G120" s="49">
        <v>12290.723581</v>
      </c>
      <c r="H120" s="46" t="str">
        <f t="shared" si="14"/>
        <v>N/A</v>
      </c>
      <c r="I120" s="12">
        <v>1.2909999999999999</v>
      </c>
      <c r="J120" s="12">
        <v>-9.09</v>
      </c>
      <c r="K120" s="47" t="s">
        <v>739</v>
      </c>
      <c r="L120" s="9" t="str">
        <f t="shared" si="15"/>
        <v>Yes</v>
      </c>
    </row>
    <row r="121" spans="1:12" ht="25.5" x14ac:dyDescent="0.2">
      <c r="A121" s="4" t="s">
        <v>578</v>
      </c>
      <c r="B121" s="37" t="s">
        <v>213</v>
      </c>
      <c r="C121" s="49">
        <v>196167</v>
      </c>
      <c r="D121" s="46" t="str">
        <f t="shared" si="12"/>
        <v>N/A</v>
      </c>
      <c r="E121" s="49">
        <v>441737</v>
      </c>
      <c r="F121" s="46" t="str">
        <f t="shared" si="13"/>
        <v>N/A</v>
      </c>
      <c r="G121" s="49">
        <v>423177</v>
      </c>
      <c r="H121" s="46" t="str">
        <f t="shared" si="14"/>
        <v>N/A</v>
      </c>
      <c r="I121" s="12">
        <v>125.2</v>
      </c>
      <c r="J121" s="12">
        <v>-4.2</v>
      </c>
      <c r="K121" s="47" t="s">
        <v>739</v>
      </c>
      <c r="L121" s="9" t="str">
        <f t="shared" si="15"/>
        <v>Yes</v>
      </c>
    </row>
    <row r="122" spans="1:12" ht="25.5" x14ac:dyDescent="0.2">
      <c r="A122" s="4" t="s">
        <v>579</v>
      </c>
      <c r="B122" s="37" t="s">
        <v>213</v>
      </c>
      <c r="C122" s="38">
        <v>480</v>
      </c>
      <c r="D122" s="46" t="str">
        <f t="shared" si="12"/>
        <v>N/A</v>
      </c>
      <c r="E122" s="38">
        <v>1078</v>
      </c>
      <c r="F122" s="46" t="str">
        <f t="shared" si="13"/>
        <v>N/A</v>
      </c>
      <c r="G122" s="38">
        <v>1039</v>
      </c>
      <c r="H122" s="46" t="str">
        <f t="shared" si="14"/>
        <v>N/A</v>
      </c>
      <c r="I122" s="12">
        <v>124.6</v>
      </c>
      <c r="J122" s="12">
        <v>-3.62</v>
      </c>
      <c r="K122" s="47" t="s">
        <v>739</v>
      </c>
      <c r="L122" s="9" t="str">
        <f t="shared" si="15"/>
        <v>Yes</v>
      </c>
    </row>
    <row r="123" spans="1:12" ht="25.5" x14ac:dyDescent="0.2">
      <c r="A123" s="4" t="s">
        <v>1334</v>
      </c>
      <c r="B123" s="37" t="s">
        <v>213</v>
      </c>
      <c r="C123" s="49">
        <v>408.68124999999998</v>
      </c>
      <c r="D123" s="46" t="str">
        <f t="shared" si="12"/>
        <v>N/A</v>
      </c>
      <c r="E123" s="49">
        <v>409.77458256</v>
      </c>
      <c r="F123" s="46" t="str">
        <f t="shared" si="13"/>
        <v>N/A</v>
      </c>
      <c r="G123" s="49">
        <v>407.29258902999999</v>
      </c>
      <c r="H123" s="46" t="str">
        <f t="shared" si="14"/>
        <v>N/A</v>
      </c>
      <c r="I123" s="12">
        <v>0.26750000000000002</v>
      </c>
      <c r="J123" s="12">
        <v>-0.60599999999999998</v>
      </c>
      <c r="K123" s="47" t="s">
        <v>739</v>
      </c>
      <c r="L123" s="9" t="str">
        <f t="shared" si="15"/>
        <v>Yes</v>
      </c>
    </row>
    <row r="124" spans="1:12" ht="25.5" x14ac:dyDescent="0.2">
      <c r="A124" s="4" t="s">
        <v>580</v>
      </c>
      <c r="B124" s="37" t="s">
        <v>213</v>
      </c>
      <c r="C124" s="49">
        <v>28066862</v>
      </c>
      <c r="D124" s="46" t="str">
        <f t="shared" si="12"/>
        <v>N/A</v>
      </c>
      <c r="E124" s="49">
        <v>29229629</v>
      </c>
      <c r="F124" s="46" t="str">
        <f t="shared" si="13"/>
        <v>N/A</v>
      </c>
      <c r="G124" s="49">
        <v>24448788</v>
      </c>
      <c r="H124" s="46" t="str">
        <f t="shared" si="14"/>
        <v>N/A</v>
      </c>
      <c r="I124" s="12">
        <v>4.1429999999999998</v>
      </c>
      <c r="J124" s="12">
        <v>-16.399999999999999</v>
      </c>
      <c r="K124" s="47" t="s">
        <v>739</v>
      </c>
      <c r="L124" s="9" t="str">
        <f t="shared" si="15"/>
        <v>Yes</v>
      </c>
    </row>
    <row r="125" spans="1:12" x14ac:dyDescent="0.2">
      <c r="A125" s="2" t="s">
        <v>581</v>
      </c>
      <c r="B125" s="37" t="s">
        <v>213</v>
      </c>
      <c r="C125" s="38">
        <v>3065</v>
      </c>
      <c r="D125" s="46" t="str">
        <f t="shared" si="12"/>
        <v>N/A</v>
      </c>
      <c r="E125" s="38">
        <v>9131</v>
      </c>
      <c r="F125" s="46" t="str">
        <f t="shared" si="13"/>
        <v>N/A</v>
      </c>
      <c r="G125" s="38">
        <v>10915</v>
      </c>
      <c r="H125" s="46" t="str">
        <f t="shared" si="14"/>
        <v>N/A</v>
      </c>
      <c r="I125" s="12">
        <v>197.9</v>
      </c>
      <c r="J125" s="12">
        <v>19.54</v>
      </c>
      <c r="K125" s="47" t="s">
        <v>739</v>
      </c>
      <c r="L125" s="9" t="str">
        <f t="shared" si="15"/>
        <v>Yes</v>
      </c>
    </row>
    <row r="126" spans="1:12" ht="25.5" x14ac:dyDescent="0.2">
      <c r="A126" s="2" t="s">
        <v>1335</v>
      </c>
      <c r="B126" s="37" t="s">
        <v>213</v>
      </c>
      <c r="C126" s="49">
        <v>9157.2143555999992</v>
      </c>
      <c r="D126" s="46" t="str">
        <f t="shared" si="12"/>
        <v>N/A</v>
      </c>
      <c r="E126" s="49">
        <v>3201.1421531000001</v>
      </c>
      <c r="F126" s="46" t="str">
        <f t="shared" si="13"/>
        <v>N/A</v>
      </c>
      <c r="G126" s="49">
        <v>2239.9256070000001</v>
      </c>
      <c r="H126" s="46" t="str">
        <f t="shared" si="14"/>
        <v>N/A</v>
      </c>
      <c r="I126" s="12">
        <v>-65</v>
      </c>
      <c r="J126" s="12">
        <v>-30</v>
      </c>
      <c r="K126" s="47" t="s">
        <v>739</v>
      </c>
      <c r="L126" s="9" t="str">
        <f t="shared" si="15"/>
        <v>Yes</v>
      </c>
    </row>
    <row r="127" spans="1:12" ht="25.5" x14ac:dyDescent="0.2">
      <c r="A127" s="2" t="s">
        <v>582</v>
      </c>
      <c r="B127" s="37" t="s">
        <v>213</v>
      </c>
      <c r="C127" s="49">
        <v>4388569</v>
      </c>
      <c r="D127" s="46" t="str">
        <f t="shared" si="12"/>
        <v>N/A</v>
      </c>
      <c r="E127" s="49">
        <v>4013509</v>
      </c>
      <c r="F127" s="46" t="str">
        <f t="shared" si="13"/>
        <v>N/A</v>
      </c>
      <c r="G127" s="49">
        <v>4614508</v>
      </c>
      <c r="H127" s="46" t="str">
        <f t="shared" si="14"/>
        <v>N/A</v>
      </c>
      <c r="I127" s="12">
        <v>-8.5500000000000007</v>
      </c>
      <c r="J127" s="12">
        <v>14.97</v>
      </c>
      <c r="K127" s="47" t="s">
        <v>739</v>
      </c>
      <c r="L127" s="9" t="str">
        <f t="shared" si="15"/>
        <v>Yes</v>
      </c>
    </row>
    <row r="128" spans="1:12" x14ac:dyDescent="0.2">
      <c r="A128" s="2" t="s">
        <v>583</v>
      </c>
      <c r="B128" s="37" t="s">
        <v>213</v>
      </c>
      <c r="C128" s="38">
        <v>8363</v>
      </c>
      <c r="D128" s="46" t="str">
        <f t="shared" si="12"/>
        <v>N/A</v>
      </c>
      <c r="E128" s="38">
        <v>4967</v>
      </c>
      <c r="F128" s="46" t="str">
        <f t="shared" si="13"/>
        <v>N/A</v>
      </c>
      <c r="G128" s="38">
        <v>4570</v>
      </c>
      <c r="H128" s="46" t="str">
        <f t="shared" si="14"/>
        <v>N/A</v>
      </c>
      <c r="I128" s="12">
        <v>-40.6</v>
      </c>
      <c r="J128" s="12">
        <v>-7.99</v>
      </c>
      <c r="K128" s="47" t="s">
        <v>739</v>
      </c>
      <c r="L128" s="9" t="str">
        <f t="shared" si="15"/>
        <v>Yes</v>
      </c>
    </row>
    <row r="129" spans="1:12" ht="25.5" x14ac:dyDescent="0.2">
      <c r="A129" s="2" t="s">
        <v>1336</v>
      </c>
      <c r="B129" s="37" t="s">
        <v>213</v>
      </c>
      <c r="C129" s="49">
        <v>524.76013392000004</v>
      </c>
      <c r="D129" s="46" t="str">
        <f t="shared" si="12"/>
        <v>N/A</v>
      </c>
      <c r="E129" s="49">
        <v>808.03482987999996</v>
      </c>
      <c r="F129" s="46" t="str">
        <f t="shared" si="13"/>
        <v>N/A</v>
      </c>
      <c r="G129" s="49">
        <v>1009.7391685</v>
      </c>
      <c r="H129" s="46" t="str">
        <f t="shared" si="14"/>
        <v>N/A</v>
      </c>
      <c r="I129" s="12">
        <v>53.98</v>
      </c>
      <c r="J129" s="12">
        <v>24.96</v>
      </c>
      <c r="K129" s="47" t="s">
        <v>739</v>
      </c>
      <c r="L129" s="9" t="str">
        <f t="shared" si="15"/>
        <v>Yes</v>
      </c>
    </row>
    <row r="130" spans="1:12" ht="25.5" x14ac:dyDescent="0.2">
      <c r="A130" s="2" t="s">
        <v>584</v>
      </c>
      <c r="B130" s="37" t="s">
        <v>213</v>
      </c>
      <c r="C130" s="49">
        <v>4026791</v>
      </c>
      <c r="D130" s="46" t="str">
        <f t="shared" si="12"/>
        <v>N/A</v>
      </c>
      <c r="E130" s="49">
        <v>3670</v>
      </c>
      <c r="F130" s="46" t="str">
        <f t="shared" si="13"/>
        <v>N/A</v>
      </c>
      <c r="G130" s="49">
        <v>6602</v>
      </c>
      <c r="H130" s="46" t="str">
        <f t="shared" si="14"/>
        <v>N/A</v>
      </c>
      <c r="I130" s="12">
        <v>-99.9</v>
      </c>
      <c r="J130" s="12">
        <v>79.89</v>
      </c>
      <c r="K130" s="47" t="s">
        <v>739</v>
      </c>
      <c r="L130" s="9" t="str">
        <f t="shared" si="15"/>
        <v>No</v>
      </c>
    </row>
    <row r="131" spans="1:12" x14ac:dyDescent="0.2">
      <c r="A131" s="2" t="s">
        <v>585</v>
      </c>
      <c r="B131" s="37" t="s">
        <v>213</v>
      </c>
      <c r="C131" s="38">
        <v>515</v>
      </c>
      <c r="D131" s="46" t="str">
        <f t="shared" si="12"/>
        <v>N/A</v>
      </c>
      <c r="E131" s="38">
        <v>16</v>
      </c>
      <c r="F131" s="46" t="str">
        <f t="shared" si="13"/>
        <v>N/A</v>
      </c>
      <c r="G131" s="38">
        <v>22</v>
      </c>
      <c r="H131" s="46" t="str">
        <f t="shared" si="14"/>
        <v>N/A</v>
      </c>
      <c r="I131" s="12">
        <v>-96.9</v>
      </c>
      <c r="J131" s="12">
        <v>37.5</v>
      </c>
      <c r="K131" s="47" t="s">
        <v>739</v>
      </c>
      <c r="L131" s="9" t="str">
        <f t="shared" si="15"/>
        <v>No</v>
      </c>
    </row>
    <row r="132" spans="1:12" x14ac:dyDescent="0.2">
      <c r="A132" s="2" t="s">
        <v>1337</v>
      </c>
      <c r="B132" s="37" t="s">
        <v>213</v>
      </c>
      <c r="C132" s="49">
        <v>7819.0116504999996</v>
      </c>
      <c r="D132" s="46" t="str">
        <f t="shared" si="12"/>
        <v>N/A</v>
      </c>
      <c r="E132" s="49">
        <v>229.375</v>
      </c>
      <c r="F132" s="46" t="str">
        <f t="shared" si="13"/>
        <v>N/A</v>
      </c>
      <c r="G132" s="49">
        <v>300.09090909000003</v>
      </c>
      <c r="H132" s="46" t="str">
        <f t="shared" si="14"/>
        <v>N/A</v>
      </c>
      <c r="I132" s="12">
        <v>-97.1</v>
      </c>
      <c r="J132" s="12">
        <v>30.83</v>
      </c>
      <c r="K132" s="47" t="s">
        <v>739</v>
      </c>
      <c r="L132" s="9" t="str">
        <f t="shared" si="15"/>
        <v>No</v>
      </c>
    </row>
    <row r="133" spans="1:12" ht="25.5" x14ac:dyDescent="0.2">
      <c r="A133" s="2" t="s">
        <v>586</v>
      </c>
      <c r="B133" s="37" t="s">
        <v>213</v>
      </c>
      <c r="C133" s="49">
        <v>477498</v>
      </c>
      <c r="D133" s="46" t="str">
        <f t="shared" si="12"/>
        <v>N/A</v>
      </c>
      <c r="E133" s="49">
        <v>2650951</v>
      </c>
      <c r="F133" s="46" t="str">
        <f t="shared" si="13"/>
        <v>N/A</v>
      </c>
      <c r="G133" s="49">
        <v>3662495</v>
      </c>
      <c r="H133" s="46" t="str">
        <f t="shared" si="14"/>
        <v>N/A</v>
      </c>
      <c r="I133" s="12">
        <v>455.2</v>
      </c>
      <c r="J133" s="12">
        <v>38.159999999999997</v>
      </c>
      <c r="K133" s="47" t="s">
        <v>739</v>
      </c>
      <c r="L133" s="9" t="str">
        <f>IF(J133="Div by 0", "N/A", IF(OR(J133="N/A",K133="N/A"),"N/A", IF(J133&gt;VALUE(MID(K133,1,2)), "No", IF(J133&lt;-1*VALUE(MID(K133,1,2)), "No", "Yes"))))</f>
        <v>No</v>
      </c>
    </row>
    <row r="134" spans="1:12" x14ac:dyDescent="0.2">
      <c r="A134" s="2" t="s">
        <v>587</v>
      </c>
      <c r="B134" s="37" t="s">
        <v>213</v>
      </c>
      <c r="C134" s="38">
        <v>3023</v>
      </c>
      <c r="D134" s="46" t="str">
        <f t="shared" si="12"/>
        <v>N/A</v>
      </c>
      <c r="E134" s="38">
        <v>13019</v>
      </c>
      <c r="F134" s="46" t="str">
        <f t="shared" si="13"/>
        <v>N/A</v>
      </c>
      <c r="G134" s="38">
        <v>16034</v>
      </c>
      <c r="H134" s="46" t="str">
        <f t="shared" si="14"/>
        <v>N/A</v>
      </c>
      <c r="I134" s="12">
        <v>330.7</v>
      </c>
      <c r="J134" s="12">
        <v>23.16</v>
      </c>
      <c r="K134" s="47" t="s">
        <v>739</v>
      </c>
      <c r="L134" s="9" t="str">
        <f t="shared" ref="L134:L138" si="16">IF(J134="Div by 0", "N/A", IF(OR(J134="N/A",K134="N/A"),"N/A", IF(J134&gt;VALUE(MID(K134,1,2)), "No", IF(J134&lt;-1*VALUE(MID(K134,1,2)), "No", "Yes"))))</f>
        <v>Yes</v>
      </c>
    </row>
    <row r="135" spans="1:12" ht="25.5" x14ac:dyDescent="0.2">
      <c r="A135" s="2" t="s">
        <v>1338</v>
      </c>
      <c r="B135" s="37" t="s">
        <v>213</v>
      </c>
      <c r="C135" s="49">
        <v>157.95501157999999</v>
      </c>
      <c r="D135" s="46" t="str">
        <f t="shared" si="12"/>
        <v>N/A</v>
      </c>
      <c r="E135" s="49">
        <v>203.62170674000001</v>
      </c>
      <c r="F135" s="46" t="str">
        <f t="shared" si="13"/>
        <v>N/A</v>
      </c>
      <c r="G135" s="49">
        <v>228.42054383999999</v>
      </c>
      <c r="H135" s="46" t="str">
        <f t="shared" si="14"/>
        <v>N/A</v>
      </c>
      <c r="I135" s="12">
        <v>28.91</v>
      </c>
      <c r="J135" s="12">
        <v>12.18</v>
      </c>
      <c r="K135" s="47" t="s">
        <v>739</v>
      </c>
      <c r="L135" s="9" t="str">
        <f t="shared" si="16"/>
        <v>Yes</v>
      </c>
    </row>
    <row r="136" spans="1:12" ht="25.5" x14ac:dyDescent="0.2">
      <c r="A136" s="2" t="s">
        <v>588</v>
      </c>
      <c r="B136" s="37" t="s">
        <v>213</v>
      </c>
      <c r="C136" s="49">
        <v>20021815</v>
      </c>
      <c r="D136" s="46" t="str">
        <f t="shared" ref="D136:D150" si="17">IF($B136="N/A","N/A",IF(C136&gt;10,"No",IF(C136&lt;-10,"No","Yes")))</f>
        <v>N/A</v>
      </c>
      <c r="E136" s="49">
        <v>8050260</v>
      </c>
      <c r="F136" s="46" t="str">
        <f t="shared" ref="F136:F150" si="18">IF($B136="N/A","N/A",IF(E136&gt;10,"No",IF(E136&lt;-10,"No","Yes")))</f>
        <v>N/A</v>
      </c>
      <c r="G136" s="49">
        <v>7128335</v>
      </c>
      <c r="H136" s="46" t="str">
        <f t="shared" ref="H136:H150" si="19">IF($B136="N/A","N/A",IF(G136&gt;10,"No",IF(G136&lt;-10,"No","Yes")))</f>
        <v>N/A</v>
      </c>
      <c r="I136" s="12">
        <v>-59.8</v>
      </c>
      <c r="J136" s="12">
        <v>-11.5</v>
      </c>
      <c r="K136" s="47" t="s">
        <v>739</v>
      </c>
      <c r="L136" s="9" t="str">
        <f t="shared" si="16"/>
        <v>Yes</v>
      </c>
    </row>
    <row r="137" spans="1:12" x14ac:dyDescent="0.2">
      <c r="A137" s="2" t="s">
        <v>589</v>
      </c>
      <c r="B137" s="37" t="s">
        <v>213</v>
      </c>
      <c r="C137" s="38">
        <v>270</v>
      </c>
      <c r="D137" s="46" t="str">
        <f t="shared" si="17"/>
        <v>N/A</v>
      </c>
      <c r="E137" s="38">
        <v>57</v>
      </c>
      <c r="F137" s="46" t="str">
        <f t="shared" si="18"/>
        <v>N/A</v>
      </c>
      <c r="G137" s="38">
        <v>57</v>
      </c>
      <c r="H137" s="46" t="str">
        <f t="shared" si="19"/>
        <v>N/A</v>
      </c>
      <c r="I137" s="12">
        <v>-78.900000000000006</v>
      </c>
      <c r="J137" s="12">
        <v>0</v>
      </c>
      <c r="K137" s="47" t="s">
        <v>739</v>
      </c>
      <c r="L137" s="9" t="str">
        <f t="shared" si="16"/>
        <v>Yes</v>
      </c>
    </row>
    <row r="138" spans="1:12" ht="25.5" x14ac:dyDescent="0.2">
      <c r="A138" s="2" t="s">
        <v>1339</v>
      </c>
      <c r="B138" s="37" t="s">
        <v>213</v>
      </c>
      <c r="C138" s="49">
        <v>74154.870370000004</v>
      </c>
      <c r="D138" s="46" t="str">
        <f t="shared" si="17"/>
        <v>N/A</v>
      </c>
      <c r="E138" s="49">
        <v>141232.63157999999</v>
      </c>
      <c r="F138" s="46" t="str">
        <f t="shared" si="18"/>
        <v>N/A</v>
      </c>
      <c r="G138" s="49">
        <v>125058.50877</v>
      </c>
      <c r="H138" s="46" t="str">
        <f t="shared" si="19"/>
        <v>N/A</v>
      </c>
      <c r="I138" s="12">
        <v>90.46</v>
      </c>
      <c r="J138" s="12">
        <v>-11.5</v>
      </c>
      <c r="K138" s="47" t="s">
        <v>739</v>
      </c>
      <c r="L138" s="9" t="str">
        <f t="shared" si="16"/>
        <v>Yes</v>
      </c>
    </row>
    <row r="139" spans="1:12" ht="25.5" x14ac:dyDescent="0.2">
      <c r="A139" s="2" t="s">
        <v>590</v>
      </c>
      <c r="B139" s="37" t="s">
        <v>213</v>
      </c>
      <c r="C139" s="49">
        <v>59974761</v>
      </c>
      <c r="D139" s="46" t="str">
        <f t="shared" si="17"/>
        <v>N/A</v>
      </c>
      <c r="E139" s="49">
        <v>51671626</v>
      </c>
      <c r="F139" s="46" t="str">
        <f t="shared" si="18"/>
        <v>N/A</v>
      </c>
      <c r="G139" s="49">
        <v>52656640</v>
      </c>
      <c r="H139" s="46" t="str">
        <f t="shared" si="19"/>
        <v>N/A</v>
      </c>
      <c r="I139" s="12">
        <v>-13.8</v>
      </c>
      <c r="J139" s="12">
        <v>1.9059999999999999</v>
      </c>
      <c r="K139" s="47" t="s">
        <v>739</v>
      </c>
      <c r="L139" s="9" t="str">
        <f t="shared" ref="L139:L150" si="20">IF(J139="Div by 0", "N/A", IF(K139="N/A","N/A", IF(J139&gt;VALUE(MID(K139,1,2)), "No", IF(J139&lt;-1*VALUE(MID(K139,1,2)), "No", "Yes"))))</f>
        <v>Yes</v>
      </c>
    </row>
    <row r="140" spans="1:12" ht="25.5" x14ac:dyDescent="0.2">
      <c r="A140" s="2" t="s">
        <v>591</v>
      </c>
      <c r="B140" s="37" t="s">
        <v>213</v>
      </c>
      <c r="C140" s="38">
        <v>71691</v>
      </c>
      <c r="D140" s="46" t="str">
        <f t="shared" si="17"/>
        <v>N/A</v>
      </c>
      <c r="E140" s="38">
        <v>61672</v>
      </c>
      <c r="F140" s="46" t="str">
        <f t="shared" si="18"/>
        <v>N/A</v>
      </c>
      <c r="G140" s="38">
        <v>59460</v>
      </c>
      <c r="H140" s="46" t="str">
        <f t="shared" si="19"/>
        <v>N/A</v>
      </c>
      <c r="I140" s="12">
        <v>-14</v>
      </c>
      <c r="J140" s="12">
        <v>-3.59</v>
      </c>
      <c r="K140" s="47" t="s">
        <v>739</v>
      </c>
      <c r="L140" s="9" t="str">
        <f t="shared" si="20"/>
        <v>Yes</v>
      </c>
    </row>
    <row r="141" spans="1:12" ht="25.5" x14ac:dyDescent="0.2">
      <c r="A141" s="2" t="s">
        <v>1340</v>
      </c>
      <c r="B141" s="37" t="s">
        <v>213</v>
      </c>
      <c r="C141" s="49">
        <v>836.57308449000004</v>
      </c>
      <c r="D141" s="46" t="str">
        <f t="shared" si="17"/>
        <v>N/A</v>
      </c>
      <c r="E141" s="49">
        <v>837.84579712000004</v>
      </c>
      <c r="F141" s="46" t="str">
        <f t="shared" si="18"/>
        <v>N/A</v>
      </c>
      <c r="G141" s="49">
        <v>885.58089471999995</v>
      </c>
      <c r="H141" s="46" t="str">
        <f t="shared" si="19"/>
        <v>N/A</v>
      </c>
      <c r="I141" s="12">
        <v>0.15210000000000001</v>
      </c>
      <c r="J141" s="12">
        <v>5.6970000000000001</v>
      </c>
      <c r="K141" s="47" t="s">
        <v>739</v>
      </c>
      <c r="L141" s="9" t="str">
        <f t="shared" si="20"/>
        <v>Yes</v>
      </c>
    </row>
    <row r="142" spans="1:12" ht="25.5" x14ac:dyDescent="0.2">
      <c r="A142" s="2" t="s">
        <v>592</v>
      </c>
      <c r="B142" s="37" t="s">
        <v>213</v>
      </c>
      <c r="C142" s="49">
        <v>177776192</v>
      </c>
      <c r="D142" s="46" t="str">
        <f t="shared" si="17"/>
        <v>N/A</v>
      </c>
      <c r="E142" s="49">
        <v>183016643</v>
      </c>
      <c r="F142" s="46" t="str">
        <f t="shared" si="18"/>
        <v>N/A</v>
      </c>
      <c r="G142" s="49">
        <v>159318860</v>
      </c>
      <c r="H142" s="46" t="str">
        <f t="shared" si="19"/>
        <v>N/A</v>
      </c>
      <c r="I142" s="12">
        <v>2.948</v>
      </c>
      <c r="J142" s="12">
        <v>-12.9</v>
      </c>
      <c r="K142" s="47" t="s">
        <v>739</v>
      </c>
      <c r="L142" s="9" t="str">
        <f t="shared" si="20"/>
        <v>Yes</v>
      </c>
    </row>
    <row r="143" spans="1:12" x14ac:dyDescent="0.2">
      <c r="A143" s="3" t="s">
        <v>593</v>
      </c>
      <c r="B143" s="37" t="s">
        <v>213</v>
      </c>
      <c r="C143" s="38">
        <v>5942</v>
      </c>
      <c r="D143" s="46" t="str">
        <f t="shared" si="17"/>
        <v>N/A</v>
      </c>
      <c r="E143" s="38">
        <v>6097</v>
      </c>
      <c r="F143" s="46" t="str">
        <f t="shared" si="18"/>
        <v>N/A</v>
      </c>
      <c r="G143" s="38">
        <v>6137</v>
      </c>
      <c r="H143" s="46" t="str">
        <f t="shared" si="19"/>
        <v>N/A</v>
      </c>
      <c r="I143" s="12">
        <v>2.609</v>
      </c>
      <c r="J143" s="12">
        <v>0.65610000000000002</v>
      </c>
      <c r="K143" s="47" t="s">
        <v>739</v>
      </c>
      <c r="L143" s="9" t="str">
        <f t="shared" si="20"/>
        <v>Yes</v>
      </c>
    </row>
    <row r="144" spans="1:12" ht="25.5" x14ac:dyDescent="0.2">
      <c r="A144" s="3" t="s">
        <v>1341</v>
      </c>
      <c r="B144" s="37" t="s">
        <v>213</v>
      </c>
      <c r="C144" s="49">
        <v>29918.578256000001</v>
      </c>
      <c r="D144" s="46" t="str">
        <f t="shared" si="17"/>
        <v>N/A</v>
      </c>
      <c r="E144" s="49">
        <v>30017.491061000001</v>
      </c>
      <c r="F144" s="46" t="str">
        <f t="shared" si="18"/>
        <v>N/A</v>
      </c>
      <c r="G144" s="49">
        <v>25960.381293999999</v>
      </c>
      <c r="H144" s="46" t="str">
        <f t="shared" si="19"/>
        <v>N/A</v>
      </c>
      <c r="I144" s="12">
        <v>0.3306</v>
      </c>
      <c r="J144" s="12">
        <v>-13.5</v>
      </c>
      <c r="K144" s="47" t="s">
        <v>739</v>
      </c>
      <c r="L144" s="9" t="str">
        <f t="shared" si="20"/>
        <v>Yes</v>
      </c>
    </row>
    <row r="145" spans="1:12" ht="25.5" x14ac:dyDescent="0.2">
      <c r="A145" s="2" t="s">
        <v>594</v>
      </c>
      <c r="B145" s="37" t="s">
        <v>213</v>
      </c>
      <c r="C145" s="49">
        <v>33514592</v>
      </c>
      <c r="D145" s="46" t="str">
        <f t="shared" si="17"/>
        <v>N/A</v>
      </c>
      <c r="E145" s="49">
        <v>12702776</v>
      </c>
      <c r="F145" s="46" t="str">
        <f t="shared" si="18"/>
        <v>N/A</v>
      </c>
      <c r="G145" s="49">
        <v>11420803</v>
      </c>
      <c r="H145" s="46" t="str">
        <f t="shared" si="19"/>
        <v>N/A</v>
      </c>
      <c r="I145" s="12">
        <v>-62.1</v>
      </c>
      <c r="J145" s="12">
        <v>-10.1</v>
      </c>
      <c r="K145" s="47" t="s">
        <v>739</v>
      </c>
      <c r="L145" s="9" t="str">
        <f t="shared" si="20"/>
        <v>Yes</v>
      </c>
    </row>
    <row r="146" spans="1:12" x14ac:dyDescent="0.2">
      <c r="A146" s="2" t="s">
        <v>595</v>
      </c>
      <c r="B146" s="37" t="s">
        <v>213</v>
      </c>
      <c r="C146" s="38">
        <v>36855</v>
      </c>
      <c r="D146" s="46" t="str">
        <f t="shared" si="17"/>
        <v>N/A</v>
      </c>
      <c r="E146" s="38">
        <v>18866</v>
      </c>
      <c r="F146" s="46" t="str">
        <f t="shared" si="18"/>
        <v>N/A</v>
      </c>
      <c r="G146" s="38">
        <v>15157</v>
      </c>
      <c r="H146" s="46" t="str">
        <f t="shared" si="19"/>
        <v>N/A</v>
      </c>
      <c r="I146" s="12">
        <v>-48.8</v>
      </c>
      <c r="J146" s="12">
        <v>-19.7</v>
      </c>
      <c r="K146" s="47" t="s">
        <v>739</v>
      </c>
      <c r="L146" s="9" t="str">
        <f t="shared" si="20"/>
        <v>Yes</v>
      </c>
    </row>
    <row r="147" spans="1:12" ht="25.5" x14ac:dyDescent="0.2">
      <c r="A147" s="2" t="s">
        <v>1342</v>
      </c>
      <c r="B147" s="37" t="s">
        <v>213</v>
      </c>
      <c r="C147" s="49">
        <v>909.36350562999996</v>
      </c>
      <c r="D147" s="46" t="str">
        <f t="shared" si="17"/>
        <v>N/A</v>
      </c>
      <c r="E147" s="49">
        <v>673.31580621000001</v>
      </c>
      <c r="F147" s="46" t="str">
        <f t="shared" si="18"/>
        <v>N/A</v>
      </c>
      <c r="G147" s="49">
        <v>753.50023092000004</v>
      </c>
      <c r="H147" s="46" t="str">
        <f t="shared" si="19"/>
        <v>N/A</v>
      </c>
      <c r="I147" s="12">
        <v>-26</v>
      </c>
      <c r="J147" s="12">
        <v>11.91</v>
      </c>
      <c r="K147" s="47" t="s">
        <v>739</v>
      </c>
      <c r="L147" s="9" t="str">
        <f t="shared" si="20"/>
        <v>Yes</v>
      </c>
    </row>
    <row r="148" spans="1:12" ht="25.5" x14ac:dyDescent="0.2">
      <c r="A148" s="2" t="s">
        <v>596</v>
      </c>
      <c r="B148" s="37" t="s">
        <v>213</v>
      </c>
      <c r="C148" s="49">
        <v>8080339</v>
      </c>
      <c r="D148" s="46" t="str">
        <f t="shared" si="17"/>
        <v>N/A</v>
      </c>
      <c r="E148" s="49">
        <v>8264139</v>
      </c>
      <c r="F148" s="46" t="str">
        <f t="shared" si="18"/>
        <v>N/A</v>
      </c>
      <c r="G148" s="49">
        <v>6201227</v>
      </c>
      <c r="H148" s="46" t="str">
        <f t="shared" si="19"/>
        <v>N/A</v>
      </c>
      <c r="I148" s="12">
        <v>2.2749999999999999</v>
      </c>
      <c r="J148" s="12">
        <v>-25</v>
      </c>
      <c r="K148" s="47" t="s">
        <v>739</v>
      </c>
      <c r="L148" s="9" t="str">
        <f t="shared" si="20"/>
        <v>Yes</v>
      </c>
    </row>
    <row r="149" spans="1:12" x14ac:dyDescent="0.2">
      <c r="A149" s="2" t="s">
        <v>597</v>
      </c>
      <c r="B149" s="37" t="s">
        <v>213</v>
      </c>
      <c r="C149" s="38">
        <v>868</v>
      </c>
      <c r="D149" s="46" t="str">
        <f t="shared" si="17"/>
        <v>N/A</v>
      </c>
      <c r="E149" s="38">
        <v>680</v>
      </c>
      <c r="F149" s="46" t="str">
        <f t="shared" si="18"/>
        <v>N/A</v>
      </c>
      <c r="G149" s="38">
        <v>623</v>
      </c>
      <c r="H149" s="46" t="str">
        <f t="shared" si="19"/>
        <v>N/A</v>
      </c>
      <c r="I149" s="12">
        <v>-21.7</v>
      </c>
      <c r="J149" s="12">
        <v>-8.3800000000000008</v>
      </c>
      <c r="K149" s="47" t="s">
        <v>739</v>
      </c>
      <c r="L149" s="9" t="str">
        <f t="shared" si="20"/>
        <v>Yes</v>
      </c>
    </row>
    <row r="150" spans="1:12" ht="25.5" x14ac:dyDescent="0.2">
      <c r="A150" s="4" t="s">
        <v>1343</v>
      </c>
      <c r="B150" s="37" t="s">
        <v>213</v>
      </c>
      <c r="C150" s="49">
        <v>9309.1463134000005</v>
      </c>
      <c r="D150" s="46" t="str">
        <f t="shared" si="17"/>
        <v>N/A</v>
      </c>
      <c r="E150" s="49">
        <v>12153.145587999999</v>
      </c>
      <c r="F150" s="46" t="str">
        <f t="shared" si="18"/>
        <v>N/A</v>
      </c>
      <c r="G150" s="49">
        <v>9953.8154092999994</v>
      </c>
      <c r="H150" s="46" t="str">
        <f t="shared" si="19"/>
        <v>N/A</v>
      </c>
      <c r="I150" s="12">
        <v>30.55</v>
      </c>
      <c r="J150" s="12">
        <v>-18.100000000000001</v>
      </c>
      <c r="K150" s="47" t="s">
        <v>739</v>
      </c>
      <c r="L150" s="9" t="str">
        <f t="shared" si="20"/>
        <v>Yes</v>
      </c>
    </row>
    <row r="151" spans="1:12" ht="25.5" x14ac:dyDescent="0.2">
      <c r="A151" s="4" t="s">
        <v>1344</v>
      </c>
      <c r="B151" s="37" t="s">
        <v>213</v>
      </c>
      <c r="C151" s="49">
        <v>1596.6409593999999</v>
      </c>
      <c r="D151" s="46" t="str">
        <f t="shared" ref="D151:D170" si="21">IF($B151="N/A","N/A",IF(C151&gt;10,"No",IF(C151&lt;-10,"No","Yes")))</f>
        <v>N/A</v>
      </c>
      <c r="E151" s="49">
        <v>1694.6421121000001</v>
      </c>
      <c r="F151" s="46" t="str">
        <f t="shared" ref="F151:F170" si="22">IF($B151="N/A","N/A",IF(E151&gt;10,"No",IF(E151&lt;-10,"No","Yes")))</f>
        <v>N/A</v>
      </c>
      <c r="G151" s="49">
        <v>1813.1235326000001</v>
      </c>
      <c r="H151" s="46" t="str">
        <f t="shared" ref="H151:H170" si="23">IF($B151="N/A","N/A",IF(G151&gt;10,"No",IF(G151&lt;-10,"No","Yes")))</f>
        <v>N/A</v>
      </c>
      <c r="I151" s="12">
        <v>6.1379999999999999</v>
      </c>
      <c r="J151" s="12">
        <v>6.992</v>
      </c>
      <c r="K151" s="47" t="s">
        <v>739</v>
      </c>
      <c r="L151" s="9" t="str">
        <f t="shared" ref="L151:L170" si="24">IF(J151="Div by 0", "N/A", IF(K151="N/A","N/A", IF(J151&gt;VALUE(MID(K151,1,2)), "No", IF(J151&lt;-1*VALUE(MID(K151,1,2)), "No", "Yes"))))</f>
        <v>Yes</v>
      </c>
    </row>
    <row r="152" spans="1:12" ht="25.5" x14ac:dyDescent="0.2">
      <c r="A152" s="4" t="s">
        <v>1345</v>
      </c>
      <c r="B152" s="37" t="s">
        <v>213</v>
      </c>
      <c r="C152" s="49">
        <v>2215.7886647</v>
      </c>
      <c r="D152" s="46" t="str">
        <f t="shared" si="21"/>
        <v>N/A</v>
      </c>
      <c r="E152" s="49">
        <v>1680.5562451999999</v>
      </c>
      <c r="F152" s="46" t="str">
        <f t="shared" si="22"/>
        <v>N/A</v>
      </c>
      <c r="G152" s="49">
        <v>1975.1135515999999</v>
      </c>
      <c r="H152" s="46" t="str">
        <f t="shared" si="23"/>
        <v>N/A</v>
      </c>
      <c r="I152" s="12">
        <v>-24.2</v>
      </c>
      <c r="J152" s="12">
        <v>17.53</v>
      </c>
      <c r="K152" s="47" t="s">
        <v>739</v>
      </c>
      <c r="L152" s="9" t="str">
        <f t="shared" si="24"/>
        <v>Yes</v>
      </c>
    </row>
    <row r="153" spans="1:12" ht="25.5" x14ac:dyDescent="0.2">
      <c r="A153" s="4" t="s">
        <v>1346</v>
      </c>
      <c r="B153" s="37" t="s">
        <v>213</v>
      </c>
      <c r="C153" s="49">
        <v>3310.7042102999999</v>
      </c>
      <c r="D153" s="46" t="str">
        <f t="shared" si="21"/>
        <v>N/A</v>
      </c>
      <c r="E153" s="49">
        <v>3364.1789251999999</v>
      </c>
      <c r="F153" s="46" t="str">
        <f t="shared" si="22"/>
        <v>N/A</v>
      </c>
      <c r="G153" s="49">
        <v>3443.1152185000001</v>
      </c>
      <c r="H153" s="46" t="str">
        <f t="shared" si="23"/>
        <v>N/A</v>
      </c>
      <c r="I153" s="12">
        <v>1.615</v>
      </c>
      <c r="J153" s="12">
        <v>2.3460000000000001</v>
      </c>
      <c r="K153" s="47" t="s">
        <v>739</v>
      </c>
      <c r="L153" s="9" t="str">
        <f t="shared" si="24"/>
        <v>Yes</v>
      </c>
    </row>
    <row r="154" spans="1:12" ht="25.5" x14ac:dyDescent="0.2">
      <c r="A154" s="4" t="s">
        <v>1347</v>
      </c>
      <c r="B154" s="37" t="s">
        <v>213</v>
      </c>
      <c r="C154" s="49">
        <v>235.66534093000001</v>
      </c>
      <c r="D154" s="46" t="str">
        <f t="shared" si="21"/>
        <v>N/A</v>
      </c>
      <c r="E154" s="49">
        <v>224.33943214000001</v>
      </c>
      <c r="F154" s="46" t="str">
        <f t="shared" si="22"/>
        <v>N/A</v>
      </c>
      <c r="G154" s="49">
        <v>260.50838800000002</v>
      </c>
      <c r="H154" s="46" t="str">
        <f t="shared" si="23"/>
        <v>N/A</v>
      </c>
      <c r="I154" s="12">
        <v>-4.8099999999999996</v>
      </c>
      <c r="J154" s="12">
        <v>16.12</v>
      </c>
      <c r="K154" s="47" t="s">
        <v>739</v>
      </c>
      <c r="L154" s="9" t="str">
        <f t="shared" si="24"/>
        <v>Yes</v>
      </c>
    </row>
    <row r="155" spans="1:12" ht="25.5" x14ac:dyDescent="0.2">
      <c r="A155" s="2" t="s">
        <v>1348</v>
      </c>
      <c r="B155" s="37" t="s">
        <v>213</v>
      </c>
      <c r="C155" s="49">
        <v>696.77538885000001</v>
      </c>
      <c r="D155" s="46" t="str">
        <f t="shared" si="21"/>
        <v>N/A</v>
      </c>
      <c r="E155" s="49">
        <v>717.58875347000003</v>
      </c>
      <c r="F155" s="46" t="str">
        <f t="shared" si="22"/>
        <v>N/A</v>
      </c>
      <c r="G155" s="49">
        <v>807.73655070999996</v>
      </c>
      <c r="H155" s="46" t="str">
        <f t="shared" si="23"/>
        <v>N/A</v>
      </c>
      <c r="I155" s="12">
        <v>2.9870000000000001</v>
      </c>
      <c r="J155" s="12">
        <v>12.56</v>
      </c>
      <c r="K155" s="47" t="s">
        <v>739</v>
      </c>
      <c r="L155" s="9" t="str">
        <f t="shared" si="24"/>
        <v>Yes</v>
      </c>
    </row>
    <row r="156" spans="1:12" ht="25.5" x14ac:dyDescent="0.2">
      <c r="A156" s="2" t="s">
        <v>1349</v>
      </c>
      <c r="B156" s="37" t="s">
        <v>213</v>
      </c>
      <c r="C156" s="49">
        <v>222.90178517999999</v>
      </c>
      <c r="D156" s="46" t="str">
        <f t="shared" si="21"/>
        <v>N/A</v>
      </c>
      <c r="E156" s="49">
        <v>281.82724186000002</v>
      </c>
      <c r="F156" s="46" t="str">
        <f t="shared" si="22"/>
        <v>N/A</v>
      </c>
      <c r="G156" s="49">
        <v>283.91081631999998</v>
      </c>
      <c r="H156" s="46" t="str">
        <f t="shared" si="23"/>
        <v>N/A</v>
      </c>
      <c r="I156" s="12">
        <v>26.44</v>
      </c>
      <c r="J156" s="12">
        <v>0.73929999999999996</v>
      </c>
      <c r="K156" s="47" t="s">
        <v>739</v>
      </c>
      <c r="L156" s="9" t="str">
        <f t="shared" si="24"/>
        <v>Yes</v>
      </c>
    </row>
    <row r="157" spans="1:12" ht="25.5" x14ac:dyDescent="0.2">
      <c r="A157" s="2" t="s">
        <v>1350</v>
      </c>
      <c r="B157" s="37" t="s">
        <v>213</v>
      </c>
      <c r="C157" s="49">
        <v>1361.4751841</v>
      </c>
      <c r="D157" s="46" t="str">
        <f t="shared" si="21"/>
        <v>N/A</v>
      </c>
      <c r="E157" s="49">
        <v>1219.2098526</v>
      </c>
      <c r="F157" s="46" t="str">
        <f t="shared" si="22"/>
        <v>N/A</v>
      </c>
      <c r="G157" s="49">
        <v>1067.4247823999999</v>
      </c>
      <c r="H157" s="46" t="str">
        <f t="shared" si="23"/>
        <v>N/A</v>
      </c>
      <c r="I157" s="12">
        <v>-10.4</v>
      </c>
      <c r="J157" s="12">
        <v>-12.4</v>
      </c>
      <c r="K157" s="47" t="s">
        <v>739</v>
      </c>
      <c r="L157" s="9" t="str">
        <f t="shared" si="24"/>
        <v>Yes</v>
      </c>
    </row>
    <row r="158" spans="1:12" ht="25.5" x14ac:dyDescent="0.2">
      <c r="A158" s="2" t="s">
        <v>1351</v>
      </c>
      <c r="B158" s="37" t="s">
        <v>213</v>
      </c>
      <c r="C158" s="49">
        <v>489.35544980999998</v>
      </c>
      <c r="D158" s="46" t="str">
        <f t="shared" si="21"/>
        <v>N/A</v>
      </c>
      <c r="E158" s="49">
        <v>586.13379038999994</v>
      </c>
      <c r="F158" s="46" t="str">
        <f t="shared" si="22"/>
        <v>N/A</v>
      </c>
      <c r="G158" s="49">
        <v>573.25245967000001</v>
      </c>
      <c r="H158" s="46" t="str">
        <f t="shared" si="23"/>
        <v>N/A</v>
      </c>
      <c r="I158" s="12">
        <v>19.78</v>
      </c>
      <c r="J158" s="12">
        <v>-2.2000000000000002</v>
      </c>
      <c r="K158" s="47" t="s">
        <v>739</v>
      </c>
      <c r="L158" s="9" t="str">
        <f t="shared" si="24"/>
        <v>Yes</v>
      </c>
    </row>
    <row r="159" spans="1:12" ht="25.5" x14ac:dyDescent="0.2">
      <c r="A159" s="2" t="s">
        <v>1352</v>
      </c>
      <c r="B159" s="37" t="s">
        <v>213</v>
      </c>
      <c r="C159" s="49">
        <v>9.3086462730000008</v>
      </c>
      <c r="D159" s="46" t="str">
        <f t="shared" si="21"/>
        <v>N/A</v>
      </c>
      <c r="E159" s="49">
        <v>20.482095172000001</v>
      </c>
      <c r="F159" s="46" t="str">
        <f t="shared" si="22"/>
        <v>N/A</v>
      </c>
      <c r="G159" s="49">
        <v>19.704387494999999</v>
      </c>
      <c r="H159" s="46" t="str">
        <f t="shared" si="23"/>
        <v>N/A</v>
      </c>
      <c r="I159" s="12">
        <v>120</v>
      </c>
      <c r="J159" s="12">
        <v>-3.8</v>
      </c>
      <c r="K159" s="47" t="s">
        <v>739</v>
      </c>
      <c r="L159" s="9" t="str">
        <f t="shared" si="24"/>
        <v>Yes</v>
      </c>
    </row>
    <row r="160" spans="1:12" ht="25.5" x14ac:dyDescent="0.2">
      <c r="A160" s="4" t="s">
        <v>1353</v>
      </c>
      <c r="B160" s="37" t="s">
        <v>213</v>
      </c>
      <c r="C160" s="49">
        <v>4.5396120589000004</v>
      </c>
      <c r="D160" s="46" t="str">
        <f t="shared" si="21"/>
        <v>N/A</v>
      </c>
      <c r="E160" s="49">
        <v>9.3865089899999994</v>
      </c>
      <c r="F160" s="46" t="str">
        <f t="shared" si="22"/>
        <v>N/A</v>
      </c>
      <c r="G160" s="49">
        <v>5.6960277490999998</v>
      </c>
      <c r="H160" s="46" t="str">
        <f t="shared" si="23"/>
        <v>N/A</v>
      </c>
      <c r="I160" s="12">
        <v>106.8</v>
      </c>
      <c r="J160" s="12">
        <v>-39.299999999999997</v>
      </c>
      <c r="K160" s="47" t="s">
        <v>739</v>
      </c>
      <c r="L160" s="9" t="str">
        <f t="shared" si="24"/>
        <v>No</v>
      </c>
    </row>
    <row r="161" spans="1:12" x14ac:dyDescent="0.2">
      <c r="A161" s="4" t="s">
        <v>1354</v>
      </c>
      <c r="B161" s="37" t="s">
        <v>213</v>
      </c>
      <c r="C161" s="49">
        <v>1187.0562571</v>
      </c>
      <c r="D161" s="46" t="str">
        <f t="shared" si="21"/>
        <v>N/A</v>
      </c>
      <c r="E161" s="49">
        <v>1255.3771644000001</v>
      </c>
      <c r="F161" s="46" t="str">
        <f t="shared" si="22"/>
        <v>N/A</v>
      </c>
      <c r="G161" s="49">
        <v>1292.4256278</v>
      </c>
      <c r="H161" s="46" t="str">
        <f t="shared" si="23"/>
        <v>N/A</v>
      </c>
      <c r="I161" s="12">
        <v>5.7549999999999999</v>
      </c>
      <c r="J161" s="12">
        <v>2.9510000000000001</v>
      </c>
      <c r="K161" s="47" t="s">
        <v>739</v>
      </c>
      <c r="L161" s="9" t="str">
        <f t="shared" si="24"/>
        <v>Yes</v>
      </c>
    </row>
    <row r="162" spans="1:12" x14ac:dyDescent="0.2">
      <c r="A162" s="4" t="s">
        <v>1355</v>
      </c>
      <c r="B162" s="37" t="s">
        <v>213</v>
      </c>
      <c r="C162" s="49">
        <v>1159.5558758</v>
      </c>
      <c r="D162" s="46" t="str">
        <f t="shared" si="21"/>
        <v>N/A</v>
      </c>
      <c r="E162" s="49">
        <v>941.93522110000004</v>
      </c>
      <c r="F162" s="46" t="str">
        <f t="shared" si="22"/>
        <v>N/A</v>
      </c>
      <c r="G162" s="49">
        <v>855.97513469</v>
      </c>
      <c r="H162" s="46" t="str">
        <f t="shared" si="23"/>
        <v>N/A</v>
      </c>
      <c r="I162" s="12">
        <v>-18.8</v>
      </c>
      <c r="J162" s="12">
        <v>-9.1300000000000008</v>
      </c>
      <c r="K162" s="47" t="s">
        <v>739</v>
      </c>
      <c r="L162" s="9" t="str">
        <f t="shared" si="24"/>
        <v>Yes</v>
      </c>
    </row>
    <row r="163" spans="1:12" ht="25.5" x14ac:dyDescent="0.2">
      <c r="A163" s="4" t="s">
        <v>1706</v>
      </c>
      <c r="B163" s="37" t="s">
        <v>213</v>
      </c>
      <c r="C163" s="49">
        <v>2629.0454565999999</v>
      </c>
      <c r="D163" s="46" t="str">
        <f t="shared" si="21"/>
        <v>N/A</v>
      </c>
      <c r="E163" s="49">
        <v>2621.5800924</v>
      </c>
      <c r="F163" s="46" t="str">
        <f t="shared" si="22"/>
        <v>N/A</v>
      </c>
      <c r="G163" s="49">
        <v>2588.7720810000001</v>
      </c>
      <c r="H163" s="46" t="str">
        <f t="shared" si="23"/>
        <v>N/A</v>
      </c>
      <c r="I163" s="12">
        <v>-0.28399999999999997</v>
      </c>
      <c r="J163" s="12">
        <v>-1.25</v>
      </c>
      <c r="K163" s="47" t="s">
        <v>739</v>
      </c>
      <c r="L163" s="9" t="str">
        <f t="shared" si="24"/>
        <v>Yes</v>
      </c>
    </row>
    <row r="164" spans="1:12" x14ac:dyDescent="0.2">
      <c r="A164" s="4" t="s">
        <v>1356</v>
      </c>
      <c r="B164" s="37" t="s">
        <v>213</v>
      </c>
      <c r="C164" s="49">
        <v>155.38150646</v>
      </c>
      <c r="D164" s="46" t="str">
        <f t="shared" si="21"/>
        <v>N/A</v>
      </c>
      <c r="E164" s="49">
        <v>162.75399379000001</v>
      </c>
      <c r="F164" s="46" t="str">
        <f t="shared" si="22"/>
        <v>N/A</v>
      </c>
      <c r="G164" s="49">
        <v>178.39285679</v>
      </c>
      <c r="H164" s="46" t="str">
        <f t="shared" si="23"/>
        <v>N/A</v>
      </c>
      <c r="I164" s="12">
        <v>4.7450000000000001</v>
      </c>
      <c r="J164" s="12">
        <v>9.609</v>
      </c>
      <c r="K164" s="47" t="s">
        <v>739</v>
      </c>
      <c r="L164" s="9" t="str">
        <f t="shared" si="24"/>
        <v>Yes</v>
      </c>
    </row>
    <row r="165" spans="1:12" x14ac:dyDescent="0.2">
      <c r="A165" s="4" t="s">
        <v>1357</v>
      </c>
      <c r="B165" s="37" t="s">
        <v>213</v>
      </c>
      <c r="C165" s="49">
        <v>136.52556412000001</v>
      </c>
      <c r="D165" s="46" t="str">
        <f t="shared" si="21"/>
        <v>N/A</v>
      </c>
      <c r="E165" s="49">
        <v>125.90427778</v>
      </c>
      <c r="F165" s="46" t="str">
        <f t="shared" si="22"/>
        <v>N/A</v>
      </c>
      <c r="G165" s="49">
        <v>125.09215222</v>
      </c>
      <c r="H165" s="46" t="str">
        <f t="shared" si="23"/>
        <v>N/A</v>
      </c>
      <c r="I165" s="12">
        <v>-7.78</v>
      </c>
      <c r="J165" s="12">
        <v>-0.64500000000000002</v>
      </c>
      <c r="K165" s="47" t="s">
        <v>739</v>
      </c>
      <c r="L165" s="9" t="str">
        <f t="shared" si="24"/>
        <v>Yes</v>
      </c>
    </row>
    <row r="166" spans="1:12" x14ac:dyDescent="0.2">
      <c r="A166" s="4" t="s">
        <v>1358</v>
      </c>
      <c r="B166" s="37" t="s">
        <v>213</v>
      </c>
      <c r="C166" s="49">
        <v>3581.1508709</v>
      </c>
      <c r="D166" s="46" t="str">
        <f t="shared" si="21"/>
        <v>N/A</v>
      </c>
      <c r="E166" s="49">
        <v>3947.5438546999999</v>
      </c>
      <c r="F166" s="46" t="str">
        <f t="shared" si="22"/>
        <v>N/A</v>
      </c>
      <c r="G166" s="49">
        <v>3893.8671709</v>
      </c>
      <c r="H166" s="46" t="str">
        <f t="shared" si="23"/>
        <v>N/A</v>
      </c>
      <c r="I166" s="12">
        <v>10.23</v>
      </c>
      <c r="J166" s="12">
        <v>-1.36</v>
      </c>
      <c r="K166" s="47" t="s">
        <v>739</v>
      </c>
      <c r="L166" s="9" t="str">
        <f t="shared" si="24"/>
        <v>Yes</v>
      </c>
    </row>
    <row r="167" spans="1:12" x14ac:dyDescent="0.2">
      <c r="A167" s="48" t="s">
        <v>1359</v>
      </c>
      <c r="B167" s="37" t="s">
        <v>213</v>
      </c>
      <c r="C167" s="49">
        <v>6998.1412104000001</v>
      </c>
      <c r="D167" s="46" t="str">
        <f t="shared" si="21"/>
        <v>N/A</v>
      </c>
      <c r="E167" s="49">
        <v>6065.2575639999995</v>
      </c>
      <c r="F167" s="46" t="str">
        <f t="shared" si="22"/>
        <v>N/A</v>
      </c>
      <c r="G167" s="49">
        <v>5137.2519684999997</v>
      </c>
      <c r="H167" s="46" t="str">
        <f t="shared" si="23"/>
        <v>N/A</v>
      </c>
      <c r="I167" s="12">
        <v>-13.3</v>
      </c>
      <c r="J167" s="12">
        <v>-15.3</v>
      </c>
      <c r="K167" s="47" t="s">
        <v>739</v>
      </c>
      <c r="L167" s="9" t="str">
        <f t="shared" si="24"/>
        <v>Yes</v>
      </c>
    </row>
    <row r="168" spans="1:12" x14ac:dyDescent="0.2">
      <c r="A168" s="48" t="s">
        <v>1360</v>
      </c>
      <c r="B168" s="37" t="s">
        <v>213</v>
      </c>
      <c r="C168" s="49">
        <v>7294.9683752999999</v>
      </c>
      <c r="D168" s="46" t="str">
        <f t="shared" si="21"/>
        <v>N/A</v>
      </c>
      <c r="E168" s="49">
        <v>7628.2473769999997</v>
      </c>
      <c r="F168" s="46" t="str">
        <f t="shared" si="22"/>
        <v>N/A</v>
      </c>
      <c r="G168" s="49">
        <v>7179.4875012000002</v>
      </c>
      <c r="H168" s="46" t="str">
        <f t="shared" si="23"/>
        <v>N/A</v>
      </c>
      <c r="I168" s="12">
        <v>4.569</v>
      </c>
      <c r="J168" s="12">
        <v>-5.88</v>
      </c>
      <c r="K168" s="47" t="s">
        <v>739</v>
      </c>
      <c r="L168" s="9" t="str">
        <f t="shared" si="24"/>
        <v>Yes</v>
      </c>
    </row>
    <row r="169" spans="1:12" x14ac:dyDescent="0.2">
      <c r="A169" s="48" t="s">
        <v>1361</v>
      </c>
      <c r="B169" s="37" t="s">
        <v>213</v>
      </c>
      <c r="C169" s="49">
        <v>760.66255602000001</v>
      </c>
      <c r="D169" s="46" t="str">
        <f t="shared" si="21"/>
        <v>N/A</v>
      </c>
      <c r="E169" s="49">
        <v>812.98414749999995</v>
      </c>
      <c r="F169" s="46" t="str">
        <f t="shared" si="22"/>
        <v>N/A</v>
      </c>
      <c r="G169" s="49">
        <v>899.78152203000002</v>
      </c>
      <c r="H169" s="46" t="str">
        <f t="shared" si="23"/>
        <v>N/A</v>
      </c>
      <c r="I169" s="12">
        <v>6.8780000000000001</v>
      </c>
      <c r="J169" s="12">
        <v>10.68</v>
      </c>
      <c r="K169" s="47" t="s">
        <v>739</v>
      </c>
      <c r="L169" s="9" t="str">
        <f t="shared" si="24"/>
        <v>Yes</v>
      </c>
    </row>
    <row r="170" spans="1:12" x14ac:dyDescent="0.2">
      <c r="A170" s="48" t="s">
        <v>1362</v>
      </c>
      <c r="B170" s="37" t="s">
        <v>213</v>
      </c>
      <c r="C170" s="49">
        <v>1080.3078082</v>
      </c>
      <c r="D170" s="46" t="str">
        <f t="shared" si="21"/>
        <v>N/A</v>
      </c>
      <c r="E170" s="49">
        <v>1284.6008506999999</v>
      </c>
      <c r="F170" s="46" t="str">
        <f t="shared" si="22"/>
        <v>N/A</v>
      </c>
      <c r="G170" s="49">
        <v>1329.6575058999999</v>
      </c>
      <c r="H170" s="46" t="str">
        <f t="shared" si="23"/>
        <v>N/A</v>
      </c>
      <c r="I170" s="12">
        <v>18.91</v>
      </c>
      <c r="J170" s="12">
        <v>3.5070000000000001</v>
      </c>
      <c r="K170" s="47" t="s">
        <v>739</v>
      </c>
      <c r="L170" s="9" t="str">
        <f t="shared" si="24"/>
        <v>Yes</v>
      </c>
    </row>
    <row r="171" spans="1:12" x14ac:dyDescent="0.2">
      <c r="A171" s="48" t="s">
        <v>85</v>
      </c>
      <c r="B171" s="37" t="s">
        <v>213</v>
      </c>
      <c r="C171" s="8">
        <v>8.3919149828999995</v>
      </c>
      <c r="D171" s="46" t="str">
        <f t="shared" ref="D171:D202" si="25">IF($B171="N/A","N/A",IF(C171&gt;10,"No",IF(C171&lt;-10,"No","Yes")))</f>
        <v>N/A</v>
      </c>
      <c r="E171" s="8">
        <v>8.9391402767999999</v>
      </c>
      <c r="F171" s="46" t="str">
        <f t="shared" ref="F171:F202" si="26">IF($B171="N/A","N/A",IF(E171&gt;10,"No",IF(E171&lt;-10,"No","Yes")))</f>
        <v>N/A</v>
      </c>
      <c r="G171" s="8">
        <v>8.9721622289000003</v>
      </c>
      <c r="H171" s="46" t="str">
        <f t="shared" ref="H171:H202" si="27">IF($B171="N/A","N/A",IF(G171&gt;10,"No",IF(G171&lt;-10,"No","Yes")))</f>
        <v>N/A</v>
      </c>
      <c r="I171" s="12">
        <v>6.5209999999999999</v>
      </c>
      <c r="J171" s="12">
        <v>0.36940000000000001</v>
      </c>
      <c r="K171" s="47" t="s">
        <v>739</v>
      </c>
      <c r="L171" s="9" t="str">
        <f t="shared" ref="L171:L202" si="28">IF(J171="Div by 0", "N/A", IF(K171="N/A","N/A", IF(J171&gt;VALUE(MID(K171,1,2)), "No", IF(J171&lt;-1*VALUE(MID(K171,1,2)), "No", "Yes"))))</f>
        <v>Yes</v>
      </c>
    </row>
    <row r="172" spans="1:12" x14ac:dyDescent="0.2">
      <c r="A172" s="48" t="s">
        <v>465</v>
      </c>
      <c r="B172" s="37" t="s">
        <v>213</v>
      </c>
      <c r="C172" s="8">
        <v>13.224463656999999</v>
      </c>
      <c r="D172" s="46" t="str">
        <f t="shared" si="25"/>
        <v>N/A</v>
      </c>
      <c r="E172" s="8">
        <v>11.598138091999999</v>
      </c>
      <c r="F172" s="46" t="str">
        <f t="shared" si="26"/>
        <v>N/A</v>
      </c>
      <c r="G172" s="8">
        <v>11.935350186000001</v>
      </c>
      <c r="H172" s="46" t="str">
        <f t="shared" si="27"/>
        <v>N/A</v>
      </c>
      <c r="I172" s="12">
        <v>-12.3</v>
      </c>
      <c r="J172" s="12">
        <v>2.907</v>
      </c>
      <c r="K172" s="47" t="s">
        <v>739</v>
      </c>
      <c r="L172" s="9" t="str">
        <f t="shared" si="28"/>
        <v>Yes</v>
      </c>
    </row>
    <row r="173" spans="1:12" x14ac:dyDescent="0.2">
      <c r="A173" s="48" t="s">
        <v>466</v>
      </c>
      <c r="B173" s="37" t="s">
        <v>213</v>
      </c>
      <c r="C173" s="8">
        <v>14.118286879999999</v>
      </c>
      <c r="D173" s="46" t="str">
        <f t="shared" si="25"/>
        <v>N/A</v>
      </c>
      <c r="E173" s="8">
        <v>14.682796605</v>
      </c>
      <c r="F173" s="46" t="str">
        <f t="shared" si="26"/>
        <v>N/A</v>
      </c>
      <c r="G173" s="8">
        <v>14.273395935</v>
      </c>
      <c r="H173" s="46" t="str">
        <f t="shared" si="27"/>
        <v>N/A</v>
      </c>
      <c r="I173" s="12">
        <v>3.9980000000000002</v>
      </c>
      <c r="J173" s="12">
        <v>-2.79</v>
      </c>
      <c r="K173" s="47" t="s">
        <v>739</v>
      </c>
      <c r="L173" s="9" t="str">
        <f t="shared" si="28"/>
        <v>Yes</v>
      </c>
    </row>
    <row r="174" spans="1:12" x14ac:dyDescent="0.2">
      <c r="A174" s="2" t="s">
        <v>467</v>
      </c>
      <c r="B174" s="37" t="s">
        <v>213</v>
      </c>
      <c r="C174" s="8">
        <v>1.8032287542000001</v>
      </c>
      <c r="D174" s="46" t="str">
        <f t="shared" si="25"/>
        <v>N/A</v>
      </c>
      <c r="E174" s="8">
        <v>1.9928852486999999</v>
      </c>
      <c r="F174" s="46" t="str">
        <f t="shared" si="26"/>
        <v>N/A</v>
      </c>
      <c r="G174" s="8">
        <v>1.9914804020000001</v>
      </c>
      <c r="H174" s="46" t="str">
        <f t="shared" si="27"/>
        <v>N/A</v>
      </c>
      <c r="I174" s="12">
        <v>10.52</v>
      </c>
      <c r="J174" s="12">
        <v>-7.0000000000000007E-2</v>
      </c>
      <c r="K174" s="47" t="s">
        <v>739</v>
      </c>
      <c r="L174" s="9" t="str">
        <f t="shared" si="28"/>
        <v>Yes</v>
      </c>
    </row>
    <row r="175" spans="1:12" x14ac:dyDescent="0.2">
      <c r="A175" s="2" t="s">
        <v>468</v>
      </c>
      <c r="B175" s="37" t="s">
        <v>213</v>
      </c>
      <c r="C175" s="8">
        <v>11.253927449000001</v>
      </c>
      <c r="D175" s="46" t="str">
        <f t="shared" si="25"/>
        <v>N/A</v>
      </c>
      <c r="E175" s="8">
        <v>11.40340292</v>
      </c>
      <c r="F175" s="46" t="str">
        <f t="shared" si="26"/>
        <v>N/A</v>
      </c>
      <c r="G175" s="8">
        <v>12.113531001</v>
      </c>
      <c r="H175" s="46" t="str">
        <f t="shared" si="27"/>
        <v>N/A</v>
      </c>
      <c r="I175" s="12">
        <v>1.3280000000000001</v>
      </c>
      <c r="J175" s="12">
        <v>6.2270000000000003</v>
      </c>
      <c r="K175" s="47" t="s">
        <v>739</v>
      </c>
      <c r="L175" s="9" t="str">
        <f t="shared" si="28"/>
        <v>Yes</v>
      </c>
    </row>
    <row r="176" spans="1:12" x14ac:dyDescent="0.2">
      <c r="A176" s="2" t="s">
        <v>1363</v>
      </c>
      <c r="B176" s="37" t="s">
        <v>213</v>
      </c>
      <c r="C176" s="8">
        <v>1.2452035494</v>
      </c>
      <c r="D176" s="46" t="str">
        <f t="shared" si="25"/>
        <v>N/A</v>
      </c>
      <c r="E176" s="8">
        <v>1.5586314226</v>
      </c>
      <c r="F176" s="46" t="str">
        <f t="shared" si="26"/>
        <v>N/A</v>
      </c>
      <c r="G176" s="8">
        <v>1.5249806737</v>
      </c>
      <c r="H176" s="46" t="str">
        <f t="shared" si="27"/>
        <v>N/A</v>
      </c>
      <c r="I176" s="12">
        <v>25.17</v>
      </c>
      <c r="J176" s="12">
        <v>-2.16</v>
      </c>
      <c r="K176" s="47" t="s">
        <v>739</v>
      </c>
      <c r="L176" s="9" t="str">
        <f t="shared" si="28"/>
        <v>Yes</v>
      </c>
    </row>
    <row r="177" spans="1:12" x14ac:dyDescent="0.2">
      <c r="A177" s="2" t="s">
        <v>1364</v>
      </c>
      <c r="B177" s="37" t="s">
        <v>213</v>
      </c>
      <c r="C177" s="8">
        <v>5.8597502402000003</v>
      </c>
      <c r="D177" s="46" t="str">
        <f t="shared" si="25"/>
        <v>N/A</v>
      </c>
      <c r="E177" s="8">
        <v>5.1590380140000001</v>
      </c>
      <c r="F177" s="46" t="str">
        <f t="shared" si="26"/>
        <v>N/A</v>
      </c>
      <c r="G177" s="8">
        <v>4.8072938251000004</v>
      </c>
      <c r="H177" s="46" t="str">
        <f t="shared" si="27"/>
        <v>N/A</v>
      </c>
      <c r="I177" s="12">
        <v>-12</v>
      </c>
      <c r="J177" s="12">
        <v>-6.82</v>
      </c>
      <c r="K177" s="47" t="s">
        <v>739</v>
      </c>
      <c r="L177" s="9" t="str">
        <f t="shared" si="28"/>
        <v>Yes</v>
      </c>
    </row>
    <row r="178" spans="1:12" x14ac:dyDescent="0.2">
      <c r="A178" s="2" t="s">
        <v>1365</v>
      </c>
      <c r="B178" s="37" t="s">
        <v>213</v>
      </c>
      <c r="C178" s="8">
        <v>2.7446181736000002</v>
      </c>
      <c r="D178" s="46" t="str">
        <f t="shared" si="25"/>
        <v>N/A</v>
      </c>
      <c r="E178" s="8">
        <v>3.2283527419000002</v>
      </c>
      <c r="F178" s="46" t="str">
        <f t="shared" si="26"/>
        <v>N/A</v>
      </c>
      <c r="G178" s="8">
        <v>3.0671460969000002</v>
      </c>
      <c r="H178" s="46" t="str">
        <f t="shared" si="27"/>
        <v>N/A</v>
      </c>
      <c r="I178" s="12">
        <v>17.62</v>
      </c>
      <c r="J178" s="12">
        <v>-4.99</v>
      </c>
      <c r="K178" s="47" t="s">
        <v>739</v>
      </c>
      <c r="L178" s="9" t="str">
        <f t="shared" si="28"/>
        <v>Yes</v>
      </c>
    </row>
    <row r="179" spans="1:12" x14ac:dyDescent="0.2">
      <c r="A179" s="2" t="s">
        <v>1366</v>
      </c>
      <c r="B179" s="37" t="s">
        <v>213</v>
      </c>
      <c r="C179" s="8">
        <v>6.7882163499999995E-2</v>
      </c>
      <c r="D179" s="46" t="str">
        <f t="shared" si="25"/>
        <v>N/A</v>
      </c>
      <c r="E179" s="8">
        <v>0.1405965445</v>
      </c>
      <c r="F179" s="46" t="str">
        <f t="shared" si="26"/>
        <v>N/A</v>
      </c>
      <c r="G179" s="8">
        <v>0.1189234503</v>
      </c>
      <c r="H179" s="46" t="str">
        <f t="shared" si="27"/>
        <v>N/A</v>
      </c>
      <c r="I179" s="12">
        <v>107.1</v>
      </c>
      <c r="J179" s="12">
        <v>-15.4</v>
      </c>
      <c r="K179" s="47" t="s">
        <v>739</v>
      </c>
      <c r="L179" s="9" t="str">
        <f t="shared" si="28"/>
        <v>Yes</v>
      </c>
    </row>
    <row r="180" spans="1:12" x14ac:dyDescent="0.2">
      <c r="A180" s="2" t="s">
        <v>1367</v>
      </c>
      <c r="B180" s="37" t="s">
        <v>213</v>
      </c>
      <c r="C180" s="8">
        <v>8.8286463600000004E-2</v>
      </c>
      <c r="D180" s="46" t="str">
        <f t="shared" si="25"/>
        <v>N/A</v>
      </c>
      <c r="E180" s="8">
        <v>0.13273802339999999</v>
      </c>
      <c r="F180" s="46" t="str">
        <f t="shared" si="26"/>
        <v>N/A</v>
      </c>
      <c r="G180" s="8">
        <v>0.1067271454</v>
      </c>
      <c r="H180" s="46" t="str">
        <f t="shared" si="27"/>
        <v>N/A</v>
      </c>
      <c r="I180" s="12">
        <v>50.35</v>
      </c>
      <c r="J180" s="12">
        <v>-19.600000000000001</v>
      </c>
      <c r="K180" s="47" t="s">
        <v>739</v>
      </c>
      <c r="L180" s="9" t="str">
        <f t="shared" si="28"/>
        <v>Yes</v>
      </c>
    </row>
    <row r="181" spans="1:12" x14ac:dyDescent="0.2">
      <c r="A181" s="2" t="s">
        <v>86</v>
      </c>
      <c r="B181" s="37" t="s">
        <v>213</v>
      </c>
      <c r="C181" s="8">
        <v>3.3102618116000002</v>
      </c>
      <c r="D181" s="46" t="str">
        <f t="shared" si="25"/>
        <v>N/A</v>
      </c>
      <c r="E181" s="8">
        <v>0.73121533029999997</v>
      </c>
      <c r="F181" s="46" t="str">
        <f t="shared" si="26"/>
        <v>N/A</v>
      </c>
      <c r="G181" s="8">
        <v>0</v>
      </c>
      <c r="H181" s="46" t="str">
        <f t="shared" si="27"/>
        <v>N/A</v>
      </c>
      <c r="I181" s="12">
        <v>-77.900000000000006</v>
      </c>
      <c r="J181" s="12">
        <v>-100</v>
      </c>
      <c r="K181" s="47" t="s">
        <v>739</v>
      </c>
      <c r="L181" s="9" t="str">
        <f t="shared" si="28"/>
        <v>No</v>
      </c>
    </row>
    <row r="182" spans="1:12" x14ac:dyDescent="0.2">
      <c r="A182" s="2" t="s">
        <v>87</v>
      </c>
      <c r="B182" s="37" t="s">
        <v>213</v>
      </c>
      <c r="C182" s="8">
        <v>60.081164938000001</v>
      </c>
      <c r="D182" s="46" t="str">
        <f t="shared" si="25"/>
        <v>N/A</v>
      </c>
      <c r="E182" s="8">
        <v>61.867370919999999</v>
      </c>
      <c r="F182" s="46" t="str">
        <f t="shared" si="26"/>
        <v>N/A</v>
      </c>
      <c r="G182" s="8">
        <v>60.782852634000001</v>
      </c>
      <c r="H182" s="46" t="str">
        <f t="shared" si="27"/>
        <v>N/A</v>
      </c>
      <c r="I182" s="12">
        <v>2.9729999999999999</v>
      </c>
      <c r="J182" s="12">
        <v>-1.75</v>
      </c>
      <c r="K182" s="47" t="s">
        <v>739</v>
      </c>
      <c r="L182" s="9" t="str">
        <f t="shared" si="28"/>
        <v>Yes</v>
      </c>
    </row>
    <row r="183" spans="1:12" x14ac:dyDescent="0.2">
      <c r="A183" s="2" t="s">
        <v>469</v>
      </c>
      <c r="B183" s="37" t="s">
        <v>213</v>
      </c>
      <c r="C183" s="8">
        <v>77.937880242999995</v>
      </c>
      <c r="D183" s="46" t="str">
        <f t="shared" si="25"/>
        <v>N/A</v>
      </c>
      <c r="E183" s="8">
        <v>75.019394879999993</v>
      </c>
      <c r="F183" s="46" t="str">
        <f t="shared" si="26"/>
        <v>N/A</v>
      </c>
      <c r="G183" s="8">
        <v>66.846249482000005</v>
      </c>
      <c r="H183" s="46" t="str">
        <f t="shared" si="27"/>
        <v>N/A</v>
      </c>
      <c r="I183" s="12">
        <v>-3.74</v>
      </c>
      <c r="J183" s="12">
        <v>-10.9</v>
      </c>
      <c r="K183" s="47" t="s">
        <v>739</v>
      </c>
      <c r="L183" s="9" t="str">
        <f t="shared" si="28"/>
        <v>Yes</v>
      </c>
    </row>
    <row r="184" spans="1:12" x14ac:dyDescent="0.2">
      <c r="A184" s="2" t="s">
        <v>470</v>
      </c>
      <c r="B184" s="37" t="s">
        <v>213</v>
      </c>
      <c r="C184" s="8">
        <v>81.583503285999996</v>
      </c>
      <c r="D184" s="46" t="str">
        <f t="shared" si="25"/>
        <v>N/A</v>
      </c>
      <c r="E184" s="8">
        <v>81.347393815000004</v>
      </c>
      <c r="F184" s="46" t="str">
        <f t="shared" si="26"/>
        <v>N/A</v>
      </c>
      <c r="G184" s="8">
        <v>79.846685808999993</v>
      </c>
      <c r="H184" s="46" t="str">
        <f t="shared" si="27"/>
        <v>N/A</v>
      </c>
      <c r="I184" s="12">
        <v>-0.28899999999999998</v>
      </c>
      <c r="J184" s="12">
        <v>-1.84</v>
      </c>
      <c r="K184" s="47" t="s">
        <v>739</v>
      </c>
      <c r="L184" s="9" t="str">
        <f t="shared" si="28"/>
        <v>Yes</v>
      </c>
    </row>
    <row r="185" spans="1:12" x14ac:dyDescent="0.2">
      <c r="A185" s="2" t="s">
        <v>471</v>
      </c>
      <c r="B185" s="37" t="s">
        <v>213</v>
      </c>
      <c r="C185" s="8">
        <v>42.372394587000002</v>
      </c>
      <c r="D185" s="46" t="str">
        <f t="shared" si="25"/>
        <v>N/A</v>
      </c>
      <c r="E185" s="8">
        <v>44.917293375</v>
      </c>
      <c r="F185" s="46" t="str">
        <f t="shared" si="26"/>
        <v>N/A</v>
      </c>
      <c r="G185" s="8">
        <v>43.491865441000002</v>
      </c>
      <c r="H185" s="46" t="str">
        <f t="shared" si="27"/>
        <v>N/A</v>
      </c>
      <c r="I185" s="12">
        <v>6.0060000000000002</v>
      </c>
      <c r="J185" s="12">
        <v>-3.17</v>
      </c>
      <c r="K185" s="47" t="s">
        <v>739</v>
      </c>
      <c r="L185" s="9" t="str">
        <f t="shared" si="28"/>
        <v>Yes</v>
      </c>
    </row>
    <row r="186" spans="1:12" x14ac:dyDescent="0.2">
      <c r="A186" s="2" t="s">
        <v>472</v>
      </c>
      <c r="B186" s="37" t="s">
        <v>213</v>
      </c>
      <c r="C186" s="8">
        <v>49.871465295999997</v>
      </c>
      <c r="D186" s="46" t="str">
        <f t="shared" si="25"/>
        <v>N/A</v>
      </c>
      <c r="E186" s="8">
        <v>48.775190057000003</v>
      </c>
      <c r="F186" s="46" t="str">
        <f t="shared" si="26"/>
        <v>N/A</v>
      </c>
      <c r="G186" s="8">
        <v>45.719240902999999</v>
      </c>
      <c r="H186" s="46" t="str">
        <f t="shared" si="27"/>
        <v>N/A</v>
      </c>
      <c r="I186" s="12">
        <v>-2.2000000000000002</v>
      </c>
      <c r="J186" s="12">
        <v>-6.27</v>
      </c>
      <c r="K186" s="47" t="s">
        <v>739</v>
      </c>
      <c r="L186" s="9" t="str">
        <f t="shared" si="28"/>
        <v>Yes</v>
      </c>
    </row>
    <row r="187" spans="1:12" x14ac:dyDescent="0.2">
      <c r="A187" s="2" t="s">
        <v>116</v>
      </c>
      <c r="B187" s="37" t="s">
        <v>213</v>
      </c>
      <c r="C187" s="8">
        <v>74.215330655000002</v>
      </c>
      <c r="D187" s="46" t="str">
        <f t="shared" si="25"/>
        <v>N/A</v>
      </c>
      <c r="E187" s="8">
        <v>75.325992123999995</v>
      </c>
      <c r="F187" s="46" t="str">
        <f t="shared" si="26"/>
        <v>N/A</v>
      </c>
      <c r="G187" s="8">
        <v>74.552308390999997</v>
      </c>
      <c r="H187" s="46" t="str">
        <f t="shared" si="27"/>
        <v>N/A</v>
      </c>
      <c r="I187" s="12">
        <v>1.4970000000000001</v>
      </c>
      <c r="J187" s="12">
        <v>-1.03</v>
      </c>
      <c r="K187" s="47" t="s">
        <v>739</v>
      </c>
      <c r="L187" s="9" t="str">
        <f t="shared" si="28"/>
        <v>Yes</v>
      </c>
    </row>
    <row r="188" spans="1:12" x14ac:dyDescent="0.2">
      <c r="A188" s="2" t="s">
        <v>473</v>
      </c>
      <c r="B188" s="37" t="s">
        <v>213</v>
      </c>
      <c r="C188" s="8">
        <v>82.420749279999995</v>
      </c>
      <c r="D188" s="46" t="str">
        <f t="shared" si="25"/>
        <v>N/A</v>
      </c>
      <c r="E188" s="8">
        <v>81.225756399999995</v>
      </c>
      <c r="F188" s="46" t="str">
        <f t="shared" si="26"/>
        <v>N/A</v>
      </c>
      <c r="G188" s="8">
        <v>76.087857439000004</v>
      </c>
      <c r="H188" s="46" t="str">
        <f t="shared" si="27"/>
        <v>N/A</v>
      </c>
      <c r="I188" s="12">
        <v>-1.45</v>
      </c>
      <c r="J188" s="12">
        <v>-6.33</v>
      </c>
      <c r="K188" s="47" t="s">
        <v>739</v>
      </c>
      <c r="L188" s="9" t="str">
        <f t="shared" si="28"/>
        <v>Yes</v>
      </c>
    </row>
    <row r="189" spans="1:12" x14ac:dyDescent="0.2">
      <c r="A189" s="2" t="s">
        <v>474</v>
      </c>
      <c r="B189" s="37" t="s">
        <v>213</v>
      </c>
      <c r="C189" s="8">
        <v>88.919102651000003</v>
      </c>
      <c r="D189" s="46" t="str">
        <f t="shared" si="25"/>
        <v>N/A</v>
      </c>
      <c r="E189" s="8">
        <v>89.265727132999999</v>
      </c>
      <c r="F189" s="46" t="str">
        <f t="shared" si="26"/>
        <v>N/A</v>
      </c>
      <c r="G189" s="8">
        <v>87.463245122000004</v>
      </c>
      <c r="H189" s="46" t="str">
        <f t="shared" si="27"/>
        <v>N/A</v>
      </c>
      <c r="I189" s="12">
        <v>0.38979999999999998</v>
      </c>
      <c r="J189" s="12">
        <v>-2.02</v>
      </c>
      <c r="K189" s="47" t="s">
        <v>739</v>
      </c>
      <c r="L189" s="9" t="str">
        <f t="shared" si="28"/>
        <v>Yes</v>
      </c>
    </row>
    <row r="190" spans="1:12" x14ac:dyDescent="0.2">
      <c r="A190" s="2" t="s">
        <v>475</v>
      </c>
      <c r="B190" s="37" t="s">
        <v>213</v>
      </c>
      <c r="C190" s="8">
        <v>61.903311430999999</v>
      </c>
      <c r="D190" s="46" t="str">
        <f t="shared" si="25"/>
        <v>N/A</v>
      </c>
      <c r="E190" s="8">
        <v>62.634345187999998</v>
      </c>
      <c r="F190" s="46" t="str">
        <f t="shared" si="26"/>
        <v>N/A</v>
      </c>
      <c r="G190" s="8">
        <v>62.463080116999997</v>
      </c>
      <c r="H190" s="46" t="str">
        <f t="shared" si="27"/>
        <v>N/A</v>
      </c>
      <c r="I190" s="12">
        <v>1.181</v>
      </c>
      <c r="J190" s="12">
        <v>-0.27300000000000002</v>
      </c>
      <c r="K190" s="47" t="s">
        <v>739</v>
      </c>
      <c r="L190" s="9" t="str">
        <f t="shared" si="28"/>
        <v>Yes</v>
      </c>
    </row>
    <row r="191" spans="1:12" x14ac:dyDescent="0.2">
      <c r="A191" s="2" t="s">
        <v>476</v>
      </c>
      <c r="B191" s="37" t="s">
        <v>213</v>
      </c>
      <c r="C191" s="8">
        <v>68.162343226999994</v>
      </c>
      <c r="D191" s="46" t="str">
        <f t="shared" si="25"/>
        <v>N/A</v>
      </c>
      <c r="E191" s="8">
        <v>68.028236997999997</v>
      </c>
      <c r="F191" s="46" t="str">
        <f t="shared" si="26"/>
        <v>N/A</v>
      </c>
      <c r="G191" s="8">
        <v>65.853983924000005</v>
      </c>
      <c r="H191" s="46" t="str">
        <f t="shared" si="27"/>
        <v>N/A</v>
      </c>
      <c r="I191" s="12">
        <v>-0.19700000000000001</v>
      </c>
      <c r="J191" s="12">
        <v>-3.2</v>
      </c>
      <c r="K191" s="47" t="s">
        <v>739</v>
      </c>
      <c r="L191" s="9" t="str">
        <f t="shared" si="28"/>
        <v>Yes</v>
      </c>
    </row>
    <row r="192" spans="1:12" x14ac:dyDescent="0.2">
      <c r="A192" s="2" t="s">
        <v>1368</v>
      </c>
      <c r="B192" s="37" t="s">
        <v>213</v>
      </c>
      <c r="C192" s="38">
        <v>9.2614869389999992</v>
      </c>
      <c r="D192" s="46" t="str">
        <f t="shared" si="25"/>
        <v>N/A</v>
      </c>
      <c r="E192" s="38">
        <v>8.9508045370999998</v>
      </c>
      <c r="F192" s="46" t="str">
        <f t="shared" si="26"/>
        <v>N/A</v>
      </c>
      <c r="G192" s="38">
        <v>9.0749244980999997</v>
      </c>
      <c r="H192" s="46" t="str">
        <f t="shared" si="27"/>
        <v>N/A</v>
      </c>
      <c r="I192" s="12">
        <v>-3.35</v>
      </c>
      <c r="J192" s="12">
        <v>1.387</v>
      </c>
      <c r="K192" s="47" t="s">
        <v>739</v>
      </c>
      <c r="L192" s="9" t="str">
        <f t="shared" si="28"/>
        <v>Yes</v>
      </c>
    </row>
    <row r="193" spans="1:12" x14ac:dyDescent="0.2">
      <c r="A193" s="2" t="s">
        <v>1369</v>
      </c>
      <c r="B193" s="37" t="s">
        <v>213</v>
      </c>
      <c r="C193" s="38">
        <v>8.6004842615000001</v>
      </c>
      <c r="D193" s="46" t="str">
        <f t="shared" si="25"/>
        <v>N/A</v>
      </c>
      <c r="E193" s="38">
        <v>7.4882943144</v>
      </c>
      <c r="F193" s="46" t="str">
        <f t="shared" si="26"/>
        <v>N/A</v>
      </c>
      <c r="G193" s="38">
        <v>8.0486111110999996</v>
      </c>
      <c r="H193" s="46" t="str">
        <f t="shared" si="27"/>
        <v>N/A</v>
      </c>
      <c r="I193" s="12">
        <v>-12.9</v>
      </c>
      <c r="J193" s="12">
        <v>7.4829999999999997</v>
      </c>
      <c r="K193" s="47" t="s">
        <v>739</v>
      </c>
      <c r="L193" s="9" t="str">
        <f t="shared" si="28"/>
        <v>Yes</v>
      </c>
    </row>
    <row r="194" spans="1:12" x14ac:dyDescent="0.2">
      <c r="A194" s="2" t="s">
        <v>1370</v>
      </c>
      <c r="B194" s="37" t="s">
        <v>213</v>
      </c>
      <c r="C194" s="38">
        <v>10.973163842</v>
      </c>
      <c r="D194" s="46" t="str">
        <f t="shared" si="25"/>
        <v>N/A</v>
      </c>
      <c r="E194" s="38">
        <v>10.398791906</v>
      </c>
      <c r="F194" s="46" t="str">
        <f t="shared" si="26"/>
        <v>N/A</v>
      </c>
      <c r="G194" s="38">
        <v>10.429952275</v>
      </c>
      <c r="H194" s="46" t="str">
        <f t="shared" si="27"/>
        <v>N/A</v>
      </c>
      <c r="I194" s="12">
        <v>-5.23</v>
      </c>
      <c r="J194" s="12">
        <v>0.29970000000000002</v>
      </c>
      <c r="K194" s="47" t="s">
        <v>739</v>
      </c>
      <c r="L194" s="9" t="str">
        <f t="shared" si="28"/>
        <v>Yes</v>
      </c>
    </row>
    <row r="195" spans="1:12" x14ac:dyDescent="0.2">
      <c r="A195" s="2" t="s">
        <v>1371</v>
      </c>
      <c r="B195" s="37" t="s">
        <v>213</v>
      </c>
      <c r="C195" s="38">
        <v>6.1312741312999997</v>
      </c>
      <c r="D195" s="46" t="str">
        <f t="shared" si="25"/>
        <v>N/A</v>
      </c>
      <c r="E195" s="38">
        <v>5.0250946970000001</v>
      </c>
      <c r="F195" s="46" t="str">
        <f t="shared" si="26"/>
        <v>N/A</v>
      </c>
      <c r="G195" s="38">
        <v>6.0073421438999999</v>
      </c>
      <c r="H195" s="46" t="str">
        <f t="shared" si="27"/>
        <v>N/A</v>
      </c>
      <c r="I195" s="12">
        <v>-18</v>
      </c>
      <c r="J195" s="12">
        <v>19.55</v>
      </c>
      <c r="K195" s="47" t="s">
        <v>739</v>
      </c>
      <c r="L195" s="9" t="str">
        <f t="shared" si="28"/>
        <v>Yes</v>
      </c>
    </row>
    <row r="196" spans="1:12" x14ac:dyDescent="0.2">
      <c r="A196" s="2" t="s">
        <v>1372</v>
      </c>
      <c r="B196" s="37" t="s">
        <v>213</v>
      </c>
      <c r="C196" s="38">
        <v>4.6693585602000001</v>
      </c>
      <c r="D196" s="46" t="str">
        <f t="shared" si="25"/>
        <v>N/A</v>
      </c>
      <c r="E196" s="38">
        <v>4.9182539683000002</v>
      </c>
      <c r="F196" s="46" t="str">
        <f t="shared" si="26"/>
        <v>N/A</v>
      </c>
      <c r="G196" s="38">
        <v>4.7062224669999999</v>
      </c>
      <c r="H196" s="46" t="str">
        <f t="shared" si="27"/>
        <v>N/A</v>
      </c>
      <c r="I196" s="12">
        <v>5.33</v>
      </c>
      <c r="J196" s="12">
        <v>-4.3099999999999996</v>
      </c>
      <c r="K196" s="47" t="s">
        <v>739</v>
      </c>
      <c r="L196" s="9" t="str">
        <f t="shared" si="28"/>
        <v>Yes</v>
      </c>
    </row>
    <row r="197" spans="1:12" x14ac:dyDescent="0.2">
      <c r="A197" s="2" t="s">
        <v>1373</v>
      </c>
      <c r="B197" s="37" t="s">
        <v>213</v>
      </c>
      <c r="C197" s="38">
        <v>87.199518506999993</v>
      </c>
      <c r="D197" s="46" t="str">
        <f t="shared" si="25"/>
        <v>N/A</v>
      </c>
      <c r="E197" s="38">
        <v>80.744326778000001</v>
      </c>
      <c r="F197" s="46" t="str">
        <f t="shared" si="26"/>
        <v>N/A</v>
      </c>
      <c r="G197" s="38">
        <v>76.005487326999997</v>
      </c>
      <c r="H197" s="46" t="str">
        <f t="shared" si="27"/>
        <v>N/A</v>
      </c>
      <c r="I197" s="12">
        <v>-7.4</v>
      </c>
      <c r="J197" s="12">
        <v>-5.87</v>
      </c>
      <c r="K197" s="47" t="s">
        <v>739</v>
      </c>
      <c r="L197" s="9" t="str">
        <f t="shared" si="28"/>
        <v>Yes</v>
      </c>
    </row>
    <row r="198" spans="1:12" x14ac:dyDescent="0.2">
      <c r="A198" s="2" t="s">
        <v>1374</v>
      </c>
      <c r="B198" s="37" t="s">
        <v>213</v>
      </c>
      <c r="C198" s="38">
        <v>142.62295082</v>
      </c>
      <c r="D198" s="46" t="str">
        <f t="shared" si="25"/>
        <v>N/A</v>
      </c>
      <c r="E198" s="38">
        <v>160.42857143000001</v>
      </c>
      <c r="F198" s="46" t="str">
        <f t="shared" si="26"/>
        <v>N/A</v>
      </c>
      <c r="G198" s="38">
        <v>136.70689655000001</v>
      </c>
      <c r="H198" s="46" t="str">
        <f t="shared" si="27"/>
        <v>N/A</v>
      </c>
      <c r="I198" s="12">
        <v>12.48</v>
      </c>
      <c r="J198" s="12">
        <v>-14.8</v>
      </c>
      <c r="K198" s="47" t="s">
        <v>739</v>
      </c>
      <c r="L198" s="9" t="str">
        <f t="shared" si="28"/>
        <v>Yes</v>
      </c>
    </row>
    <row r="199" spans="1:12" x14ac:dyDescent="0.2">
      <c r="A199" s="2" t="s">
        <v>1375</v>
      </c>
      <c r="B199" s="37" t="s">
        <v>213</v>
      </c>
      <c r="C199" s="38">
        <v>86.837846764000005</v>
      </c>
      <c r="D199" s="46" t="str">
        <f t="shared" si="25"/>
        <v>N/A</v>
      </c>
      <c r="E199" s="38">
        <v>81.856593407000005</v>
      </c>
      <c r="F199" s="46" t="str">
        <f t="shared" si="26"/>
        <v>N/A</v>
      </c>
      <c r="G199" s="38">
        <v>77.140005622999993</v>
      </c>
      <c r="H199" s="46" t="str">
        <f t="shared" si="27"/>
        <v>N/A</v>
      </c>
      <c r="I199" s="12">
        <v>-5.74</v>
      </c>
      <c r="J199" s="12">
        <v>-5.76</v>
      </c>
      <c r="K199" s="47" t="s">
        <v>739</v>
      </c>
      <c r="L199" s="9" t="str">
        <f t="shared" si="28"/>
        <v>Yes</v>
      </c>
    </row>
    <row r="200" spans="1:12" x14ac:dyDescent="0.2">
      <c r="A200" s="2" t="s">
        <v>1376</v>
      </c>
      <c r="B200" s="37" t="s">
        <v>213</v>
      </c>
      <c r="C200" s="38">
        <v>6.7179487178999997</v>
      </c>
      <c r="D200" s="46" t="str">
        <f t="shared" si="25"/>
        <v>N/A</v>
      </c>
      <c r="E200" s="38">
        <v>3.3691275167999999</v>
      </c>
      <c r="F200" s="46" t="str">
        <f t="shared" si="26"/>
        <v>N/A</v>
      </c>
      <c r="G200" s="38">
        <v>4.8524590164000001</v>
      </c>
      <c r="H200" s="46" t="str">
        <f t="shared" si="27"/>
        <v>N/A</v>
      </c>
      <c r="I200" s="12">
        <v>-49.8</v>
      </c>
      <c r="J200" s="12">
        <v>44.03</v>
      </c>
      <c r="K200" s="47" t="s">
        <v>739</v>
      </c>
      <c r="L200" s="9" t="str">
        <f t="shared" si="28"/>
        <v>No</v>
      </c>
    </row>
    <row r="201" spans="1:12" x14ac:dyDescent="0.2">
      <c r="A201" s="2" t="s">
        <v>1377</v>
      </c>
      <c r="B201" s="37" t="s">
        <v>213</v>
      </c>
      <c r="C201" s="38">
        <v>5.7352941175999996</v>
      </c>
      <c r="D201" s="46" t="str">
        <f t="shared" si="25"/>
        <v>N/A</v>
      </c>
      <c r="E201" s="38">
        <v>9.8863636364000005</v>
      </c>
      <c r="F201" s="46" t="str">
        <f t="shared" si="26"/>
        <v>N/A</v>
      </c>
      <c r="G201" s="38">
        <v>1.125</v>
      </c>
      <c r="H201" s="46" t="str">
        <f t="shared" si="27"/>
        <v>N/A</v>
      </c>
      <c r="I201" s="12">
        <v>72.38</v>
      </c>
      <c r="J201" s="12">
        <v>-88.6</v>
      </c>
      <c r="K201" s="47" t="s">
        <v>739</v>
      </c>
      <c r="L201" s="9" t="str">
        <f t="shared" si="28"/>
        <v>No</v>
      </c>
    </row>
    <row r="202" spans="1:12" x14ac:dyDescent="0.2">
      <c r="A202" s="2" t="s">
        <v>28</v>
      </c>
      <c r="B202" s="37" t="s">
        <v>213</v>
      </c>
      <c r="C202" s="8">
        <v>1.3201480904</v>
      </c>
      <c r="D202" s="46" t="str">
        <f t="shared" si="25"/>
        <v>N/A</v>
      </c>
      <c r="E202" s="8">
        <v>1.3731362054</v>
      </c>
      <c r="F202" s="46" t="str">
        <f t="shared" si="26"/>
        <v>N/A</v>
      </c>
      <c r="G202" s="8">
        <v>1.3699721861</v>
      </c>
      <c r="H202" s="46" t="str">
        <f t="shared" si="27"/>
        <v>N/A</v>
      </c>
      <c r="I202" s="12">
        <v>4.0140000000000002</v>
      </c>
      <c r="J202" s="12">
        <v>-0.23</v>
      </c>
      <c r="K202" s="47" t="s">
        <v>739</v>
      </c>
      <c r="L202" s="9" t="str">
        <f t="shared" si="28"/>
        <v>Yes</v>
      </c>
    </row>
    <row r="203" spans="1:12" x14ac:dyDescent="0.2">
      <c r="A203" s="2" t="s">
        <v>123</v>
      </c>
      <c r="B203" s="37" t="s">
        <v>213</v>
      </c>
      <c r="C203" s="38">
        <v>15</v>
      </c>
      <c r="D203" s="46" t="str">
        <f t="shared" ref="D203:D213" si="29">IF($B203="N/A","N/A",IF(C203&gt;10,"No",IF(C203&lt;-10,"No","Yes")))</f>
        <v>N/A</v>
      </c>
      <c r="E203" s="38">
        <v>16</v>
      </c>
      <c r="F203" s="46" t="str">
        <f t="shared" ref="F203:F213" si="30">IF($B203="N/A","N/A",IF(E203&gt;10,"No",IF(E203&lt;-10,"No","Yes")))</f>
        <v>N/A</v>
      </c>
      <c r="G203" s="38">
        <v>14</v>
      </c>
      <c r="H203" s="46" t="str">
        <f t="shared" ref="H203:H213" si="31">IF($B203="N/A","N/A",IF(G203&gt;10,"No",IF(G203&lt;-10,"No","Yes")))</f>
        <v>N/A</v>
      </c>
      <c r="I203" s="12">
        <v>6.6669999999999998</v>
      </c>
      <c r="J203" s="12">
        <v>-12.5</v>
      </c>
      <c r="K203" s="14" t="s">
        <v>213</v>
      </c>
      <c r="L203" s="9" t="str">
        <f t="shared" ref="L203:L213" si="32">IF(J203="Div by 0", "N/A", IF(K203="N/A","N/A", IF(J203&gt;VALUE(MID(K203,1,2)), "No", IF(J203&lt;-1*VALUE(MID(K203,1,2)), "No", "Yes"))))</f>
        <v>N/A</v>
      </c>
    </row>
    <row r="204" spans="1:12" x14ac:dyDescent="0.2">
      <c r="A204" s="2" t="s">
        <v>124</v>
      </c>
      <c r="B204" s="37" t="s">
        <v>213</v>
      </c>
      <c r="C204" s="38">
        <v>58</v>
      </c>
      <c r="D204" s="46" t="str">
        <f t="shared" si="29"/>
        <v>N/A</v>
      </c>
      <c r="E204" s="38">
        <v>51</v>
      </c>
      <c r="F204" s="46" t="str">
        <f t="shared" si="30"/>
        <v>N/A</v>
      </c>
      <c r="G204" s="38">
        <v>43</v>
      </c>
      <c r="H204" s="46" t="str">
        <f t="shared" si="31"/>
        <v>N/A</v>
      </c>
      <c r="I204" s="12">
        <v>-12.1</v>
      </c>
      <c r="J204" s="12">
        <v>-15.7</v>
      </c>
      <c r="K204" s="14" t="s">
        <v>213</v>
      </c>
      <c r="L204" s="9" t="str">
        <f t="shared" si="32"/>
        <v>N/A</v>
      </c>
    </row>
    <row r="205" spans="1:12" ht="25.5" x14ac:dyDescent="0.2">
      <c r="A205" s="2" t="s">
        <v>1625</v>
      </c>
      <c r="B205" s="37" t="s">
        <v>213</v>
      </c>
      <c r="C205" s="38">
        <v>32</v>
      </c>
      <c r="D205" s="46" t="str">
        <f t="shared" si="29"/>
        <v>N/A</v>
      </c>
      <c r="E205" s="38">
        <v>28</v>
      </c>
      <c r="F205" s="46" t="str">
        <f t="shared" si="30"/>
        <v>N/A</v>
      </c>
      <c r="G205" s="38">
        <v>27</v>
      </c>
      <c r="H205" s="46" t="str">
        <f t="shared" si="31"/>
        <v>N/A</v>
      </c>
      <c r="I205" s="12">
        <v>-12.5</v>
      </c>
      <c r="J205" s="12">
        <v>-3.57</v>
      </c>
      <c r="K205" s="14" t="s">
        <v>213</v>
      </c>
      <c r="L205" s="9" t="str">
        <f t="shared" si="32"/>
        <v>N/A</v>
      </c>
    </row>
    <row r="206" spans="1:12" ht="25.5" x14ac:dyDescent="0.2">
      <c r="A206" s="2" t="s">
        <v>1378</v>
      </c>
      <c r="B206" s="37" t="s">
        <v>213</v>
      </c>
      <c r="C206" s="38">
        <v>0</v>
      </c>
      <c r="D206" s="46" t="str">
        <f t="shared" si="29"/>
        <v>N/A</v>
      </c>
      <c r="E206" s="38">
        <v>11</v>
      </c>
      <c r="F206" s="46" t="str">
        <f t="shared" si="30"/>
        <v>N/A</v>
      </c>
      <c r="G206" s="38">
        <v>11</v>
      </c>
      <c r="H206" s="46" t="str">
        <f t="shared" si="31"/>
        <v>N/A</v>
      </c>
      <c r="I206" s="12" t="s">
        <v>1747</v>
      </c>
      <c r="J206" s="12">
        <v>0</v>
      </c>
      <c r="K206" s="14" t="s">
        <v>213</v>
      </c>
      <c r="L206" s="9" t="str">
        <f t="shared" si="32"/>
        <v>N/A</v>
      </c>
    </row>
    <row r="207" spans="1:12" x14ac:dyDescent="0.2">
      <c r="A207" s="2" t="s">
        <v>1626</v>
      </c>
      <c r="B207" s="37" t="s">
        <v>213</v>
      </c>
      <c r="C207" s="38">
        <v>23</v>
      </c>
      <c r="D207" s="46" t="str">
        <f t="shared" si="29"/>
        <v>N/A</v>
      </c>
      <c r="E207" s="38">
        <v>31</v>
      </c>
      <c r="F207" s="46" t="str">
        <f t="shared" si="30"/>
        <v>N/A</v>
      </c>
      <c r="G207" s="38">
        <v>24</v>
      </c>
      <c r="H207" s="46" t="str">
        <f t="shared" si="31"/>
        <v>N/A</v>
      </c>
      <c r="I207" s="12">
        <v>34.78</v>
      </c>
      <c r="J207" s="12">
        <v>-22.6</v>
      </c>
      <c r="K207" s="14" t="s">
        <v>213</v>
      </c>
      <c r="L207" s="9" t="str">
        <f t="shared" si="32"/>
        <v>N/A</v>
      </c>
    </row>
    <row r="208" spans="1:12" x14ac:dyDescent="0.2">
      <c r="A208" s="2" t="s">
        <v>1627</v>
      </c>
      <c r="B208" s="37" t="s">
        <v>213</v>
      </c>
      <c r="C208" s="38">
        <v>94</v>
      </c>
      <c r="D208" s="46" t="str">
        <f t="shared" si="29"/>
        <v>N/A</v>
      </c>
      <c r="E208" s="38">
        <v>147</v>
      </c>
      <c r="F208" s="46" t="str">
        <f t="shared" si="30"/>
        <v>N/A</v>
      </c>
      <c r="G208" s="38">
        <v>109</v>
      </c>
      <c r="H208" s="46" t="str">
        <f t="shared" si="31"/>
        <v>N/A</v>
      </c>
      <c r="I208" s="12">
        <v>56.38</v>
      </c>
      <c r="J208" s="12">
        <v>-25.9</v>
      </c>
      <c r="K208" s="14" t="s">
        <v>213</v>
      </c>
      <c r="L208" s="9" t="str">
        <f t="shared" si="32"/>
        <v>N/A</v>
      </c>
    </row>
    <row r="209" spans="1:12" x14ac:dyDescent="0.2">
      <c r="A209" s="2" t="s">
        <v>125</v>
      </c>
      <c r="B209" s="37" t="s">
        <v>213</v>
      </c>
      <c r="C209" s="49">
        <v>21831895</v>
      </c>
      <c r="D209" s="46" t="str">
        <f t="shared" si="29"/>
        <v>N/A</v>
      </c>
      <c r="E209" s="49">
        <v>18662121</v>
      </c>
      <c r="F209" s="46" t="str">
        <f t="shared" si="30"/>
        <v>N/A</v>
      </c>
      <c r="G209" s="49">
        <v>11026487</v>
      </c>
      <c r="H209" s="46" t="str">
        <f t="shared" si="31"/>
        <v>N/A</v>
      </c>
      <c r="I209" s="12">
        <v>-14.5</v>
      </c>
      <c r="J209" s="12">
        <v>-40.9</v>
      </c>
      <c r="K209" s="14" t="s">
        <v>213</v>
      </c>
      <c r="L209" s="9" t="str">
        <f t="shared" si="32"/>
        <v>N/A</v>
      </c>
    </row>
    <row r="210" spans="1:12" x14ac:dyDescent="0.2">
      <c r="A210" s="48" t="s">
        <v>1622</v>
      </c>
      <c r="B210" s="37" t="s">
        <v>213</v>
      </c>
      <c r="C210" s="49">
        <v>6952927</v>
      </c>
      <c r="D210" s="46" t="str">
        <f t="shared" si="29"/>
        <v>N/A</v>
      </c>
      <c r="E210" s="49">
        <v>6737642</v>
      </c>
      <c r="F210" s="46" t="str">
        <f t="shared" si="30"/>
        <v>N/A</v>
      </c>
      <c r="G210" s="49">
        <v>5615596</v>
      </c>
      <c r="H210" s="46" t="str">
        <f t="shared" si="31"/>
        <v>N/A</v>
      </c>
      <c r="I210" s="12">
        <v>-3.1</v>
      </c>
      <c r="J210" s="12">
        <v>-16.7</v>
      </c>
      <c r="K210" s="14" t="s">
        <v>213</v>
      </c>
      <c r="L210" s="9" t="str">
        <f t="shared" si="32"/>
        <v>N/A</v>
      </c>
    </row>
    <row r="211" spans="1:12" x14ac:dyDescent="0.2">
      <c r="A211" s="48" t="s">
        <v>1379</v>
      </c>
      <c r="B211" s="37" t="s">
        <v>213</v>
      </c>
      <c r="C211" s="49">
        <v>184853</v>
      </c>
      <c r="D211" s="46" t="str">
        <f t="shared" si="29"/>
        <v>N/A</v>
      </c>
      <c r="E211" s="49">
        <v>212952</v>
      </c>
      <c r="F211" s="46" t="str">
        <f t="shared" si="30"/>
        <v>N/A</v>
      </c>
      <c r="G211" s="49">
        <v>221210</v>
      </c>
      <c r="H211" s="46" t="str">
        <f t="shared" si="31"/>
        <v>N/A</v>
      </c>
      <c r="I211" s="12">
        <v>15.2</v>
      </c>
      <c r="J211" s="12">
        <v>3.8780000000000001</v>
      </c>
      <c r="K211" s="14" t="s">
        <v>213</v>
      </c>
      <c r="L211" s="9" t="str">
        <f t="shared" si="32"/>
        <v>N/A</v>
      </c>
    </row>
    <row r="212" spans="1:12" x14ac:dyDescent="0.2">
      <c r="A212" s="48" t="s">
        <v>1616</v>
      </c>
      <c r="B212" s="37" t="s">
        <v>213</v>
      </c>
      <c r="C212" s="49">
        <v>21754426</v>
      </c>
      <c r="D212" s="46" t="str">
        <f t="shared" si="29"/>
        <v>N/A</v>
      </c>
      <c r="E212" s="49">
        <v>14853641</v>
      </c>
      <c r="F212" s="46" t="str">
        <f t="shared" si="30"/>
        <v>N/A</v>
      </c>
      <c r="G212" s="49">
        <v>9112027</v>
      </c>
      <c r="H212" s="46" t="str">
        <f t="shared" si="31"/>
        <v>N/A</v>
      </c>
      <c r="I212" s="12">
        <v>-31.7</v>
      </c>
      <c r="J212" s="12">
        <v>-38.700000000000003</v>
      </c>
      <c r="K212" s="14" t="s">
        <v>213</v>
      </c>
      <c r="L212" s="9" t="str">
        <f t="shared" si="32"/>
        <v>N/A</v>
      </c>
    </row>
    <row r="213" spans="1:12" x14ac:dyDescent="0.2">
      <c r="A213" s="48" t="s">
        <v>1617</v>
      </c>
      <c r="B213" s="37" t="s">
        <v>213</v>
      </c>
      <c r="C213" s="49">
        <v>8500504</v>
      </c>
      <c r="D213" s="46" t="str">
        <f t="shared" si="29"/>
        <v>N/A</v>
      </c>
      <c r="E213" s="49">
        <v>1997546</v>
      </c>
      <c r="F213" s="46" t="str">
        <f t="shared" si="30"/>
        <v>N/A</v>
      </c>
      <c r="G213" s="49">
        <v>2226192</v>
      </c>
      <c r="H213" s="46" t="str">
        <f t="shared" si="31"/>
        <v>N/A</v>
      </c>
      <c r="I213" s="12">
        <v>-76.5</v>
      </c>
      <c r="J213" s="12">
        <v>11.45</v>
      </c>
      <c r="K213" s="14" t="s">
        <v>213</v>
      </c>
      <c r="L213" s="9" t="str">
        <f t="shared" si="32"/>
        <v>N/A</v>
      </c>
    </row>
    <row r="214" spans="1:12" ht="25.5" x14ac:dyDescent="0.2">
      <c r="A214" s="2" t="s">
        <v>1380</v>
      </c>
      <c r="B214" s="37" t="s">
        <v>213</v>
      </c>
      <c r="C214" s="49">
        <v>1382834</v>
      </c>
      <c r="D214" s="46" t="str">
        <f t="shared" ref="D214:D228" si="33">IF($B214="N/A","N/A",IF(C214&gt;10,"No",IF(C214&lt;-10,"No","Yes")))</f>
        <v>N/A</v>
      </c>
      <c r="E214" s="49">
        <v>2872592</v>
      </c>
      <c r="F214" s="46" t="str">
        <f t="shared" ref="F214:F228" si="34">IF($B214="N/A","N/A",IF(E214&gt;10,"No",IF(E214&lt;-10,"No","Yes")))</f>
        <v>N/A</v>
      </c>
      <c r="G214" s="49">
        <v>4466919</v>
      </c>
      <c r="H214" s="46" t="str">
        <f t="shared" ref="H214:H228" si="35">IF($B214="N/A","N/A",IF(G214&gt;10,"No",IF(G214&lt;-10,"No","Yes")))</f>
        <v>N/A</v>
      </c>
      <c r="I214" s="12">
        <v>107.7</v>
      </c>
      <c r="J214" s="12">
        <v>55.5</v>
      </c>
      <c r="K214" s="47" t="s">
        <v>739</v>
      </c>
      <c r="L214" s="9" t="str">
        <f t="shared" ref="L214:L228" si="36">IF(J214="Div by 0", "N/A", IF(K214="N/A","N/A", IF(J214&gt;VALUE(MID(K214,1,2)), "No", IF(J214&lt;-1*VALUE(MID(K214,1,2)), "No", "Yes"))))</f>
        <v>No</v>
      </c>
    </row>
    <row r="215" spans="1:12" x14ac:dyDescent="0.2">
      <c r="A215" s="61" t="s">
        <v>649</v>
      </c>
      <c r="B215" s="37" t="s">
        <v>213</v>
      </c>
      <c r="C215" s="38">
        <v>9691</v>
      </c>
      <c r="D215" s="46" t="str">
        <f t="shared" si="33"/>
        <v>N/A</v>
      </c>
      <c r="E215" s="38">
        <v>2236</v>
      </c>
      <c r="F215" s="46" t="str">
        <f t="shared" si="34"/>
        <v>N/A</v>
      </c>
      <c r="G215" s="38">
        <v>3054</v>
      </c>
      <c r="H215" s="46" t="str">
        <f t="shared" si="35"/>
        <v>N/A</v>
      </c>
      <c r="I215" s="12">
        <v>-76.900000000000006</v>
      </c>
      <c r="J215" s="12">
        <v>36.58</v>
      </c>
      <c r="K215" s="47" t="s">
        <v>739</v>
      </c>
      <c r="L215" s="9" t="str">
        <f t="shared" si="36"/>
        <v>No</v>
      </c>
    </row>
    <row r="216" spans="1:12" ht="25.5" x14ac:dyDescent="0.2">
      <c r="A216" s="4" t="s">
        <v>1381</v>
      </c>
      <c r="B216" s="37" t="s">
        <v>213</v>
      </c>
      <c r="C216" s="49">
        <v>142.69260138000001</v>
      </c>
      <c r="D216" s="46" t="str">
        <f t="shared" si="33"/>
        <v>N/A</v>
      </c>
      <c r="E216" s="49">
        <v>1284.7012522</v>
      </c>
      <c r="F216" s="46" t="str">
        <f t="shared" si="34"/>
        <v>N/A</v>
      </c>
      <c r="G216" s="49">
        <v>1462.6453830999999</v>
      </c>
      <c r="H216" s="46" t="str">
        <f t="shared" si="35"/>
        <v>N/A</v>
      </c>
      <c r="I216" s="12">
        <v>800.3</v>
      </c>
      <c r="J216" s="12">
        <v>13.85</v>
      </c>
      <c r="K216" s="47" t="s">
        <v>739</v>
      </c>
      <c r="L216" s="9" t="str">
        <f t="shared" si="36"/>
        <v>Yes</v>
      </c>
    </row>
    <row r="217" spans="1:12" ht="25.5" x14ac:dyDescent="0.2">
      <c r="A217" s="2" t="s">
        <v>1382</v>
      </c>
      <c r="B217" s="37" t="s">
        <v>213</v>
      </c>
      <c r="C217" s="49">
        <v>5297253</v>
      </c>
      <c r="D217" s="46" t="str">
        <f t="shared" si="33"/>
        <v>N/A</v>
      </c>
      <c r="E217" s="49">
        <v>0</v>
      </c>
      <c r="F217" s="46" t="str">
        <f t="shared" si="34"/>
        <v>N/A</v>
      </c>
      <c r="G217" s="49">
        <v>0</v>
      </c>
      <c r="H217" s="46" t="str">
        <f t="shared" si="35"/>
        <v>N/A</v>
      </c>
      <c r="I217" s="12">
        <v>-100</v>
      </c>
      <c r="J217" s="12" t="s">
        <v>1747</v>
      </c>
      <c r="K217" s="47" t="s">
        <v>739</v>
      </c>
      <c r="L217" s="9" t="str">
        <f t="shared" si="36"/>
        <v>N/A</v>
      </c>
    </row>
    <row r="218" spans="1:12" x14ac:dyDescent="0.2">
      <c r="A218" s="4" t="s">
        <v>516</v>
      </c>
      <c r="B218" s="37" t="s">
        <v>213</v>
      </c>
      <c r="C218" s="38">
        <v>14773</v>
      </c>
      <c r="D218" s="46" t="str">
        <f t="shared" si="33"/>
        <v>N/A</v>
      </c>
      <c r="E218" s="38">
        <v>0</v>
      </c>
      <c r="F218" s="46" t="str">
        <f t="shared" si="34"/>
        <v>N/A</v>
      </c>
      <c r="G218" s="38">
        <v>0</v>
      </c>
      <c r="H218" s="46" t="str">
        <f t="shared" si="35"/>
        <v>N/A</v>
      </c>
      <c r="I218" s="12">
        <v>-100</v>
      </c>
      <c r="J218" s="12" t="s">
        <v>1747</v>
      </c>
      <c r="K218" s="47" t="s">
        <v>739</v>
      </c>
      <c r="L218" s="9" t="str">
        <f t="shared" si="36"/>
        <v>N/A</v>
      </c>
    </row>
    <row r="219" spans="1:12" ht="25.5" x14ac:dyDescent="0.2">
      <c r="A219" s="2" t="s">
        <v>1383</v>
      </c>
      <c r="B219" s="37" t="s">
        <v>213</v>
      </c>
      <c r="C219" s="49">
        <v>358.57666011999999</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12726646</v>
      </c>
      <c r="D220" s="46" t="str">
        <f t="shared" si="33"/>
        <v>N/A</v>
      </c>
      <c r="E220" s="49">
        <v>39181535</v>
      </c>
      <c r="F220" s="46" t="str">
        <f t="shared" si="34"/>
        <v>N/A</v>
      </c>
      <c r="G220" s="49">
        <v>49460759</v>
      </c>
      <c r="H220" s="46" t="str">
        <f t="shared" si="35"/>
        <v>N/A</v>
      </c>
      <c r="I220" s="12">
        <v>207.9</v>
      </c>
      <c r="J220" s="12">
        <v>26.23</v>
      </c>
      <c r="K220" s="47" t="s">
        <v>739</v>
      </c>
      <c r="L220" s="9" t="str">
        <f t="shared" si="36"/>
        <v>Yes</v>
      </c>
    </row>
    <row r="221" spans="1:12" x14ac:dyDescent="0.2">
      <c r="A221" s="4" t="s">
        <v>517</v>
      </c>
      <c r="B221" s="37" t="s">
        <v>213</v>
      </c>
      <c r="C221" s="38">
        <v>50707</v>
      </c>
      <c r="D221" s="46" t="str">
        <f t="shared" si="33"/>
        <v>N/A</v>
      </c>
      <c r="E221" s="38">
        <v>51060</v>
      </c>
      <c r="F221" s="46" t="str">
        <f t="shared" si="34"/>
        <v>N/A</v>
      </c>
      <c r="G221" s="38">
        <v>50035</v>
      </c>
      <c r="H221" s="46" t="str">
        <f t="shared" si="35"/>
        <v>N/A</v>
      </c>
      <c r="I221" s="12">
        <v>0.69620000000000004</v>
      </c>
      <c r="J221" s="12">
        <v>-2.0099999999999998</v>
      </c>
      <c r="K221" s="47" t="s">
        <v>739</v>
      </c>
      <c r="L221" s="9" t="str">
        <f t="shared" si="36"/>
        <v>Yes</v>
      </c>
    </row>
    <row r="222" spans="1:12" ht="25.5" x14ac:dyDescent="0.2">
      <c r="A222" s="2" t="s">
        <v>1385</v>
      </c>
      <c r="B222" s="37" t="s">
        <v>213</v>
      </c>
      <c r="C222" s="49">
        <v>250.98400615</v>
      </c>
      <c r="D222" s="46" t="str">
        <f t="shared" si="33"/>
        <v>N/A</v>
      </c>
      <c r="E222" s="49">
        <v>767.36261261000004</v>
      </c>
      <c r="F222" s="46" t="str">
        <f t="shared" si="34"/>
        <v>N/A</v>
      </c>
      <c r="G222" s="49">
        <v>988.52321374999997</v>
      </c>
      <c r="H222" s="46" t="str">
        <f t="shared" si="35"/>
        <v>N/A</v>
      </c>
      <c r="I222" s="12">
        <v>205.7</v>
      </c>
      <c r="J222" s="12">
        <v>28.82</v>
      </c>
      <c r="K222" s="47" t="s">
        <v>739</v>
      </c>
      <c r="L222" s="9" t="str">
        <f t="shared" si="36"/>
        <v>Yes</v>
      </c>
    </row>
    <row r="223" spans="1:12" ht="25.5" x14ac:dyDescent="0.2">
      <c r="A223" s="2" t="s">
        <v>1386</v>
      </c>
      <c r="B223" s="37" t="s">
        <v>213</v>
      </c>
      <c r="C223" s="49">
        <v>24796316</v>
      </c>
      <c r="D223" s="46" t="str">
        <f t="shared" si="33"/>
        <v>N/A</v>
      </c>
      <c r="E223" s="49">
        <v>28827601</v>
      </c>
      <c r="F223" s="46" t="str">
        <f t="shared" si="34"/>
        <v>N/A</v>
      </c>
      <c r="G223" s="49">
        <v>34374303</v>
      </c>
      <c r="H223" s="46" t="str">
        <f t="shared" si="35"/>
        <v>N/A</v>
      </c>
      <c r="I223" s="12">
        <v>16.260000000000002</v>
      </c>
      <c r="J223" s="12">
        <v>19.239999999999998</v>
      </c>
      <c r="K223" s="47" t="s">
        <v>739</v>
      </c>
      <c r="L223" s="9" t="str">
        <f t="shared" si="36"/>
        <v>Yes</v>
      </c>
    </row>
    <row r="224" spans="1:12" x14ac:dyDescent="0.2">
      <c r="A224" s="2" t="s">
        <v>518</v>
      </c>
      <c r="B224" s="37" t="s">
        <v>213</v>
      </c>
      <c r="C224" s="38">
        <v>15674</v>
      </c>
      <c r="D224" s="46" t="str">
        <f t="shared" si="33"/>
        <v>N/A</v>
      </c>
      <c r="E224" s="38">
        <v>12516</v>
      </c>
      <c r="F224" s="46" t="str">
        <f t="shared" si="34"/>
        <v>N/A</v>
      </c>
      <c r="G224" s="38">
        <v>14234</v>
      </c>
      <c r="H224" s="46" t="str">
        <f t="shared" si="35"/>
        <v>N/A</v>
      </c>
      <c r="I224" s="12">
        <v>-20.100000000000001</v>
      </c>
      <c r="J224" s="12">
        <v>13.73</v>
      </c>
      <c r="K224" s="47" t="s">
        <v>739</v>
      </c>
      <c r="L224" s="9" t="str">
        <f t="shared" si="36"/>
        <v>Yes</v>
      </c>
    </row>
    <row r="225" spans="1:12" ht="25.5" x14ac:dyDescent="0.2">
      <c r="A225" s="2" t="s">
        <v>1387</v>
      </c>
      <c r="B225" s="37" t="s">
        <v>213</v>
      </c>
      <c r="C225" s="49">
        <v>1582.0030624000001</v>
      </c>
      <c r="D225" s="46" t="str">
        <f t="shared" si="33"/>
        <v>N/A</v>
      </c>
      <c r="E225" s="49">
        <v>2303.2599073000001</v>
      </c>
      <c r="F225" s="46" t="str">
        <f t="shared" si="34"/>
        <v>N/A</v>
      </c>
      <c r="G225" s="49">
        <v>2414.9433048000001</v>
      </c>
      <c r="H225" s="46" t="str">
        <f t="shared" si="35"/>
        <v>N/A</v>
      </c>
      <c r="I225" s="12">
        <v>45.59</v>
      </c>
      <c r="J225" s="12">
        <v>4.8490000000000002</v>
      </c>
      <c r="K225" s="47" t="s">
        <v>739</v>
      </c>
      <c r="L225" s="9" t="str">
        <f t="shared" si="36"/>
        <v>Yes</v>
      </c>
    </row>
    <row r="226" spans="1:12" ht="25.5" x14ac:dyDescent="0.2">
      <c r="A226" s="2" t="s">
        <v>1388</v>
      </c>
      <c r="B226" s="37" t="s">
        <v>213</v>
      </c>
      <c r="C226" s="49">
        <v>275859487</v>
      </c>
      <c r="D226" s="46" t="str">
        <f t="shared" si="33"/>
        <v>N/A</v>
      </c>
      <c r="E226" s="49">
        <v>304894549</v>
      </c>
      <c r="F226" s="46" t="str">
        <f t="shared" si="34"/>
        <v>N/A</v>
      </c>
      <c r="G226" s="49">
        <v>249470916</v>
      </c>
      <c r="H226" s="46" t="str">
        <f t="shared" si="35"/>
        <v>N/A</v>
      </c>
      <c r="I226" s="12">
        <v>10.53</v>
      </c>
      <c r="J226" s="12">
        <v>-18.2</v>
      </c>
      <c r="K226" s="47" t="s">
        <v>739</v>
      </c>
      <c r="L226" s="9" t="str">
        <f t="shared" si="36"/>
        <v>Yes</v>
      </c>
    </row>
    <row r="227" spans="1:12" ht="25.5" x14ac:dyDescent="0.2">
      <c r="A227" s="2" t="s">
        <v>519</v>
      </c>
      <c r="B227" s="37" t="s">
        <v>213</v>
      </c>
      <c r="C227" s="38">
        <v>10999</v>
      </c>
      <c r="D227" s="46" t="str">
        <f t="shared" si="33"/>
        <v>N/A</v>
      </c>
      <c r="E227" s="38">
        <v>11038</v>
      </c>
      <c r="F227" s="46" t="str">
        <f t="shared" si="34"/>
        <v>N/A</v>
      </c>
      <c r="G227" s="38">
        <v>9955</v>
      </c>
      <c r="H227" s="46" t="str">
        <f t="shared" si="35"/>
        <v>N/A</v>
      </c>
      <c r="I227" s="12">
        <v>0.35460000000000003</v>
      </c>
      <c r="J227" s="12">
        <v>-9.81</v>
      </c>
      <c r="K227" s="47" t="s">
        <v>739</v>
      </c>
      <c r="L227" s="9" t="str">
        <f t="shared" si="36"/>
        <v>Yes</v>
      </c>
    </row>
    <row r="228" spans="1:12" ht="25.5" x14ac:dyDescent="0.2">
      <c r="A228" s="2" t="s">
        <v>1389</v>
      </c>
      <c r="B228" s="37" t="s">
        <v>213</v>
      </c>
      <c r="C228" s="49">
        <v>25080.415219999999</v>
      </c>
      <c r="D228" s="46" t="str">
        <f t="shared" si="33"/>
        <v>N/A</v>
      </c>
      <c r="E228" s="49">
        <v>27622.263907</v>
      </c>
      <c r="F228" s="46" t="str">
        <f t="shared" si="34"/>
        <v>N/A</v>
      </c>
      <c r="G228" s="49">
        <v>25059.860973999999</v>
      </c>
      <c r="H228" s="46" t="str">
        <f t="shared" si="35"/>
        <v>N/A</v>
      </c>
      <c r="I228" s="12">
        <v>10.130000000000001</v>
      </c>
      <c r="J228" s="12">
        <v>-9.2799999999999994</v>
      </c>
      <c r="K228" s="47" t="s">
        <v>739</v>
      </c>
      <c r="L228" s="9" t="str">
        <f t="shared" si="36"/>
        <v>Yes</v>
      </c>
    </row>
    <row r="229" spans="1:12" x14ac:dyDescent="0.2">
      <c r="A229" s="2" t="s">
        <v>1390</v>
      </c>
      <c r="B229" s="37" t="s">
        <v>213</v>
      </c>
      <c r="C229" s="54">
        <v>457772180</v>
      </c>
      <c r="D229" s="46" t="str">
        <f t="shared" ref="D229:D252" si="37">IF($B229="N/A","N/A",IF(C229&gt;10,"No",IF(C229&lt;-10,"No","Yes")))</f>
        <v>N/A</v>
      </c>
      <c r="E229" s="54">
        <v>455547282</v>
      </c>
      <c r="F229" s="46" t="str">
        <f t="shared" ref="F229:F252" si="38">IF($B229="N/A","N/A",IF(E229&gt;10,"No",IF(E229&lt;-10,"No","Yes")))</f>
        <v>N/A</v>
      </c>
      <c r="G229" s="54">
        <v>398203230</v>
      </c>
      <c r="H229" s="46" t="str">
        <f t="shared" ref="H229:H252" si="39">IF($B229="N/A","N/A",IF(G229&gt;10,"No",IF(G229&lt;-10,"No","Yes")))</f>
        <v>N/A</v>
      </c>
      <c r="I229" s="12">
        <v>-0.48599999999999999</v>
      </c>
      <c r="J229" s="12">
        <v>-12.6</v>
      </c>
      <c r="K229" s="47" t="s">
        <v>739</v>
      </c>
      <c r="L229" s="9" t="str">
        <f t="shared" ref="L229:L252" si="40">IF(J229="Div by 0", "N/A", IF(K229="N/A","N/A", IF(J229&gt;VALUE(MID(K229,1,2)), "No", IF(J229&lt;-1*VALUE(MID(K229,1,2)), "No", "Yes"))))</f>
        <v>Yes</v>
      </c>
    </row>
    <row r="230" spans="1:12" x14ac:dyDescent="0.2">
      <c r="A230" s="4" t="s">
        <v>1391</v>
      </c>
      <c r="B230" s="37" t="s">
        <v>213</v>
      </c>
      <c r="C230" s="52">
        <v>19530</v>
      </c>
      <c r="D230" s="46" t="str">
        <f t="shared" si="37"/>
        <v>N/A</v>
      </c>
      <c r="E230" s="52">
        <v>19951</v>
      </c>
      <c r="F230" s="46" t="str">
        <f t="shared" si="38"/>
        <v>N/A</v>
      </c>
      <c r="G230" s="52">
        <v>19502</v>
      </c>
      <c r="H230" s="46" t="str">
        <f t="shared" si="39"/>
        <v>N/A</v>
      </c>
      <c r="I230" s="12">
        <v>2.1560000000000001</v>
      </c>
      <c r="J230" s="12">
        <v>-2.25</v>
      </c>
      <c r="K230" s="47" t="s">
        <v>739</v>
      </c>
      <c r="L230" s="9" t="str">
        <f t="shared" si="40"/>
        <v>Yes</v>
      </c>
    </row>
    <row r="231" spans="1:12" x14ac:dyDescent="0.2">
      <c r="A231" s="4" t="s">
        <v>1392</v>
      </c>
      <c r="B231" s="37" t="s">
        <v>213</v>
      </c>
      <c r="C231" s="54">
        <v>23439.435740000001</v>
      </c>
      <c r="D231" s="46" t="str">
        <f t="shared" si="37"/>
        <v>N/A</v>
      </c>
      <c r="E231" s="54">
        <v>22833.305699</v>
      </c>
      <c r="F231" s="46" t="str">
        <f t="shared" si="38"/>
        <v>N/A</v>
      </c>
      <c r="G231" s="54">
        <v>20418.584247999999</v>
      </c>
      <c r="H231" s="46" t="str">
        <f t="shared" si="39"/>
        <v>N/A</v>
      </c>
      <c r="I231" s="12">
        <v>-2.59</v>
      </c>
      <c r="J231" s="12">
        <v>-10.6</v>
      </c>
      <c r="K231" s="47" t="s">
        <v>739</v>
      </c>
      <c r="L231" s="9" t="str">
        <f t="shared" si="40"/>
        <v>Yes</v>
      </c>
    </row>
    <row r="232" spans="1:12" ht="25.5" x14ac:dyDescent="0.2">
      <c r="A232" s="4" t="s">
        <v>1393</v>
      </c>
      <c r="B232" s="37" t="s">
        <v>213</v>
      </c>
      <c r="C232" s="54">
        <v>16983.628479999999</v>
      </c>
      <c r="D232" s="46" t="str">
        <f t="shared" si="37"/>
        <v>N/A</v>
      </c>
      <c r="E232" s="54">
        <v>15343.510958999999</v>
      </c>
      <c r="F232" s="46" t="str">
        <f t="shared" si="38"/>
        <v>N/A</v>
      </c>
      <c r="G232" s="54">
        <v>12623.725914000001</v>
      </c>
      <c r="H232" s="46" t="str">
        <f t="shared" si="39"/>
        <v>N/A</v>
      </c>
      <c r="I232" s="12">
        <v>-9.66</v>
      </c>
      <c r="J232" s="12">
        <v>-17.7</v>
      </c>
      <c r="K232" s="47" t="s">
        <v>739</v>
      </c>
      <c r="L232" s="9" t="str">
        <f t="shared" si="40"/>
        <v>Yes</v>
      </c>
    </row>
    <row r="233" spans="1:12" ht="25.5" x14ac:dyDescent="0.2">
      <c r="A233" s="4" t="s">
        <v>1394</v>
      </c>
      <c r="B233" s="37" t="s">
        <v>213</v>
      </c>
      <c r="C233" s="54">
        <v>24202.799128999999</v>
      </c>
      <c r="D233" s="46" t="str">
        <f t="shared" si="37"/>
        <v>N/A</v>
      </c>
      <c r="E233" s="54">
        <v>23554.890729999999</v>
      </c>
      <c r="F233" s="46" t="str">
        <f t="shared" si="38"/>
        <v>N/A</v>
      </c>
      <c r="G233" s="54">
        <v>20984.252990000001</v>
      </c>
      <c r="H233" s="46" t="str">
        <f t="shared" si="39"/>
        <v>N/A</v>
      </c>
      <c r="I233" s="12">
        <v>-2.68</v>
      </c>
      <c r="J233" s="12">
        <v>-10.9</v>
      </c>
      <c r="K233" s="47" t="s">
        <v>739</v>
      </c>
      <c r="L233" s="9" t="str">
        <f t="shared" si="40"/>
        <v>Yes</v>
      </c>
    </row>
    <row r="234" spans="1:12" x14ac:dyDescent="0.2">
      <c r="A234" s="4" t="s">
        <v>1395</v>
      </c>
      <c r="B234" s="37" t="s">
        <v>213</v>
      </c>
      <c r="C234" s="54">
        <v>13447.341503</v>
      </c>
      <c r="D234" s="46" t="str">
        <f t="shared" si="37"/>
        <v>N/A</v>
      </c>
      <c r="E234" s="54">
        <v>11145.485816</v>
      </c>
      <c r="F234" s="46" t="str">
        <f t="shared" si="38"/>
        <v>N/A</v>
      </c>
      <c r="G234" s="54">
        <v>11601.440075</v>
      </c>
      <c r="H234" s="46" t="str">
        <f t="shared" si="39"/>
        <v>N/A</v>
      </c>
      <c r="I234" s="12">
        <v>-17.100000000000001</v>
      </c>
      <c r="J234" s="12">
        <v>4.0910000000000002</v>
      </c>
      <c r="K234" s="47" t="s">
        <v>739</v>
      </c>
      <c r="L234" s="9" t="str">
        <f t="shared" si="40"/>
        <v>Yes</v>
      </c>
    </row>
    <row r="235" spans="1:12" ht="25.5" x14ac:dyDescent="0.2">
      <c r="A235" s="4" t="s">
        <v>1396</v>
      </c>
      <c r="B235" s="37" t="s">
        <v>213</v>
      </c>
      <c r="C235" s="54">
        <v>3638.6233766</v>
      </c>
      <c r="D235" s="46" t="str">
        <f t="shared" si="37"/>
        <v>N/A</v>
      </c>
      <c r="E235" s="54">
        <v>3510.1571429000001</v>
      </c>
      <c r="F235" s="46" t="str">
        <f t="shared" si="38"/>
        <v>N/A</v>
      </c>
      <c r="G235" s="54">
        <v>2338.7358491</v>
      </c>
      <c r="H235" s="46" t="str">
        <f t="shared" si="39"/>
        <v>N/A</v>
      </c>
      <c r="I235" s="12">
        <v>-3.53</v>
      </c>
      <c r="J235" s="12">
        <v>-33.4</v>
      </c>
      <c r="K235" s="47" t="s">
        <v>739</v>
      </c>
      <c r="L235" s="9" t="str">
        <f t="shared" si="40"/>
        <v>No</v>
      </c>
    </row>
    <row r="236" spans="1:12" x14ac:dyDescent="0.2">
      <c r="A236" s="4" t="s">
        <v>1397</v>
      </c>
      <c r="B236" s="37" t="s">
        <v>213</v>
      </c>
      <c r="C236" s="46">
        <v>7.3183344325000004</v>
      </c>
      <c r="D236" s="46" t="str">
        <f t="shared" si="37"/>
        <v>N/A</v>
      </c>
      <c r="E236" s="46">
        <v>7.8407099122000004</v>
      </c>
      <c r="F236" s="46" t="str">
        <f t="shared" si="38"/>
        <v>N/A</v>
      </c>
      <c r="G236" s="46">
        <v>7.7711453094999996</v>
      </c>
      <c r="H236" s="46" t="str">
        <f t="shared" si="39"/>
        <v>N/A</v>
      </c>
      <c r="I236" s="12">
        <v>7.1379999999999999</v>
      </c>
      <c r="J236" s="12">
        <v>-0.88700000000000001</v>
      </c>
      <c r="K236" s="47" t="s">
        <v>739</v>
      </c>
      <c r="L236" s="9" t="str">
        <f t="shared" si="40"/>
        <v>Yes</v>
      </c>
    </row>
    <row r="237" spans="1:12" x14ac:dyDescent="0.2">
      <c r="A237" s="4" t="s">
        <v>1398</v>
      </c>
      <c r="B237" s="37" t="s">
        <v>213</v>
      </c>
      <c r="C237" s="46">
        <v>29.907140569999999</v>
      </c>
      <c r="D237" s="46" t="str">
        <f t="shared" si="37"/>
        <v>N/A</v>
      </c>
      <c r="E237" s="46">
        <v>28.316524437999998</v>
      </c>
      <c r="F237" s="46" t="str">
        <f t="shared" si="38"/>
        <v>N/A</v>
      </c>
      <c r="G237" s="46">
        <v>24.948197265000001</v>
      </c>
      <c r="H237" s="46" t="str">
        <f t="shared" si="39"/>
        <v>N/A</v>
      </c>
      <c r="I237" s="12">
        <v>-5.32</v>
      </c>
      <c r="J237" s="12">
        <v>-11.9</v>
      </c>
      <c r="K237" s="47" t="s">
        <v>739</v>
      </c>
      <c r="L237" s="9" t="str">
        <f t="shared" si="40"/>
        <v>Yes</v>
      </c>
    </row>
    <row r="238" spans="1:12" x14ac:dyDescent="0.2">
      <c r="A238" s="61" t="s">
        <v>1399</v>
      </c>
      <c r="B238" s="37" t="s">
        <v>213</v>
      </c>
      <c r="C238" s="46">
        <v>16.231135282</v>
      </c>
      <c r="D238" s="46" t="str">
        <f t="shared" si="37"/>
        <v>N/A</v>
      </c>
      <c r="E238" s="46">
        <v>16.484997916000001</v>
      </c>
      <c r="F238" s="46" t="str">
        <f t="shared" si="38"/>
        <v>N/A</v>
      </c>
      <c r="G238" s="46">
        <v>15.79101672</v>
      </c>
      <c r="H238" s="46" t="str">
        <f t="shared" si="39"/>
        <v>N/A</v>
      </c>
      <c r="I238" s="12">
        <v>1.5640000000000001</v>
      </c>
      <c r="J238" s="12">
        <v>-4.21</v>
      </c>
      <c r="K238" s="47" t="s">
        <v>739</v>
      </c>
      <c r="L238" s="9" t="str">
        <f t="shared" si="40"/>
        <v>Yes</v>
      </c>
    </row>
    <row r="239" spans="1:12" x14ac:dyDescent="0.2">
      <c r="A239" s="61" t="s">
        <v>1400</v>
      </c>
      <c r="B239" s="37" t="s">
        <v>213</v>
      </c>
      <c r="C239" s="46">
        <v>0.53261389839999995</v>
      </c>
      <c r="D239" s="46" t="str">
        <f t="shared" si="37"/>
        <v>N/A</v>
      </c>
      <c r="E239" s="46">
        <v>0.53219094710000003</v>
      </c>
      <c r="F239" s="46" t="str">
        <f t="shared" si="38"/>
        <v>N/A</v>
      </c>
      <c r="G239" s="46">
        <v>0.52053379079999995</v>
      </c>
      <c r="H239" s="46" t="str">
        <f t="shared" si="39"/>
        <v>N/A</v>
      </c>
      <c r="I239" s="12">
        <v>-7.9000000000000001E-2</v>
      </c>
      <c r="J239" s="12">
        <v>-2.19</v>
      </c>
      <c r="K239" s="47" t="s">
        <v>739</v>
      </c>
      <c r="L239" s="9" t="str">
        <f t="shared" si="40"/>
        <v>Yes</v>
      </c>
    </row>
    <row r="240" spans="1:12" x14ac:dyDescent="0.2">
      <c r="A240" s="61" t="s">
        <v>1401</v>
      </c>
      <c r="B240" s="37" t="s">
        <v>213</v>
      </c>
      <c r="C240" s="46">
        <v>0.19994287350000001</v>
      </c>
      <c r="D240" s="46" t="str">
        <f t="shared" si="37"/>
        <v>N/A</v>
      </c>
      <c r="E240" s="46">
        <v>0.21117412820000001</v>
      </c>
      <c r="F240" s="46" t="str">
        <f t="shared" si="38"/>
        <v>N/A</v>
      </c>
      <c r="G240" s="46">
        <v>0.1767668345</v>
      </c>
      <c r="H240" s="46" t="str">
        <f t="shared" si="39"/>
        <v>N/A</v>
      </c>
      <c r="I240" s="12">
        <v>5.617</v>
      </c>
      <c r="J240" s="12">
        <v>-16.3</v>
      </c>
      <c r="K240" s="47" t="s">
        <v>739</v>
      </c>
      <c r="L240" s="9" t="str">
        <f t="shared" si="40"/>
        <v>Yes</v>
      </c>
    </row>
    <row r="241" spans="1:12" ht="25.5" x14ac:dyDescent="0.2">
      <c r="A241" s="61" t="s">
        <v>1402</v>
      </c>
      <c r="B241" s="37" t="s">
        <v>213</v>
      </c>
      <c r="C241" s="54">
        <v>268221632</v>
      </c>
      <c r="D241" s="46" t="str">
        <f t="shared" si="37"/>
        <v>N/A</v>
      </c>
      <c r="E241" s="54">
        <v>275972391</v>
      </c>
      <c r="F241" s="46" t="str">
        <f t="shared" si="38"/>
        <v>N/A</v>
      </c>
      <c r="G241" s="54">
        <v>242426372</v>
      </c>
      <c r="H241" s="46" t="str">
        <f t="shared" si="39"/>
        <v>N/A</v>
      </c>
      <c r="I241" s="12">
        <v>2.89</v>
      </c>
      <c r="J241" s="12">
        <v>-12.2</v>
      </c>
      <c r="K241" s="47" t="s">
        <v>739</v>
      </c>
      <c r="L241" s="9" t="str">
        <f t="shared" si="40"/>
        <v>Yes</v>
      </c>
    </row>
    <row r="242" spans="1:12" x14ac:dyDescent="0.2">
      <c r="A242" s="61" t="s">
        <v>1403</v>
      </c>
      <c r="B242" s="37" t="s">
        <v>213</v>
      </c>
      <c r="C242" s="52">
        <v>10933</v>
      </c>
      <c r="D242" s="46" t="str">
        <f t="shared" si="37"/>
        <v>N/A</v>
      </c>
      <c r="E242" s="52">
        <v>10823</v>
      </c>
      <c r="F242" s="46" t="str">
        <f t="shared" si="38"/>
        <v>N/A</v>
      </c>
      <c r="G242" s="52">
        <v>9478</v>
      </c>
      <c r="H242" s="46" t="str">
        <f t="shared" si="39"/>
        <v>N/A</v>
      </c>
      <c r="I242" s="12">
        <v>-1.01</v>
      </c>
      <c r="J242" s="12">
        <v>-12.4</v>
      </c>
      <c r="K242" s="47" t="s">
        <v>739</v>
      </c>
      <c r="L242" s="9" t="str">
        <f t="shared" si="40"/>
        <v>Yes</v>
      </c>
    </row>
    <row r="243" spans="1:12" ht="25.5" x14ac:dyDescent="0.2">
      <c r="A243" s="61" t="s">
        <v>1404</v>
      </c>
      <c r="B243" s="37" t="s">
        <v>213</v>
      </c>
      <c r="C243" s="54">
        <v>24533.214305000001</v>
      </c>
      <c r="D243" s="46" t="str">
        <f t="shared" si="37"/>
        <v>N/A</v>
      </c>
      <c r="E243" s="54">
        <v>25498.696387</v>
      </c>
      <c r="F243" s="46" t="str">
        <f t="shared" si="38"/>
        <v>N/A</v>
      </c>
      <c r="G243" s="54">
        <v>25577.798269999999</v>
      </c>
      <c r="H243" s="46" t="str">
        <f t="shared" si="39"/>
        <v>N/A</v>
      </c>
      <c r="I243" s="12">
        <v>3.9350000000000001</v>
      </c>
      <c r="J243" s="12">
        <v>0.31019999999999998</v>
      </c>
      <c r="K243" s="47" t="s">
        <v>739</v>
      </c>
      <c r="L243" s="9" t="str">
        <f t="shared" si="40"/>
        <v>Yes</v>
      </c>
    </row>
    <row r="244" spans="1:12" ht="25.5" x14ac:dyDescent="0.2">
      <c r="A244" s="61" t="s">
        <v>1405</v>
      </c>
      <c r="B244" s="37" t="s">
        <v>213</v>
      </c>
      <c r="C244" s="54">
        <v>7397.2092050000001</v>
      </c>
      <c r="D244" s="46" t="str">
        <f t="shared" si="37"/>
        <v>N/A</v>
      </c>
      <c r="E244" s="54">
        <v>7569.1918605000001</v>
      </c>
      <c r="F244" s="46" t="str">
        <f t="shared" si="38"/>
        <v>N/A</v>
      </c>
      <c r="G244" s="54">
        <v>7882.2077921999999</v>
      </c>
      <c r="H244" s="46" t="str">
        <f t="shared" si="39"/>
        <v>N/A</v>
      </c>
      <c r="I244" s="12">
        <v>2.3250000000000002</v>
      </c>
      <c r="J244" s="12">
        <v>4.1349999999999998</v>
      </c>
      <c r="K244" s="47" t="s">
        <v>739</v>
      </c>
      <c r="L244" s="9" t="str">
        <f t="shared" si="40"/>
        <v>Yes</v>
      </c>
    </row>
    <row r="245" spans="1:12" ht="25.5" x14ac:dyDescent="0.2">
      <c r="A245" s="61" t="s">
        <v>1406</v>
      </c>
      <c r="B245" s="37" t="s">
        <v>213</v>
      </c>
      <c r="C245" s="54">
        <v>25425.131081</v>
      </c>
      <c r="D245" s="46" t="str">
        <f t="shared" si="37"/>
        <v>N/A</v>
      </c>
      <c r="E245" s="54">
        <v>26155.378497999998</v>
      </c>
      <c r="F245" s="46" t="str">
        <f t="shared" si="38"/>
        <v>N/A</v>
      </c>
      <c r="G245" s="54">
        <v>25968.904033999999</v>
      </c>
      <c r="H245" s="46" t="str">
        <f t="shared" si="39"/>
        <v>N/A</v>
      </c>
      <c r="I245" s="12">
        <v>2.8719999999999999</v>
      </c>
      <c r="J245" s="12">
        <v>-0.71299999999999997</v>
      </c>
      <c r="K245" s="47" t="s">
        <v>739</v>
      </c>
      <c r="L245" s="9" t="str">
        <f t="shared" si="40"/>
        <v>Yes</v>
      </c>
    </row>
    <row r="246" spans="1:12" ht="25.5" x14ac:dyDescent="0.2">
      <c r="A246" s="61" t="s">
        <v>1407</v>
      </c>
      <c r="B246" s="37" t="s">
        <v>213</v>
      </c>
      <c r="C246" s="54">
        <v>15664.629629999999</v>
      </c>
      <c r="D246" s="46" t="str">
        <f t="shared" si="37"/>
        <v>N/A</v>
      </c>
      <c r="E246" s="54">
        <v>18734.75</v>
      </c>
      <c r="F246" s="46" t="str">
        <f t="shared" si="38"/>
        <v>N/A</v>
      </c>
      <c r="G246" s="54">
        <v>60378.5</v>
      </c>
      <c r="H246" s="46" t="str">
        <f t="shared" si="39"/>
        <v>N/A</v>
      </c>
      <c r="I246" s="12">
        <v>19.600000000000001</v>
      </c>
      <c r="J246" s="12">
        <v>222.3</v>
      </c>
      <c r="K246" s="47" t="s">
        <v>739</v>
      </c>
      <c r="L246" s="9" t="str">
        <f t="shared" si="40"/>
        <v>No</v>
      </c>
    </row>
    <row r="247" spans="1:12" ht="25.5" x14ac:dyDescent="0.2">
      <c r="A247" s="61" t="s">
        <v>1408</v>
      </c>
      <c r="B247" s="37" t="s">
        <v>213</v>
      </c>
      <c r="C247" s="54">
        <v>898.07142856999997</v>
      </c>
      <c r="D247" s="46" t="str">
        <f t="shared" si="37"/>
        <v>N/A</v>
      </c>
      <c r="E247" s="54">
        <v>3738.25</v>
      </c>
      <c r="F247" s="46" t="str">
        <f t="shared" si="38"/>
        <v>N/A</v>
      </c>
      <c r="G247" s="54">
        <v>4790.8571429000003</v>
      </c>
      <c r="H247" s="46" t="str">
        <f t="shared" si="39"/>
        <v>N/A</v>
      </c>
      <c r="I247" s="12">
        <v>316.3</v>
      </c>
      <c r="J247" s="12">
        <v>28.16</v>
      </c>
      <c r="K247" s="47" t="s">
        <v>739</v>
      </c>
      <c r="L247" s="9" t="str">
        <f t="shared" si="40"/>
        <v>Yes</v>
      </c>
    </row>
    <row r="248" spans="1:12" ht="25.5" x14ac:dyDescent="0.2">
      <c r="A248" s="61" t="s">
        <v>1409</v>
      </c>
      <c r="B248" s="37" t="s">
        <v>213</v>
      </c>
      <c r="C248" s="46">
        <v>4.0968433359</v>
      </c>
      <c r="D248" s="46" t="str">
        <f t="shared" si="37"/>
        <v>N/A</v>
      </c>
      <c r="E248" s="46">
        <v>4.2534210506000001</v>
      </c>
      <c r="F248" s="46" t="str">
        <f t="shared" si="38"/>
        <v>N/A</v>
      </c>
      <c r="G248" s="46">
        <v>3.7767877778000001</v>
      </c>
      <c r="H248" s="46" t="str">
        <f t="shared" si="39"/>
        <v>N/A</v>
      </c>
      <c r="I248" s="12">
        <v>3.8220000000000001</v>
      </c>
      <c r="J248" s="12">
        <v>-11.2</v>
      </c>
      <c r="K248" s="47" t="s">
        <v>739</v>
      </c>
      <c r="L248" s="9" t="str">
        <f t="shared" si="40"/>
        <v>Yes</v>
      </c>
    </row>
    <row r="249" spans="1:12" ht="25.5" x14ac:dyDescent="0.2">
      <c r="A249" s="61" t="s">
        <v>1410</v>
      </c>
      <c r="B249" s="37" t="s">
        <v>213</v>
      </c>
      <c r="C249" s="46">
        <v>15.305795709</v>
      </c>
      <c r="D249" s="46" t="str">
        <f t="shared" si="37"/>
        <v>N/A</v>
      </c>
      <c r="E249" s="46">
        <v>13.343677269000001</v>
      </c>
      <c r="F249" s="46" t="str">
        <f t="shared" si="38"/>
        <v>N/A</v>
      </c>
      <c r="G249" s="46">
        <v>9.5731454620999994</v>
      </c>
      <c r="H249" s="46" t="str">
        <f t="shared" si="39"/>
        <v>N/A</v>
      </c>
      <c r="I249" s="12">
        <v>-12.8</v>
      </c>
      <c r="J249" s="12">
        <v>-28.3</v>
      </c>
      <c r="K249" s="47" t="s">
        <v>739</v>
      </c>
      <c r="L249" s="9" t="str">
        <f t="shared" si="40"/>
        <v>Yes</v>
      </c>
    </row>
    <row r="250" spans="1:12" ht="25.5" x14ac:dyDescent="0.2">
      <c r="A250" s="61" t="s">
        <v>1411</v>
      </c>
      <c r="B250" s="37" t="s">
        <v>213</v>
      </c>
      <c r="C250" s="46">
        <v>9.3904373442000004</v>
      </c>
      <c r="D250" s="46" t="str">
        <f t="shared" si="37"/>
        <v>N/A</v>
      </c>
      <c r="E250" s="46">
        <v>9.2229780666999996</v>
      </c>
      <c r="F250" s="46" t="str">
        <f t="shared" si="38"/>
        <v>N/A</v>
      </c>
      <c r="G250" s="46">
        <v>7.9519879969999998</v>
      </c>
      <c r="H250" s="46" t="str">
        <f t="shared" si="39"/>
        <v>N/A</v>
      </c>
      <c r="I250" s="12">
        <v>-1.78</v>
      </c>
      <c r="J250" s="12">
        <v>-13.8</v>
      </c>
      <c r="K250" s="47" t="s">
        <v>739</v>
      </c>
      <c r="L250" s="9" t="str">
        <f t="shared" si="40"/>
        <v>Yes</v>
      </c>
    </row>
    <row r="251" spans="1:12" ht="25.5" x14ac:dyDescent="0.2">
      <c r="A251" s="61" t="s">
        <v>1412</v>
      </c>
      <c r="B251" s="37" t="s">
        <v>213</v>
      </c>
      <c r="C251" s="46">
        <v>7.0493016000000006E-2</v>
      </c>
      <c r="D251" s="46" t="str">
        <f t="shared" si="37"/>
        <v>N/A</v>
      </c>
      <c r="E251" s="46">
        <v>6.7939269799999993E-2</v>
      </c>
      <c r="F251" s="46" t="str">
        <f t="shared" si="38"/>
        <v>N/A</v>
      </c>
      <c r="G251" s="46">
        <v>1.7546082800000001E-2</v>
      </c>
      <c r="H251" s="46" t="str">
        <f t="shared" si="39"/>
        <v>N/A</v>
      </c>
      <c r="I251" s="12">
        <v>-3.62</v>
      </c>
      <c r="J251" s="12">
        <v>-74.2</v>
      </c>
      <c r="K251" s="47" t="s">
        <v>739</v>
      </c>
      <c r="L251" s="9" t="str">
        <f t="shared" si="40"/>
        <v>No</v>
      </c>
    </row>
    <row r="252" spans="1:12" ht="25.5" x14ac:dyDescent="0.2">
      <c r="A252" s="61" t="s">
        <v>1413</v>
      </c>
      <c r="B252" s="37" t="s">
        <v>213</v>
      </c>
      <c r="C252" s="46">
        <v>3.63532497E-2</v>
      </c>
      <c r="D252" s="46" t="str">
        <f t="shared" si="37"/>
        <v>N/A</v>
      </c>
      <c r="E252" s="46">
        <v>2.41341861E-2</v>
      </c>
      <c r="F252" s="46" t="str">
        <f t="shared" si="38"/>
        <v>N/A</v>
      </c>
      <c r="G252" s="46">
        <v>2.3346563099999999E-2</v>
      </c>
      <c r="H252" s="46" t="str">
        <f t="shared" si="39"/>
        <v>N/A</v>
      </c>
      <c r="I252" s="12">
        <v>-33.6</v>
      </c>
      <c r="J252" s="12">
        <v>-3.26</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129448</v>
      </c>
      <c r="D6" s="46" t="str">
        <f t="shared" ref="D6:D37" si="0">IF($B6="N/A","N/A",IF(C6&gt;10,"No",IF(C6&lt;-10,"No","Yes")))</f>
        <v>N/A</v>
      </c>
      <c r="E6" s="38">
        <v>134289</v>
      </c>
      <c r="F6" s="46" t="str">
        <f t="shared" ref="F6:F37" si="1">IF($B6="N/A","N/A",IF(E6&gt;10,"No",IF(E6&lt;-10,"No","Yes")))</f>
        <v>N/A</v>
      </c>
      <c r="G6" s="38">
        <v>138488</v>
      </c>
      <c r="H6" s="46" t="str">
        <f t="shared" ref="H6:H37" si="2">IF($B6="N/A","N/A",IF(G6&gt;10,"No",IF(G6&lt;-10,"No","Yes")))</f>
        <v>N/A</v>
      </c>
      <c r="I6" s="12">
        <v>3.74</v>
      </c>
      <c r="J6" s="12">
        <v>3.1269999999999998</v>
      </c>
      <c r="K6" s="47" t="s">
        <v>739</v>
      </c>
      <c r="L6" s="9" t="str">
        <f t="shared" ref="L6:L39" si="3">IF(J6="Div by 0", "N/A", IF(K6="N/A","N/A", IF(J6&gt;VALUE(MID(K6,1,2)), "No", IF(J6&lt;-1*VALUE(MID(K6,1,2)), "No", "Yes"))))</f>
        <v>Yes</v>
      </c>
    </row>
    <row r="7" spans="1:12" x14ac:dyDescent="0.2">
      <c r="A7" s="48" t="s">
        <v>6</v>
      </c>
      <c r="B7" s="37" t="s">
        <v>213</v>
      </c>
      <c r="C7" s="38">
        <v>122126</v>
      </c>
      <c r="D7" s="46" t="str">
        <f t="shared" si="0"/>
        <v>N/A</v>
      </c>
      <c r="E7" s="38">
        <v>125157</v>
      </c>
      <c r="F7" s="46" t="str">
        <f t="shared" si="1"/>
        <v>N/A</v>
      </c>
      <c r="G7" s="38">
        <v>123237</v>
      </c>
      <c r="H7" s="46" t="str">
        <f t="shared" si="2"/>
        <v>N/A</v>
      </c>
      <c r="I7" s="12">
        <v>2.4820000000000002</v>
      </c>
      <c r="J7" s="12">
        <v>-1.53</v>
      </c>
      <c r="K7" s="47" t="s">
        <v>739</v>
      </c>
      <c r="L7" s="9" t="str">
        <f t="shared" si="3"/>
        <v>Yes</v>
      </c>
    </row>
    <row r="8" spans="1:12" x14ac:dyDescent="0.2">
      <c r="A8" s="48" t="s">
        <v>360</v>
      </c>
      <c r="B8" s="37" t="s">
        <v>213</v>
      </c>
      <c r="C8" s="8" t="s">
        <v>213</v>
      </c>
      <c r="D8" s="46" t="str">
        <f t="shared" si="0"/>
        <v>N/A</v>
      </c>
      <c r="E8" s="8">
        <v>93.199740856999995</v>
      </c>
      <c r="F8" s="46" t="str">
        <f t="shared" si="1"/>
        <v>N/A</v>
      </c>
      <c r="G8" s="8">
        <v>88.987493501000003</v>
      </c>
      <c r="H8" s="46" t="str">
        <f t="shared" si="2"/>
        <v>N/A</v>
      </c>
      <c r="I8" s="12" t="s">
        <v>213</v>
      </c>
      <c r="J8" s="12">
        <v>-4.5199999999999996</v>
      </c>
      <c r="K8" s="47" t="s">
        <v>739</v>
      </c>
      <c r="L8" s="9" t="str">
        <f t="shared" si="3"/>
        <v>Yes</v>
      </c>
    </row>
    <row r="9" spans="1:12" x14ac:dyDescent="0.2">
      <c r="A9" s="4" t="s">
        <v>88</v>
      </c>
      <c r="B9" s="50" t="s">
        <v>213</v>
      </c>
      <c r="C9" s="1">
        <v>114601.07</v>
      </c>
      <c r="D9" s="11" t="str">
        <f t="shared" si="0"/>
        <v>N/A</v>
      </c>
      <c r="E9" s="1">
        <v>120273.87</v>
      </c>
      <c r="F9" s="11" t="str">
        <f t="shared" si="1"/>
        <v>N/A</v>
      </c>
      <c r="G9" s="1">
        <v>123845.28</v>
      </c>
      <c r="H9" s="11" t="str">
        <f t="shared" si="2"/>
        <v>N/A</v>
      </c>
      <c r="I9" s="12">
        <v>4.95</v>
      </c>
      <c r="J9" s="12">
        <v>2.9689999999999999</v>
      </c>
      <c r="K9" s="50" t="s">
        <v>739</v>
      </c>
      <c r="L9" s="9" t="str">
        <f t="shared" si="3"/>
        <v>Yes</v>
      </c>
    </row>
    <row r="10" spans="1:12" x14ac:dyDescent="0.2">
      <c r="A10" s="4" t="s">
        <v>1414</v>
      </c>
      <c r="B10" s="37" t="s">
        <v>213</v>
      </c>
      <c r="C10" s="8">
        <v>1.7157468635999999</v>
      </c>
      <c r="D10" s="46" t="str">
        <f t="shared" si="0"/>
        <v>N/A</v>
      </c>
      <c r="E10" s="8">
        <v>1.2346506415</v>
      </c>
      <c r="F10" s="46" t="str">
        <f t="shared" si="1"/>
        <v>N/A</v>
      </c>
      <c r="G10" s="8">
        <v>0.77335220380000003</v>
      </c>
      <c r="H10" s="46" t="str">
        <f t="shared" si="2"/>
        <v>N/A</v>
      </c>
      <c r="I10" s="12">
        <v>-28</v>
      </c>
      <c r="J10" s="12">
        <v>-37.4</v>
      </c>
      <c r="K10" s="47" t="s">
        <v>739</v>
      </c>
      <c r="L10" s="9" t="str">
        <f t="shared" si="3"/>
        <v>No</v>
      </c>
    </row>
    <row r="11" spans="1:12" x14ac:dyDescent="0.2">
      <c r="A11" s="4" t="s">
        <v>1415</v>
      </c>
      <c r="B11" s="37" t="s">
        <v>213</v>
      </c>
      <c r="C11" s="8">
        <v>3.4855694951</v>
      </c>
      <c r="D11" s="46" t="str">
        <f t="shared" si="0"/>
        <v>N/A</v>
      </c>
      <c r="E11" s="8">
        <v>3.3971509208000001</v>
      </c>
      <c r="F11" s="46" t="str">
        <f t="shared" si="1"/>
        <v>N/A</v>
      </c>
      <c r="G11" s="8">
        <v>3.5764831610000001</v>
      </c>
      <c r="H11" s="46" t="str">
        <f t="shared" si="2"/>
        <v>N/A</v>
      </c>
      <c r="I11" s="12">
        <v>-2.54</v>
      </c>
      <c r="J11" s="12">
        <v>5.2789999999999999</v>
      </c>
      <c r="K11" s="47" t="s">
        <v>739</v>
      </c>
      <c r="L11" s="9" t="str">
        <f t="shared" si="3"/>
        <v>Yes</v>
      </c>
    </row>
    <row r="12" spans="1:12" x14ac:dyDescent="0.2">
      <c r="A12" s="4" t="s">
        <v>1416</v>
      </c>
      <c r="B12" s="37" t="s">
        <v>213</v>
      </c>
      <c r="C12" s="8">
        <v>89.476083059999993</v>
      </c>
      <c r="D12" s="46" t="str">
        <f t="shared" si="0"/>
        <v>N/A</v>
      </c>
      <c r="E12" s="8">
        <v>85.806730260999998</v>
      </c>
      <c r="F12" s="46" t="str">
        <f t="shared" si="1"/>
        <v>N/A</v>
      </c>
      <c r="G12" s="8">
        <v>85.107012882000006</v>
      </c>
      <c r="H12" s="46" t="str">
        <f t="shared" si="2"/>
        <v>N/A</v>
      </c>
      <c r="I12" s="12">
        <v>-4.0999999999999996</v>
      </c>
      <c r="J12" s="12">
        <v>-0.81499999999999995</v>
      </c>
      <c r="K12" s="47" t="s">
        <v>739</v>
      </c>
      <c r="L12" s="9" t="str">
        <f t="shared" si="3"/>
        <v>Yes</v>
      </c>
    </row>
    <row r="13" spans="1:12" x14ac:dyDescent="0.2">
      <c r="A13" s="4" t="s">
        <v>1417</v>
      </c>
      <c r="B13" s="37" t="s">
        <v>213</v>
      </c>
      <c r="C13" s="8">
        <v>1.3395340214</v>
      </c>
      <c r="D13" s="46" t="str">
        <f t="shared" si="0"/>
        <v>N/A</v>
      </c>
      <c r="E13" s="8">
        <v>1.2272040152000001</v>
      </c>
      <c r="F13" s="46" t="str">
        <f t="shared" si="1"/>
        <v>N/A</v>
      </c>
      <c r="G13" s="8">
        <v>1.3026399398999999</v>
      </c>
      <c r="H13" s="46" t="str">
        <f t="shared" si="2"/>
        <v>N/A</v>
      </c>
      <c r="I13" s="12">
        <v>-8.39</v>
      </c>
      <c r="J13" s="12">
        <v>6.1470000000000002</v>
      </c>
      <c r="K13" s="47" t="s">
        <v>739</v>
      </c>
      <c r="L13" s="9" t="str">
        <f t="shared" si="3"/>
        <v>Yes</v>
      </c>
    </row>
    <row r="14" spans="1:12" x14ac:dyDescent="0.2">
      <c r="A14" s="4" t="s">
        <v>1418</v>
      </c>
      <c r="B14" s="37" t="s">
        <v>213</v>
      </c>
      <c r="C14" s="8">
        <v>1.1255484828</v>
      </c>
      <c r="D14" s="46" t="str">
        <f t="shared" si="0"/>
        <v>N/A</v>
      </c>
      <c r="E14" s="8">
        <v>1.2003961605</v>
      </c>
      <c r="F14" s="46" t="str">
        <f t="shared" si="1"/>
        <v>N/A</v>
      </c>
      <c r="G14" s="8">
        <v>1.2224885911000001</v>
      </c>
      <c r="H14" s="46" t="str">
        <f t="shared" si="2"/>
        <v>N/A</v>
      </c>
      <c r="I14" s="12">
        <v>6.65</v>
      </c>
      <c r="J14" s="12">
        <v>1.84</v>
      </c>
      <c r="K14" s="47" t="s">
        <v>739</v>
      </c>
      <c r="L14" s="9" t="str">
        <f t="shared" si="3"/>
        <v>Yes</v>
      </c>
    </row>
    <row r="15" spans="1:12" x14ac:dyDescent="0.2">
      <c r="A15" s="4" t="s">
        <v>1419</v>
      </c>
      <c r="B15" s="37" t="s">
        <v>213</v>
      </c>
      <c r="C15" s="8">
        <v>0</v>
      </c>
      <c r="D15" s="46" t="str">
        <f t="shared" si="0"/>
        <v>N/A</v>
      </c>
      <c r="E15" s="8">
        <v>2.9786505E-3</v>
      </c>
      <c r="F15" s="46" t="str">
        <f t="shared" si="1"/>
        <v>N/A</v>
      </c>
      <c r="G15" s="8">
        <v>1.4441683999999999E-3</v>
      </c>
      <c r="H15" s="46" t="str">
        <f t="shared" si="2"/>
        <v>N/A</v>
      </c>
      <c r="I15" s="12" t="s">
        <v>1747</v>
      </c>
      <c r="J15" s="12">
        <v>-51.5</v>
      </c>
      <c r="K15" s="47" t="s">
        <v>739</v>
      </c>
      <c r="L15" s="9" t="str">
        <f t="shared" si="3"/>
        <v>No</v>
      </c>
    </row>
    <row r="16" spans="1:12" x14ac:dyDescent="0.2">
      <c r="A16" s="4" t="s">
        <v>1420</v>
      </c>
      <c r="B16" s="37" t="s">
        <v>213</v>
      </c>
      <c r="C16" s="8">
        <v>0.5222174155</v>
      </c>
      <c r="D16" s="46" t="str">
        <f t="shared" si="0"/>
        <v>N/A</v>
      </c>
      <c r="E16" s="8">
        <v>0.70668483640000002</v>
      </c>
      <c r="F16" s="46" t="str">
        <f t="shared" si="1"/>
        <v>N/A</v>
      </c>
      <c r="G16" s="8">
        <v>0.68959043379999996</v>
      </c>
      <c r="H16" s="46" t="str">
        <f t="shared" si="2"/>
        <v>N/A</v>
      </c>
      <c r="I16" s="12">
        <v>35.32</v>
      </c>
      <c r="J16" s="12">
        <v>-2.42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2.3353006612999998</v>
      </c>
      <c r="D18" s="46" t="str">
        <f t="shared" si="0"/>
        <v>N/A</v>
      </c>
      <c r="E18" s="8">
        <v>6.4242045141000004</v>
      </c>
      <c r="F18" s="46" t="str">
        <f t="shared" si="1"/>
        <v>N/A</v>
      </c>
      <c r="G18" s="8">
        <v>7.3269886199999998</v>
      </c>
      <c r="H18" s="46" t="str">
        <f t="shared" si="2"/>
        <v>N/A</v>
      </c>
      <c r="I18" s="12">
        <v>175.1</v>
      </c>
      <c r="J18" s="12">
        <v>14.05</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94.652679067999998</v>
      </c>
      <c r="D20" s="46" t="str">
        <f t="shared" si="0"/>
        <v>N/A</v>
      </c>
      <c r="E20" s="8">
        <v>94.665981576999997</v>
      </c>
      <c r="F20" s="46" t="str">
        <f t="shared" si="1"/>
        <v>N/A</v>
      </c>
      <c r="G20" s="8">
        <v>94.429842296999993</v>
      </c>
      <c r="H20" s="46" t="str">
        <f t="shared" si="2"/>
        <v>N/A</v>
      </c>
      <c r="I20" s="12">
        <v>1.41E-2</v>
      </c>
      <c r="J20" s="12">
        <v>-0.249</v>
      </c>
      <c r="K20" s="47" t="s">
        <v>739</v>
      </c>
      <c r="L20" s="9" t="str">
        <f t="shared" si="3"/>
        <v>Yes</v>
      </c>
    </row>
    <row r="21" spans="1:12" x14ac:dyDescent="0.2">
      <c r="A21" s="2" t="s">
        <v>976</v>
      </c>
      <c r="B21" s="37" t="s">
        <v>213</v>
      </c>
      <c r="C21" s="8">
        <v>5.3473209319999997</v>
      </c>
      <c r="D21" s="46" t="str">
        <f t="shared" si="0"/>
        <v>N/A</v>
      </c>
      <c r="E21" s="8">
        <v>5.3340184229999998</v>
      </c>
      <c r="F21" s="46" t="str">
        <f t="shared" si="1"/>
        <v>N/A</v>
      </c>
      <c r="G21" s="8">
        <v>5.5701577031999996</v>
      </c>
      <c r="H21" s="46" t="str">
        <f t="shared" si="2"/>
        <v>N/A</v>
      </c>
      <c r="I21" s="12">
        <v>-0.249</v>
      </c>
      <c r="J21" s="12">
        <v>4.4269999999999996</v>
      </c>
      <c r="K21" s="47" t="s">
        <v>739</v>
      </c>
      <c r="L21" s="9" t="str">
        <f t="shared" si="3"/>
        <v>Yes</v>
      </c>
    </row>
    <row r="22" spans="1:12" x14ac:dyDescent="0.2">
      <c r="A22" s="3" t="s">
        <v>1718</v>
      </c>
      <c r="B22" s="37" t="s">
        <v>213</v>
      </c>
      <c r="C22" s="38">
        <v>71813</v>
      </c>
      <c r="D22" s="46" t="str">
        <f t="shared" si="0"/>
        <v>N/A</v>
      </c>
      <c r="E22" s="38">
        <v>74974</v>
      </c>
      <c r="F22" s="46" t="str">
        <f t="shared" si="1"/>
        <v>N/A</v>
      </c>
      <c r="G22" s="38">
        <v>77549</v>
      </c>
      <c r="H22" s="46" t="str">
        <f t="shared" si="2"/>
        <v>N/A</v>
      </c>
      <c r="I22" s="12">
        <v>4.4020000000000001</v>
      </c>
      <c r="J22" s="12">
        <v>3.4350000000000001</v>
      </c>
      <c r="K22" s="47" t="s">
        <v>739</v>
      </c>
      <c r="L22" s="9" t="str">
        <f t="shared" si="3"/>
        <v>Yes</v>
      </c>
    </row>
    <row r="23" spans="1:12" x14ac:dyDescent="0.2">
      <c r="A23" s="3" t="s">
        <v>991</v>
      </c>
      <c r="B23" s="37" t="s">
        <v>213</v>
      </c>
      <c r="C23" s="38">
        <v>30455</v>
      </c>
      <c r="D23" s="46" t="str">
        <f t="shared" si="0"/>
        <v>N/A</v>
      </c>
      <c r="E23" s="38">
        <v>31769</v>
      </c>
      <c r="F23" s="46" t="str">
        <f t="shared" si="1"/>
        <v>N/A</v>
      </c>
      <c r="G23" s="38">
        <v>36591</v>
      </c>
      <c r="H23" s="46" t="str">
        <f t="shared" si="2"/>
        <v>N/A</v>
      </c>
      <c r="I23" s="12">
        <v>4.3150000000000004</v>
      </c>
      <c r="J23" s="12">
        <v>15.18</v>
      </c>
      <c r="K23" s="47" t="s">
        <v>739</v>
      </c>
      <c r="L23" s="9" t="str">
        <f t="shared" si="3"/>
        <v>Yes</v>
      </c>
    </row>
    <row r="24" spans="1:12" x14ac:dyDescent="0.2">
      <c r="A24" s="3" t="s">
        <v>992</v>
      </c>
      <c r="B24" s="37" t="s">
        <v>213</v>
      </c>
      <c r="C24" s="38">
        <v>6072</v>
      </c>
      <c r="D24" s="46" t="str">
        <f t="shared" si="0"/>
        <v>N/A</v>
      </c>
      <c r="E24" s="38">
        <v>6170</v>
      </c>
      <c r="F24" s="46" t="str">
        <f t="shared" si="1"/>
        <v>N/A</v>
      </c>
      <c r="G24" s="38">
        <v>6230</v>
      </c>
      <c r="H24" s="46" t="str">
        <f t="shared" si="2"/>
        <v>N/A</v>
      </c>
      <c r="I24" s="12">
        <v>1.6140000000000001</v>
      </c>
      <c r="J24" s="12">
        <v>0.97240000000000004</v>
      </c>
      <c r="K24" s="47" t="s">
        <v>739</v>
      </c>
      <c r="L24" s="9" t="str">
        <f t="shared" si="3"/>
        <v>Yes</v>
      </c>
    </row>
    <row r="25" spans="1:12" x14ac:dyDescent="0.2">
      <c r="A25" s="3" t="s">
        <v>993</v>
      </c>
      <c r="B25" s="37" t="s">
        <v>213</v>
      </c>
      <c r="C25" s="38">
        <v>1885</v>
      </c>
      <c r="D25" s="46" t="str">
        <f t="shared" si="0"/>
        <v>N/A</v>
      </c>
      <c r="E25" s="38">
        <v>2169</v>
      </c>
      <c r="F25" s="46" t="str">
        <f t="shared" si="1"/>
        <v>N/A</v>
      </c>
      <c r="G25" s="38">
        <v>2426</v>
      </c>
      <c r="H25" s="46" t="str">
        <f t="shared" si="2"/>
        <v>N/A</v>
      </c>
      <c r="I25" s="12">
        <v>15.07</v>
      </c>
      <c r="J25" s="12">
        <v>11.85</v>
      </c>
      <c r="K25" s="47" t="s">
        <v>739</v>
      </c>
      <c r="L25" s="9" t="str">
        <f t="shared" si="3"/>
        <v>Yes</v>
      </c>
    </row>
    <row r="26" spans="1:12" x14ac:dyDescent="0.2">
      <c r="A26" s="3" t="s">
        <v>994</v>
      </c>
      <c r="B26" s="37" t="s">
        <v>213</v>
      </c>
      <c r="C26" s="38">
        <v>33401</v>
      </c>
      <c r="D26" s="46" t="str">
        <f t="shared" si="0"/>
        <v>N/A</v>
      </c>
      <c r="E26" s="38">
        <v>34866</v>
      </c>
      <c r="F26" s="46" t="str">
        <f t="shared" si="1"/>
        <v>N/A</v>
      </c>
      <c r="G26" s="38">
        <v>32302</v>
      </c>
      <c r="H26" s="46" t="str">
        <f t="shared" si="2"/>
        <v>N/A</v>
      </c>
      <c r="I26" s="12">
        <v>4.3860000000000001</v>
      </c>
      <c r="J26" s="12">
        <v>-7.35</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57172</v>
      </c>
      <c r="D28" s="46" t="str">
        <f t="shared" si="0"/>
        <v>N/A</v>
      </c>
      <c r="E28" s="38">
        <v>58824</v>
      </c>
      <c r="F28" s="46" t="str">
        <f t="shared" si="1"/>
        <v>N/A</v>
      </c>
      <c r="G28" s="38">
        <v>60467</v>
      </c>
      <c r="H28" s="46" t="str">
        <f t="shared" si="2"/>
        <v>N/A</v>
      </c>
      <c r="I28" s="12">
        <v>2.89</v>
      </c>
      <c r="J28" s="12">
        <v>2.7930000000000001</v>
      </c>
      <c r="K28" s="47" t="s">
        <v>739</v>
      </c>
      <c r="L28" s="9" t="str">
        <f t="shared" si="3"/>
        <v>Yes</v>
      </c>
    </row>
    <row r="29" spans="1:12" x14ac:dyDescent="0.2">
      <c r="A29" s="3" t="s">
        <v>996</v>
      </c>
      <c r="B29" s="37" t="s">
        <v>213</v>
      </c>
      <c r="C29" s="38">
        <v>28150</v>
      </c>
      <c r="D29" s="46" t="str">
        <f t="shared" si="0"/>
        <v>N/A</v>
      </c>
      <c r="E29" s="38">
        <v>27731</v>
      </c>
      <c r="F29" s="46" t="str">
        <f t="shared" si="1"/>
        <v>N/A</v>
      </c>
      <c r="G29" s="38">
        <v>30830</v>
      </c>
      <c r="H29" s="46" t="str">
        <f t="shared" si="2"/>
        <v>N/A</v>
      </c>
      <c r="I29" s="12">
        <v>-1.49</v>
      </c>
      <c r="J29" s="12">
        <v>11.18</v>
      </c>
      <c r="K29" s="47" t="s">
        <v>739</v>
      </c>
      <c r="L29" s="9" t="str">
        <f t="shared" si="3"/>
        <v>Yes</v>
      </c>
    </row>
    <row r="30" spans="1:12" x14ac:dyDescent="0.2">
      <c r="A30" s="3" t="s">
        <v>997</v>
      </c>
      <c r="B30" s="37" t="s">
        <v>213</v>
      </c>
      <c r="C30" s="38">
        <v>5061</v>
      </c>
      <c r="D30" s="46" t="str">
        <f t="shared" si="0"/>
        <v>N/A</v>
      </c>
      <c r="E30" s="38">
        <v>4983</v>
      </c>
      <c r="F30" s="46" t="str">
        <f t="shared" si="1"/>
        <v>N/A</v>
      </c>
      <c r="G30" s="38">
        <v>5511</v>
      </c>
      <c r="H30" s="46" t="str">
        <f t="shared" si="2"/>
        <v>N/A</v>
      </c>
      <c r="I30" s="12">
        <v>-1.54</v>
      </c>
      <c r="J30" s="12">
        <v>10.6</v>
      </c>
      <c r="K30" s="47" t="s">
        <v>739</v>
      </c>
      <c r="L30" s="9" t="str">
        <f t="shared" si="3"/>
        <v>Yes</v>
      </c>
    </row>
    <row r="31" spans="1:12" x14ac:dyDescent="0.2">
      <c r="A31" s="3" t="s">
        <v>998</v>
      </c>
      <c r="B31" s="37" t="s">
        <v>213</v>
      </c>
      <c r="C31" s="38">
        <v>4916</v>
      </c>
      <c r="D31" s="46" t="str">
        <f t="shared" si="0"/>
        <v>N/A</v>
      </c>
      <c r="E31" s="38">
        <v>4854</v>
      </c>
      <c r="F31" s="46" t="str">
        <f t="shared" si="1"/>
        <v>N/A</v>
      </c>
      <c r="G31" s="38">
        <v>5155</v>
      </c>
      <c r="H31" s="46" t="str">
        <f t="shared" si="2"/>
        <v>N/A</v>
      </c>
      <c r="I31" s="12">
        <v>-1.26</v>
      </c>
      <c r="J31" s="12">
        <v>6.2009999999999996</v>
      </c>
      <c r="K31" s="47" t="s">
        <v>739</v>
      </c>
      <c r="L31" s="9" t="str">
        <f t="shared" si="3"/>
        <v>Yes</v>
      </c>
    </row>
    <row r="32" spans="1:12" x14ac:dyDescent="0.2">
      <c r="A32" s="3" t="s">
        <v>999</v>
      </c>
      <c r="B32" s="37" t="s">
        <v>213</v>
      </c>
      <c r="C32" s="38">
        <v>19045</v>
      </c>
      <c r="D32" s="46" t="str">
        <f t="shared" si="0"/>
        <v>N/A</v>
      </c>
      <c r="E32" s="38">
        <v>21256</v>
      </c>
      <c r="F32" s="46" t="str">
        <f t="shared" si="1"/>
        <v>N/A</v>
      </c>
      <c r="G32" s="38">
        <v>18971</v>
      </c>
      <c r="H32" s="46" t="str">
        <f t="shared" si="2"/>
        <v>N/A</v>
      </c>
      <c r="I32" s="12">
        <v>11.61</v>
      </c>
      <c r="J32" s="12">
        <v>-10.7</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1620183620</v>
      </c>
      <c r="D34" s="46" t="str">
        <f t="shared" si="0"/>
        <v>N/A</v>
      </c>
      <c r="E34" s="49">
        <v>1697349524</v>
      </c>
      <c r="F34" s="46" t="str">
        <f t="shared" si="1"/>
        <v>N/A</v>
      </c>
      <c r="G34" s="49">
        <v>1606688421</v>
      </c>
      <c r="H34" s="46" t="str">
        <f t="shared" si="2"/>
        <v>N/A</v>
      </c>
      <c r="I34" s="12">
        <v>4.7629999999999999</v>
      </c>
      <c r="J34" s="12">
        <v>-5.34</v>
      </c>
      <c r="K34" s="47" t="s">
        <v>739</v>
      </c>
      <c r="L34" s="9" t="str">
        <f t="shared" si="3"/>
        <v>Yes</v>
      </c>
    </row>
    <row r="35" spans="1:12" x14ac:dyDescent="0.2">
      <c r="A35" s="48" t="s">
        <v>1424</v>
      </c>
      <c r="B35" s="37" t="s">
        <v>213</v>
      </c>
      <c r="C35" s="49">
        <v>12516.096192999999</v>
      </c>
      <c r="D35" s="46" t="str">
        <f t="shared" si="0"/>
        <v>N/A</v>
      </c>
      <c r="E35" s="49">
        <v>12639.527615999999</v>
      </c>
      <c r="F35" s="46" t="str">
        <f t="shared" si="1"/>
        <v>N/A</v>
      </c>
      <c r="G35" s="49">
        <v>11601.643615000001</v>
      </c>
      <c r="H35" s="46" t="str">
        <f t="shared" si="2"/>
        <v>N/A</v>
      </c>
      <c r="I35" s="12">
        <v>0.98619999999999997</v>
      </c>
      <c r="J35" s="12">
        <v>-8.2100000000000009</v>
      </c>
      <c r="K35" s="47" t="s">
        <v>739</v>
      </c>
      <c r="L35" s="9" t="str">
        <f t="shared" si="3"/>
        <v>Yes</v>
      </c>
    </row>
    <row r="36" spans="1:12" x14ac:dyDescent="0.2">
      <c r="A36" s="48" t="s">
        <v>1425</v>
      </c>
      <c r="B36" s="37" t="s">
        <v>213</v>
      </c>
      <c r="C36" s="49">
        <v>13266.492147000001</v>
      </c>
      <c r="D36" s="46" t="str">
        <f t="shared" si="0"/>
        <v>N/A</v>
      </c>
      <c r="E36" s="49">
        <v>13561.762618000001</v>
      </c>
      <c r="F36" s="46" t="str">
        <f t="shared" si="1"/>
        <v>N/A</v>
      </c>
      <c r="G36" s="49">
        <v>13037.38667</v>
      </c>
      <c r="H36" s="46" t="str">
        <f t="shared" si="2"/>
        <v>N/A</v>
      </c>
      <c r="I36" s="12">
        <v>2.226</v>
      </c>
      <c r="J36" s="12">
        <v>-3.87</v>
      </c>
      <c r="K36" s="47" t="s">
        <v>739</v>
      </c>
      <c r="L36" s="9" t="str">
        <f t="shared" si="3"/>
        <v>Yes</v>
      </c>
    </row>
    <row r="37" spans="1:12" x14ac:dyDescent="0.2">
      <c r="A37" s="4" t="s">
        <v>107</v>
      </c>
      <c r="B37" s="37" t="s">
        <v>213</v>
      </c>
      <c r="C37" s="49">
        <v>2298156</v>
      </c>
      <c r="D37" s="46" t="str">
        <f t="shared" si="0"/>
        <v>N/A</v>
      </c>
      <c r="E37" s="49">
        <v>14041767</v>
      </c>
      <c r="F37" s="46" t="str">
        <f t="shared" si="1"/>
        <v>N/A</v>
      </c>
      <c r="G37" s="49">
        <v>39820220</v>
      </c>
      <c r="H37" s="46" t="str">
        <f t="shared" si="2"/>
        <v>N/A</v>
      </c>
      <c r="I37" s="12">
        <v>511</v>
      </c>
      <c r="J37" s="12">
        <v>183.6</v>
      </c>
      <c r="K37" s="47" t="s">
        <v>739</v>
      </c>
      <c r="L37" s="9" t="str">
        <f t="shared" si="3"/>
        <v>No</v>
      </c>
    </row>
    <row r="38" spans="1:12" x14ac:dyDescent="0.2">
      <c r="A38" s="48" t="s">
        <v>158</v>
      </c>
      <c r="B38" s="50" t="s">
        <v>217</v>
      </c>
      <c r="C38" s="1">
        <v>1647</v>
      </c>
      <c r="D38" s="46" t="str">
        <f>IF($B38="N/A","N/A",IF(C38&gt;0,"No",IF(C38&lt;0,"No","Yes")))</f>
        <v>No</v>
      </c>
      <c r="E38" s="1">
        <v>52261</v>
      </c>
      <c r="F38" s="46" t="str">
        <f>IF($B38="N/A","N/A",IF(E38&gt;0,"No",IF(E38&lt;0,"No","Yes")))</f>
        <v>No</v>
      </c>
      <c r="G38" s="1">
        <v>100811</v>
      </c>
      <c r="H38" s="46" t="str">
        <f>IF($B38="N/A","N/A",IF(G38&gt;0,"No",IF(G38&lt;0,"No","Yes")))</f>
        <v>No</v>
      </c>
      <c r="I38" s="12">
        <v>3073</v>
      </c>
      <c r="J38" s="12">
        <v>92.9</v>
      </c>
      <c r="K38" s="47" t="s">
        <v>739</v>
      </c>
      <c r="L38" s="9" t="str">
        <f t="shared" si="3"/>
        <v>No</v>
      </c>
    </row>
    <row r="39" spans="1:12" x14ac:dyDescent="0.2">
      <c r="A39" s="48" t="s">
        <v>156</v>
      </c>
      <c r="B39" s="37" t="s">
        <v>213</v>
      </c>
      <c r="C39" s="49">
        <v>2162167</v>
      </c>
      <c r="D39" s="46" t="str">
        <f t="shared" ref="D39:D40" si="4">IF($B39="N/A","N/A",IF(C39&gt;10,"No",IF(C39&lt;-10,"No","Yes")))</f>
        <v>N/A</v>
      </c>
      <c r="E39" s="49">
        <v>13959892</v>
      </c>
      <c r="F39" s="46" t="str">
        <f t="shared" ref="F39:F40" si="5">IF($B39="N/A","N/A",IF(E39&gt;10,"No",IF(E39&lt;-10,"No","Yes")))</f>
        <v>N/A</v>
      </c>
      <c r="G39" s="49">
        <v>39762388</v>
      </c>
      <c r="H39" s="46" t="str">
        <f t="shared" ref="H39:H40" si="6">IF($B39="N/A","N/A",IF(G39&gt;10,"No",IF(G39&lt;-10,"No","Yes")))</f>
        <v>N/A</v>
      </c>
      <c r="I39" s="12">
        <v>545.6</v>
      </c>
      <c r="J39" s="12">
        <v>184.8</v>
      </c>
      <c r="K39" s="47" t="s">
        <v>739</v>
      </c>
      <c r="L39" s="9" t="str">
        <f t="shared" si="3"/>
        <v>No</v>
      </c>
    </row>
    <row r="40" spans="1:12" x14ac:dyDescent="0.2">
      <c r="A40" s="48" t="s">
        <v>1304</v>
      </c>
      <c r="B40" s="37" t="s">
        <v>213</v>
      </c>
      <c r="C40" s="49">
        <v>1312.7911354</v>
      </c>
      <c r="D40" s="46" t="str">
        <f t="shared" si="4"/>
        <v>N/A</v>
      </c>
      <c r="E40" s="49">
        <v>267.11873098000001</v>
      </c>
      <c r="F40" s="46" t="str">
        <f t="shared" si="5"/>
        <v>N/A</v>
      </c>
      <c r="G40" s="49">
        <v>394.42509250000001</v>
      </c>
      <c r="H40" s="46" t="str">
        <f t="shared" si="6"/>
        <v>N/A</v>
      </c>
      <c r="I40" s="12">
        <v>-79.7</v>
      </c>
      <c r="J40" s="12">
        <v>47.66</v>
      </c>
      <c r="K40" s="47" t="s">
        <v>739</v>
      </c>
      <c r="L40" s="9" t="str">
        <f>IF(J40="Div by 0", "N/A", IF(OR(J40="N/A",K40="N/A"),"N/A", IF(J40&gt;VALUE(MID(K40,1,2)), "No", IF(J40&lt;-1*VALUE(MID(K40,1,2)), "No", "Yes"))))</f>
        <v>No</v>
      </c>
    </row>
    <row r="41" spans="1:12" x14ac:dyDescent="0.2">
      <c r="A41" s="3" t="s">
        <v>1426</v>
      </c>
      <c r="B41" s="37" t="s">
        <v>213</v>
      </c>
      <c r="C41" s="49">
        <v>13681.038350000001</v>
      </c>
      <c r="D41" s="46" t="str">
        <f t="shared" ref="D41:D52" si="7">IF($B41="N/A","N/A",IF(C41&gt;10,"No",IF(C41&lt;-10,"No","Yes")))</f>
        <v>N/A</v>
      </c>
      <c r="E41" s="49">
        <v>13695.831355</v>
      </c>
      <c r="F41" s="46" t="str">
        <f t="shared" ref="F41:F52" si="8">IF($B41="N/A","N/A",IF(E41&gt;10,"No",IF(E41&lt;-10,"No","Yes")))</f>
        <v>N/A</v>
      </c>
      <c r="G41" s="49">
        <v>12580.392784</v>
      </c>
      <c r="H41" s="46" t="str">
        <f t="shared" ref="H41:H52" si="9">IF($B41="N/A","N/A",IF(G41&gt;10,"No",IF(G41&lt;-10,"No","Yes")))</f>
        <v>N/A</v>
      </c>
      <c r="I41" s="12">
        <v>0.1081</v>
      </c>
      <c r="J41" s="12">
        <v>-8.14</v>
      </c>
      <c r="K41" s="47" t="s">
        <v>739</v>
      </c>
      <c r="L41" s="9" t="str">
        <f t="shared" ref="L41:L52" si="10">IF(J41="Div by 0", "N/A", IF(K41="N/A","N/A", IF(J41&gt;VALUE(MID(K41,1,2)), "No", IF(J41&lt;-1*VALUE(MID(K41,1,2)), "No", "Yes"))))</f>
        <v>Yes</v>
      </c>
    </row>
    <row r="42" spans="1:12" x14ac:dyDescent="0.2">
      <c r="A42" s="3" t="s">
        <v>1427</v>
      </c>
      <c r="B42" s="37" t="s">
        <v>213</v>
      </c>
      <c r="C42" s="49">
        <v>7118.6355606999996</v>
      </c>
      <c r="D42" s="46" t="str">
        <f t="shared" si="7"/>
        <v>N/A</v>
      </c>
      <c r="E42" s="49">
        <v>6785.4277439999996</v>
      </c>
      <c r="F42" s="46" t="str">
        <f t="shared" si="8"/>
        <v>N/A</v>
      </c>
      <c r="G42" s="49">
        <v>7339.2529857</v>
      </c>
      <c r="H42" s="46" t="str">
        <f t="shared" si="9"/>
        <v>N/A</v>
      </c>
      <c r="I42" s="12">
        <v>-4.68</v>
      </c>
      <c r="J42" s="12">
        <v>8.1620000000000008</v>
      </c>
      <c r="K42" s="47" t="s">
        <v>739</v>
      </c>
      <c r="L42" s="9" t="str">
        <f t="shared" si="10"/>
        <v>Yes</v>
      </c>
    </row>
    <row r="43" spans="1:12" x14ac:dyDescent="0.2">
      <c r="A43" s="3" t="s">
        <v>1428</v>
      </c>
      <c r="B43" s="37" t="s">
        <v>213</v>
      </c>
      <c r="C43" s="49">
        <v>8237.6674901000006</v>
      </c>
      <c r="D43" s="46" t="str">
        <f t="shared" si="7"/>
        <v>N/A</v>
      </c>
      <c r="E43" s="49">
        <v>8177.8379254000001</v>
      </c>
      <c r="F43" s="46" t="str">
        <f t="shared" si="8"/>
        <v>N/A</v>
      </c>
      <c r="G43" s="49">
        <v>8330.7460673999994</v>
      </c>
      <c r="H43" s="46" t="str">
        <f t="shared" si="9"/>
        <v>N/A</v>
      </c>
      <c r="I43" s="12">
        <v>-0.72599999999999998</v>
      </c>
      <c r="J43" s="12">
        <v>1.87</v>
      </c>
      <c r="K43" s="47" t="s">
        <v>739</v>
      </c>
      <c r="L43" s="9" t="str">
        <f t="shared" si="10"/>
        <v>Yes</v>
      </c>
    </row>
    <row r="44" spans="1:12" x14ac:dyDescent="0.2">
      <c r="A44" s="3" t="s">
        <v>1429</v>
      </c>
      <c r="B44" s="37" t="s">
        <v>213</v>
      </c>
      <c r="C44" s="49">
        <v>1628.3862068999999</v>
      </c>
      <c r="D44" s="46" t="str">
        <f t="shared" si="7"/>
        <v>N/A</v>
      </c>
      <c r="E44" s="49">
        <v>1235.5477178000001</v>
      </c>
      <c r="F44" s="46" t="str">
        <f t="shared" si="8"/>
        <v>N/A</v>
      </c>
      <c r="G44" s="49">
        <v>1148.856554</v>
      </c>
      <c r="H44" s="46" t="str">
        <f t="shared" si="9"/>
        <v>N/A</v>
      </c>
      <c r="I44" s="12">
        <v>-24.1</v>
      </c>
      <c r="J44" s="12">
        <v>-7.02</v>
      </c>
      <c r="K44" s="47" t="s">
        <v>739</v>
      </c>
      <c r="L44" s="9" t="str">
        <f t="shared" si="10"/>
        <v>Yes</v>
      </c>
    </row>
    <row r="45" spans="1:12" x14ac:dyDescent="0.2">
      <c r="A45" s="3" t="s">
        <v>1430</v>
      </c>
      <c r="B45" s="37" t="s">
        <v>213</v>
      </c>
      <c r="C45" s="49">
        <v>21334.383281999999</v>
      </c>
      <c r="D45" s="46" t="str">
        <f t="shared" si="7"/>
        <v>N/A</v>
      </c>
      <c r="E45" s="49">
        <v>21744.044140000002</v>
      </c>
      <c r="F45" s="46" t="str">
        <f t="shared" si="8"/>
        <v>N/A</v>
      </c>
      <c r="G45" s="49">
        <v>20195.610178999999</v>
      </c>
      <c r="H45" s="46" t="str">
        <f t="shared" si="9"/>
        <v>N/A</v>
      </c>
      <c r="I45" s="12">
        <v>1.92</v>
      </c>
      <c r="J45" s="12">
        <v>-7.12</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11126.705065</v>
      </c>
      <c r="D47" s="46" t="str">
        <f t="shared" si="7"/>
        <v>N/A</v>
      </c>
      <c r="E47" s="49">
        <v>11364.478478000001</v>
      </c>
      <c r="F47" s="46" t="str">
        <f t="shared" si="8"/>
        <v>N/A</v>
      </c>
      <c r="G47" s="49">
        <v>10412.724378999999</v>
      </c>
      <c r="H47" s="46" t="str">
        <f t="shared" si="9"/>
        <v>N/A</v>
      </c>
      <c r="I47" s="12">
        <v>2.137</v>
      </c>
      <c r="J47" s="12">
        <v>-8.3699999999999992</v>
      </c>
      <c r="K47" s="47" t="s">
        <v>739</v>
      </c>
      <c r="L47" s="9" t="str">
        <f t="shared" si="10"/>
        <v>Yes</v>
      </c>
    </row>
    <row r="48" spans="1:12" x14ac:dyDescent="0.2">
      <c r="A48" s="3" t="s">
        <v>1433</v>
      </c>
      <c r="B48" s="50" t="s">
        <v>213</v>
      </c>
      <c r="C48" s="14">
        <v>3825.5973002000001</v>
      </c>
      <c r="D48" s="11" t="str">
        <f t="shared" si="7"/>
        <v>N/A</v>
      </c>
      <c r="E48" s="14">
        <v>3457.7925065999998</v>
      </c>
      <c r="F48" s="11" t="str">
        <f t="shared" si="8"/>
        <v>N/A</v>
      </c>
      <c r="G48" s="14">
        <v>6571.2814141999997</v>
      </c>
      <c r="H48" s="11" t="str">
        <f t="shared" si="9"/>
        <v>N/A</v>
      </c>
      <c r="I48" s="59">
        <v>-9.61</v>
      </c>
      <c r="J48" s="59">
        <v>90.04</v>
      </c>
      <c r="K48" s="50" t="s">
        <v>739</v>
      </c>
      <c r="L48" s="9" t="str">
        <f t="shared" si="10"/>
        <v>No</v>
      </c>
    </row>
    <row r="49" spans="1:12" ht="25.5" x14ac:dyDescent="0.2">
      <c r="A49" s="3" t="s">
        <v>1434</v>
      </c>
      <c r="B49" s="50" t="s">
        <v>213</v>
      </c>
      <c r="C49" s="14">
        <v>2935.8634656999998</v>
      </c>
      <c r="D49" s="11" t="str">
        <f t="shared" si="7"/>
        <v>N/A</v>
      </c>
      <c r="E49" s="14">
        <v>3129.2588802</v>
      </c>
      <c r="F49" s="11" t="str">
        <f t="shared" si="8"/>
        <v>N/A</v>
      </c>
      <c r="G49" s="14">
        <v>3023.1482489999999</v>
      </c>
      <c r="H49" s="11" t="str">
        <f t="shared" si="9"/>
        <v>N/A</v>
      </c>
      <c r="I49" s="59">
        <v>6.5869999999999997</v>
      </c>
      <c r="J49" s="59">
        <v>-3.39</v>
      </c>
      <c r="K49" s="50" t="s">
        <v>739</v>
      </c>
      <c r="L49" s="9" t="str">
        <f t="shared" si="10"/>
        <v>Yes</v>
      </c>
    </row>
    <row r="50" spans="1:12" x14ac:dyDescent="0.2">
      <c r="A50" s="3" t="s">
        <v>1435</v>
      </c>
      <c r="B50" s="50" t="s">
        <v>213</v>
      </c>
      <c r="C50" s="14">
        <v>2029.2396257</v>
      </c>
      <c r="D50" s="11" t="str">
        <f t="shared" si="7"/>
        <v>N/A</v>
      </c>
      <c r="E50" s="14">
        <v>1861.434487</v>
      </c>
      <c r="F50" s="11" t="str">
        <f t="shared" si="8"/>
        <v>N/A</v>
      </c>
      <c r="G50" s="14">
        <v>1858.8081474000001</v>
      </c>
      <c r="H50" s="11" t="str">
        <f t="shared" si="9"/>
        <v>N/A</v>
      </c>
      <c r="I50" s="59">
        <v>-8.27</v>
      </c>
      <c r="J50" s="59">
        <v>-0.14099999999999999</v>
      </c>
      <c r="K50" s="50" t="s">
        <v>739</v>
      </c>
      <c r="L50" s="9" t="str">
        <f t="shared" si="10"/>
        <v>Yes</v>
      </c>
    </row>
    <row r="51" spans="1:12" x14ac:dyDescent="0.2">
      <c r="A51" s="3" t="s">
        <v>1436</v>
      </c>
      <c r="B51" s="50" t="s">
        <v>213</v>
      </c>
      <c r="C51" s="14">
        <v>26443.227671000001</v>
      </c>
      <c r="D51" s="11" t="str">
        <f t="shared" si="7"/>
        <v>N/A</v>
      </c>
      <c r="E51" s="14">
        <v>25780.369684000001</v>
      </c>
      <c r="F51" s="11" t="str">
        <f t="shared" si="8"/>
        <v>N/A</v>
      </c>
      <c r="G51" s="14">
        <v>21126.502187999999</v>
      </c>
      <c r="H51" s="11" t="str">
        <f t="shared" si="9"/>
        <v>N/A</v>
      </c>
      <c r="I51" s="59">
        <v>-2.5099999999999998</v>
      </c>
      <c r="J51" s="59">
        <v>-18.100000000000001</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38549277</v>
      </c>
      <c r="D53" s="46" t="str">
        <f t="shared" ref="D53:D122" si="11">IF($B53="N/A","N/A",IF(C53&gt;10,"No",IF(C53&lt;-10,"No","Yes")))</f>
        <v>N/A</v>
      </c>
      <c r="E53" s="49">
        <v>39082164</v>
      </c>
      <c r="F53" s="46" t="str">
        <f t="shared" ref="F53:F122" si="12">IF($B53="N/A","N/A",IF(E53&gt;10,"No",IF(E53&lt;-10,"No","Yes")))</f>
        <v>N/A</v>
      </c>
      <c r="G53" s="49">
        <v>48686027</v>
      </c>
      <c r="H53" s="46" t="str">
        <f t="shared" ref="H53:H122" si="13">IF($B53="N/A","N/A",IF(G53&gt;10,"No",IF(G53&lt;-10,"No","Yes")))</f>
        <v>N/A</v>
      </c>
      <c r="I53" s="12">
        <v>1.3819999999999999</v>
      </c>
      <c r="J53" s="12">
        <v>24.57</v>
      </c>
      <c r="K53" s="47" t="s">
        <v>739</v>
      </c>
      <c r="L53" s="9" t="str">
        <f t="shared" ref="L53:L113" si="14">IF(J53="Div by 0", "N/A", IF(K53="N/A","N/A", IF(J53&gt;VALUE(MID(K53,1,2)), "No", IF(J53&lt;-1*VALUE(MID(K53,1,2)), "No", "Yes"))))</f>
        <v>Yes</v>
      </c>
    </row>
    <row r="54" spans="1:12" x14ac:dyDescent="0.2">
      <c r="A54" s="48" t="s">
        <v>598</v>
      </c>
      <c r="B54" s="37" t="s">
        <v>213</v>
      </c>
      <c r="C54" s="38">
        <v>12992</v>
      </c>
      <c r="D54" s="46" t="str">
        <f t="shared" si="11"/>
        <v>N/A</v>
      </c>
      <c r="E54" s="38">
        <v>15639</v>
      </c>
      <c r="F54" s="46" t="str">
        <f t="shared" si="12"/>
        <v>N/A</v>
      </c>
      <c r="G54" s="38">
        <v>18671</v>
      </c>
      <c r="H54" s="46" t="str">
        <f t="shared" si="13"/>
        <v>N/A</v>
      </c>
      <c r="I54" s="12">
        <v>20.37</v>
      </c>
      <c r="J54" s="12">
        <v>19.39</v>
      </c>
      <c r="K54" s="47" t="s">
        <v>739</v>
      </c>
      <c r="L54" s="9" t="str">
        <f t="shared" si="14"/>
        <v>Yes</v>
      </c>
    </row>
    <row r="55" spans="1:12" x14ac:dyDescent="0.2">
      <c r="A55" s="48" t="s">
        <v>1438</v>
      </c>
      <c r="B55" s="37" t="s">
        <v>213</v>
      </c>
      <c r="C55" s="49">
        <v>2967.1549414999999</v>
      </c>
      <c r="D55" s="46" t="str">
        <f t="shared" si="11"/>
        <v>N/A</v>
      </c>
      <c r="E55" s="49">
        <v>2499.0193746</v>
      </c>
      <c r="F55" s="46" t="str">
        <f t="shared" si="12"/>
        <v>N/A</v>
      </c>
      <c r="G55" s="49">
        <v>2607.5746880000002</v>
      </c>
      <c r="H55" s="46" t="str">
        <f t="shared" si="13"/>
        <v>N/A</v>
      </c>
      <c r="I55" s="12">
        <v>-15.8</v>
      </c>
      <c r="J55" s="12">
        <v>4.3440000000000003</v>
      </c>
      <c r="K55" s="47" t="s">
        <v>739</v>
      </c>
      <c r="L55" s="9" t="str">
        <f t="shared" si="14"/>
        <v>Yes</v>
      </c>
    </row>
    <row r="56" spans="1:12" x14ac:dyDescent="0.2">
      <c r="A56" s="48" t="s">
        <v>1439</v>
      </c>
      <c r="B56" s="37" t="s">
        <v>213</v>
      </c>
      <c r="C56" s="38">
        <v>1.0347136699999999</v>
      </c>
      <c r="D56" s="46" t="str">
        <f t="shared" si="11"/>
        <v>N/A</v>
      </c>
      <c r="E56" s="38">
        <v>0.70464863479999995</v>
      </c>
      <c r="F56" s="46" t="str">
        <f t="shared" si="12"/>
        <v>N/A</v>
      </c>
      <c r="G56" s="38">
        <v>0.65486583470000004</v>
      </c>
      <c r="H56" s="46" t="str">
        <f t="shared" si="13"/>
        <v>N/A</v>
      </c>
      <c r="I56" s="12">
        <v>-31.9</v>
      </c>
      <c r="J56" s="12">
        <v>-7.06</v>
      </c>
      <c r="K56" s="47" t="s">
        <v>739</v>
      </c>
      <c r="L56" s="9" t="str">
        <f t="shared" si="14"/>
        <v>Yes</v>
      </c>
    </row>
    <row r="57" spans="1:12" ht="25.5" x14ac:dyDescent="0.2">
      <c r="A57" s="48" t="s">
        <v>599</v>
      </c>
      <c r="B57" s="37" t="s">
        <v>213</v>
      </c>
      <c r="C57" s="49">
        <v>1402812</v>
      </c>
      <c r="D57" s="46" t="str">
        <f t="shared" si="11"/>
        <v>N/A</v>
      </c>
      <c r="E57" s="49">
        <v>2856019</v>
      </c>
      <c r="F57" s="46" t="str">
        <f t="shared" si="12"/>
        <v>N/A</v>
      </c>
      <c r="G57" s="49">
        <v>3141141</v>
      </c>
      <c r="H57" s="46" t="str">
        <f t="shared" si="13"/>
        <v>N/A</v>
      </c>
      <c r="I57" s="12">
        <v>103.6</v>
      </c>
      <c r="J57" s="12">
        <v>9.9830000000000005</v>
      </c>
      <c r="K57" s="47" t="s">
        <v>739</v>
      </c>
      <c r="L57" s="9" t="str">
        <f t="shared" si="14"/>
        <v>Yes</v>
      </c>
    </row>
    <row r="58" spans="1:12" x14ac:dyDescent="0.2">
      <c r="A58" s="48" t="s">
        <v>600</v>
      </c>
      <c r="B58" s="37" t="s">
        <v>213</v>
      </c>
      <c r="C58" s="38">
        <v>440</v>
      </c>
      <c r="D58" s="46" t="str">
        <f t="shared" si="11"/>
        <v>N/A</v>
      </c>
      <c r="E58" s="38">
        <v>719</v>
      </c>
      <c r="F58" s="46" t="str">
        <f t="shared" si="12"/>
        <v>N/A</v>
      </c>
      <c r="G58" s="38">
        <v>870</v>
      </c>
      <c r="H58" s="46" t="str">
        <f t="shared" si="13"/>
        <v>N/A</v>
      </c>
      <c r="I58" s="12">
        <v>63.41</v>
      </c>
      <c r="J58" s="12">
        <v>21</v>
      </c>
      <c r="K58" s="47" t="s">
        <v>739</v>
      </c>
      <c r="L58" s="9" t="str">
        <f t="shared" si="14"/>
        <v>Yes</v>
      </c>
    </row>
    <row r="59" spans="1:12" x14ac:dyDescent="0.2">
      <c r="A59" s="48" t="s">
        <v>1440</v>
      </c>
      <c r="B59" s="37" t="s">
        <v>213</v>
      </c>
      <c r="C59" s="49">
        <v>3188.2090908999999</v>
      </c>
      <c r="D59" s="46" t="str">
        <f t="shared" si="11"/>
        <v>N/A</v>
      </c>
      <c r="E59" s="49">
        <v>3972.2100138999999</v>
      </c>
      <c r="F59" s="46" t="str">
        <f t="shared" si="12"/>
        <v>N/A</v>
      </c>
      <c r="G59" s="49">
        <v>3610.5068965999999</v>
      </c>
      <c r="H59" s="46" t="str">
        <f t="shared" si="13"/>
        <v>N/A</v>
      </c>
      <c r="I59" s="12">
        <v>24.59</v>
      </c>
      <c r="J59" s="12">
        <v>-9.11</v>
      </c>
      <c r="K59" s="47" t="s">
        <v>739</v>
      </c>
      <c r="L59" s="9" t="str">
        <f t="shared" si="14"/>
        <v>Yes</v>
      </c>
    </row>
    <row r="60" spans="1:12" ht="25.5" x14ac:dyDescent="0.2">
      <c r="A60" s="48" t="s">
        <v>601</v>
      </c>
      <c r="B60" s="37" t="s">
        <v>213</v>
      </c>
      <c r="C60" s="49">
        <v>42505</v>
      </c>
      <c r="D60" s="46" t="str">
        <f t="shared" si="11"/>
        <v>N/A</v>
      </c>
      <c r="E60" s="49">
        <v>259619</v>
      </c>
      <c r="F60" s="46" t="str">
        <f t="shared" si="12"/>
        <v>N/A</v>
      </c>
      <c r="G60" s="49">
        <v>50786</v>
      </c>
      <c r="H60" s="46" t="str">
        <f t="shared" si="13"/>
        <v>N/A</v>
      </c>
      <c r="I60" s="12">
        <v>510.8</v>
      </c>
      <c r="J60" s="12">
        <v>-80.400000000000006</v>
      </c>
      <c r="K60" s="47" t="s">
        <v>739</v>
      </c>
      <c r="L60" s="9" t="str">
        <f t="shared" si="14"/>
        <v>No</v>
      </c>
    </row>
    <row r="61" spans="1:12" x14ac:dyDescent="0.2">
      <c r="A61" s="4" t="s">
        <v>602</v>
      </c>
      <c r="B61" s="50" t="s">
        <v>213</v>
      </c>
      <c r="C61" s="1">
        <v>11</v>
      </c>
      <c r="D61" s="11" t="str">
        <f t="shared" si="11"/>
        <v>N/A</v>
      </c>
      <c r="E61" s="1">
        <v>11</v>
      </c>
      <c r="F61" s="11" t="str">
        <f t="shared" si="12"/>
        <v>N/A</v>
      </c>
      <c r="G61" s="1">
        <v>13</v>
      </c>
      <c r="H61" s="11" t="str">
        <f t="shared" si="13"/>
        <v>N/A</v>
      </c>
      <c r="I61" s="59">
        <v>150</v>
      </c>
      <c r="J61" s="59">
        <v>30</v>
      </c>
      <c r="K61" s="50" t="s">
        <v>739</v>
      </c>
      <c r="L61" s="9" t="str">
        <f t="shared" si="14"/>
        <v>Yes</v>
      </c>
    </row>
    <row r="62" spans="1:12" ht="25.5" x14ac:dyDescent="0.2">
      <c r="A62" s="4" t="s">
        <v>1441</v>
      </c>
      <c r="B62" s="50" t="s">
        <v>213</v>
      </c>
      <c r="C62" s="14">
        <v>10626.25</v>
      </c>
      <c r="D62" s="11" t="str">
        <f t="shared" si="11"/>
        <v>N/A</v>
      </c>
      <c r="E62" s="14">
        <v>25961.9</v>
      </c>
      <c r="F62" s="11" t="str">
        <f t="shared" si="12"/>
        <v>N/A</v>
      </c>
      <c r="G62" s="14">
        <v>3906.6153846000002</v>
      </c>
      <c r="H62" s="11" t="str">
        <f t="shared" si="13"/>
        <v>N/A</v>
      </c>
      <c r="I62" s="59">
        <v>144.30000000000001</v>
      </c>
      <c r="J62" s="59">
        <v>-85</v>
      </c>
      <c r="K62" s="50" t="s">
        <v>739</v>
      </c>
      <c r="L62" s="9" t="str">
        <f t="shared" si="14"/>
        <v>No</v>
      </c>
    </row>
    <row r="63" spans="1:12" x14ac:dyDescent="0.2">
      <c r="A63" s="4" t="s">
        <v>603</v>
      </c>
      <c r="B63" s="50" t="s">
        <v>213</v>
      </c>
      <c r="C63" s="14">
        <v>3562714</v>
      </c>
      <c r="D63" s="11" t="str">
        <f t="shared" si="11"/>
        <v>N/A</v>
      </c>
      <c r="E63" s="14">
        <v>4402055</v>
      </c>
      <c r="F63" s="11" t="str">
        <f t="shared" si="12"/>
        <v>N/A</v>
      </c>
      <c r="G63" s="14">
        <v>4593636</v>
      </c>
      <c r="H63" s="11" t="str">
        <f t="shared" si="13"/>
        <v>N/A</v>
      </c>
      <c r="I63" s="59">
        <v>23.56</v>
      </c>
      <c r="J63" s="59">
        <v>4.3520000000000003</v>
      </c>
      <c r="K63" s="50" t="s">
        <v>739</v>
      </c>
      <c r="L63" s="9" t="str">
        <f t="shared" si="14"/>
        <v>Yes</v>
      </c>
    </row>
    <row r="64" spans="1:12" x14ac:dyDescent="0.2">
      <c r="A64" s="4" t="s">
        <v>604</v>
      </c>
      <c r="B64" s="50" t="s">
        <v>213</v>
      </c>
      <c r="C64" s="1">
        <v>48</v>
      </c>
      <c r="D64" s="11" t="str">
        <f t="shared" si="11"/>
        <v>N/A</v>
      </c>
      <c r="E64" s="1">
        <v>49</v>
      </c>
      <c r="F64" s="11" t="str">
        <f t="shared" si="12"/>
        <v>N/A</v>
      </c>
      <c r="G64" s="1">
        <v>46</v>
      </c>
      <c r="H64" s="11" t="str">
        <f t="shared" si="13"/>
        <v>N/A</v>
      </c>
      <c r="I64" s="59">
        <v>2.0830000000000002</v>
      </c>
      <c r="J64" s="59">
        <v>-6.12</v>
      </c>
      <c r="K64" s="50" t="s">
        <v>739</v>
      </c>
      <c r="L64" s="9" t="str">
        <f t="shared" si="14"/>
        <v>Yes</v>
      </c>
    </row>
    <row r="65" spans="1:12" x14ac:dyDescent="0.2">
      <c r="A65" s="4" t="s">
        <v>1442</v>
      </c>
      <c r="B65" s="50" t="s">
        <v>213</v>
      </c>
      <c r="C65" s="14">
        <v>74223.208333000002</v>
      </c>
      <c r="D65" s="11" t="str">
        <f t="shared" si="11"/>
        <v>N/A</v>
      </c>
      <c r="E65" s="14">
        <v>89837.857143000001</v>
      </c>
      <c r="F65" s="11" t="str">
        <f t="shared" si="12"/>
        <v>N/A</v>
      </c>
      <c r="G65" s="14">
        <v>99861.652174000003</v>
      </c>
      <c r="H65" s="11" t="str">
        <f t="shared" si="13"/>
        <v>N/A</v>
      </c>
      <c r="I65" s="59">
        <v>21.04</v>
      </c>
      <c r="J65" s="59">
        <v>11.16</v>
      </c>
      <c r="K65" s="50" t="s">
        <v>739</v>
      </c>
      <c r="L65" s="9" t="str">
        <f t="shared" si="14"/>
        <v>Yes</v>
      </c>
    </row>
    <row r="66" spans="1:12" x14ac:dyDescent="0.2">
      <c r="A66" s="4" t="s">
        <v>605</v>
      </c>
      <c r="B66" s="50" t="s">
        <v>213</v>
      </c>
      <c r="C66" s="14">
        <v>421507897</v>
      </c>
      <c r="D66" s="11" t="str">
        <f t="shared" si="11"/>
        <v>N/A</v>
      </c>
      <c r="E66" s="14">
        <v>468207094</v>
      </c>
      <c r="F66" s="11" t="str">
        <f t="shared" si="12"/>
        <v>N/A</v>
      </c>
      <c r="G66" s="14">
        <v>469271941</v>
      </c>
      <c r="H66" s="11" t="str">
        <f t="shared" si="13"/>
        <v>N/A</v>
      </c>
      <c r="I66" s="59">
        <v>11.08</v>
      </c>
      <c r="J66" s="59">
        <v>0.22739999999999999</v>
      </c>
      <c r="K66" s="50" t="s">
        <v>739</v>
      </c>
      <c r="L66" s="9" t="str">
        <f t="shared" si="14"/>
        <v>Yes</v>
      </c>
    </row>
    <row r="67" spans="1:12" x14ac:dyDescent="0.2">
      <c r="A67" s="4" t="s">
        <v>606</v>
      </c>
      <c r="B67" s="50" t="s">
        <v>213</v>
      </c>
      <c r="C67" s="1">
        <v>15728</v>
      </c>
      <c r="D67" s="11" t="str">
        <f t="shared" si="11"/>
        <v>N/A</v>
      </c>
      <c r="E67" s="1">
        <v>15905</v>
      </c>
      <c r="F67" s="11" t="str">
        <f t="shared" si="12"/>
        <v>N/A</v>
      </c>
      <c r="G67" s="1">
        <v>15836</v>
      </c>
      <c r="H67" s="11" t="str">
        <f t="shared" si="13"/>
        <v>N/A</v>
      </c>
      <c r="I67" s="59">
        <v>1.125</v>
      </c>
      <c r="J67" s="59">
        <v>-0.434</v>
      </c>
      <c r="K67" s="50" t="s">
        <v>739</v>
      </c>
      <c r="L67" s="9" t="str">
        <f t="shared" si="14"/>
        <v>Yes</v>
      </c>
    </row>
    <row r="68" spans="1:12" x14ac:dyDescent="0.2">
      <c r="A68" s="4" t="s">
        <v>1443</v>
      </c>
      <c r="B68" s="50" t="s">
        <v>213</v>
      </c>
      <c r="C68" s="14">
        <v>26799.840856999999</v>
      </c>
      <c r="D68" s="11" t="str">
        <f t="shared" si="11"/>
        <v>N/A</v>
      </c>
      <c r="E68" s="14">
        <v>29437.729896000001</v>
      </c>
      <c r="F68" s="11" t="str">
        <f t="shared" si="12"/>
        <v>N/A</v>
      </c>
      <c r="G68" s="14">
        <v>29633.236991999998</v>
      </c>
      <c r="H68" s="11" t="str">
        <f t="shared" si="13"/>
        <v>N/A</v>
      </c>
      <c r="I68" s="59">
        <v>9.843</v>
      </c>
      <c r="J68" s="59">
        <v>0.66410000000000002</v>
      </c>
      <c r="K68" s="50" t="s">
        <v>739</v>
      </c>
      <c r="L68" s="9" t="str">
        <f t="shared" si="14"/>
        <v>Yes</v>
      </c>
    </row>
    <row r="69" spans="1:12" ht="25.5" x14ac:dyDescent="0.2">
      <c r="A69" s="4" t="s">
        <v>607</v>
      </c>
      <c r="B69" s="50" t="s">
        <v>213</v>
      </c>
      <c r="C69" s="14">
        <v>21916252</v>
      </c>
      <c r="D69" s="11" t="str">
        <f t="shared" si="11"/>
        <v>N/A</v>
      </c>
      <c r="E69" s="14">
        <v>19084777</v>
      </c>
      <c r="F69" s="11" t="str">
        <f t="shared" si="12"/>
        <v>N/A</v>
      </c>
      <c r="G69" s="14">
        <v>16118692</v>
      </c>
      <c r="H69" s="11" t="str">
        <f t="shared" si="13"/>
        <v>N/A</v>
      </c>
      <c r="I69" s="59">
        <v>-12.9</v>
      </c>
      <c r="J69" s="59">
        <v>-15.5</v>
      </c>
      <c r="K69" s="50" t="s">
        <v>739</v>
      </c>
      <c r="L69" s="9" t="str">
        <f t="shared" si="14"/>
        <v>Yes</v>
      </c>
    </row>
    <row r="70" spans="1:12" x14ac:dyDescent="0.2">
      <c r="A70" s="4" t="s">
        <v>608</v>
      </c>
      <c r="B70" s="50" t="s">
        <v>213</v>
      </c>
      <c r="C70" s="1">
        <v>76943</v>
      </c>
      <c r="D70" s="11" t="str">
        <f t="shared" si="11"/>
        <v>N/A</v>
      </c>
      <c r="E70" s="1">
        <v>76243</v>
      </c>
      <c r="F70" s="11" t="str">
        <f t="shared" si="12"/>
        <v>N/A</v>
      </c>
      <c r="G70" s="1">
        <v>71419</v>
      </c>
      <c r="H70" s="11" t="str">
        <f t="shared" si="13"/>
        <v>N/A</v>
      </c>
      <c r="I70" s="59">
        <v>-0.91</v>
      </c>
      <c r="J70" s="59">
        <v>-6.33</v>
      </c>
      <c r="K70" s="50" t="s">
        <v>739</v>
      </c>
      <c r="L70" s="9" t="str">
        <f t="shared" si="14"/>
        <v>Yes</v>
      </c>
    </row>
    <row r="71" spans="1:12" x14ac:dyDescent="0.2">
      <c r="A71" s="4" t="s">
        <v>1444</v>
      </c>
      <c r="B71" s="50" t="s">
        <v>213</v>
      </c>
      <c r="C71" s="14">
        <v>284.83750308999998</v>
      </c>
      <c r="D71" s="11" t="str">
        <f t="shared" si="11"/>
        <v>N/A</v>
      </c>
      <c r="E71" s="14">
        <v>250.31513713000001</v>
      </c>
      <c r="F71" s="11" t="str">
        <f t="shared" si="12"/>
        <v>N/A</v>
      </c>
      <c r="G71" s="14">
        <v>225.69193071999999</v>
      </c>
      <c r="H71" s="11" t="str">
        <f t="shared" si="13"/>
        <v>N/A</v>
      </c>
      <c r="I71" s="59">
        <v>-12.1</v>
      </c>
      <c r="J71" s="59">
        <v>-9.84</v>
      </c>
      <c r="K71" s="50" t="s">
        <v>739</v>
      </c>
      <c r="L71" s="9" t="str">
        <f t="shared" si="14"/>
        <v>Yes</v>
      </c>
    </row>
    <row r="72" spans="1:12" x14ac:dyDescent="0.2">
      <c r="A72" s="4" t="s">
        <v>609</v>
      </c>
      <c r="B72" s="50" t="s">
        <v>213</v>
      </c>
      <c r="C72" s="14">
        <v>10614336</v>
      </c>
      <c r="D72" s="11" t="str">
        <f t="shared" si="11"/>
        <v>N/A</v>
      </c>
      <c r="E72" s="14">
        <v>14200876</v>
      </c>
      <c r="F72" s="11" t="str">
        <f t="shared" si="12"/>
        <v>N/A</v>
      </c>
      <c r="G72" s="14">
        <v>5372470</v>
      </c>
      <c r="H72" s="11" t="str">
        <f t="shared" si="13"/>
        <v>N/A</v>
      </c>
      <c r="I72" s="59">
        <v>33.79</v>
      </c>
      <c r="J72" s="59">
        <v>-62.2</v>
      </c>
      <c r="K72" s="50" t="s">
        <v>739</v>
      </c>
      <c r="L72" s="9" t="str">
        <f t="shared" si="14"/>
        <v>No</v>
      </c>
    </row>
    <row r="73" spans="1:12" x14ac:dyDescent="0.2">
      <c r="A73" s="4" t="s">
        <v>610</v>
      </c>
      <c r="B73" s="50" t="s">
        <v>213</v>
      </c>
      <c r="C73" s="1">
        <v>35919</v>
      </c>
      <c r="D73" s="11" t="str">
        <f t="shared" si="11"/>
        <v>N/A</v>
      </c>
      <c r="E73" s="1">
        <v>37529</v>
      </c>
      <c r="F73" s="11" t="str">
        <f t="shared" si="12"/>
        <v>N/A</v>
      </c>
      <c r="G73" s="1">
        <v>17220</v>
      </c>
      <c r="H73" s="11" t="str">
        <f t="shared" si="13"/>
        <v>N/A</v>
      </c>
      <c r="I73" s="59">
        <v>4.4820000000000002</v>
      </c>
      <c r="J73" s="59">
        <v>-54.1</v>
      </c>
      <c r="K73" s="50" t="s">
        <v>739</v>
      </c>
      <c r="L73" s="9" t="str">
        <f t="shared" si="14"/>
        <v>No</v>
      </c>
    </row>
    <row r="74" spans="1:12" x14ac:dyDescent="0.2">
      <c r="A74" s="4" t="s">
        <v>1445</v>
      </c>
      <c r="B74" s="50" t="s">
        <v>213</v>
      </c>
      <c r="C74" s="14">
        <v>295.50755866999998</v>
      </c>
      <c r="D74" s="11" t="str">
        <f t="shared" si="11"/>
        <v>N/A</v>
      </c>
      <c r="E74" s="14">
        <v>378.39739933999999</v>
      </c>
      <c r="F74" s="11" t="str">
        <f t="shared" si="12"/>
        <v>N/A</v>
      </c>
      <c r="G74" s="14">
        <v>311.99012776000001</v>
      </c>
      <c r="H74" s="11" t="str">
        <f t="shared" si="13"/>
        <v>N/A</v>
      </c>
      <c r="I74" s="59">
        <v>28.05</v>
      </c>
      <c r="J74" s="59">
        <v>-17.5</v>
      </c>
      <c r="K74" s="50" t="s">
        <v>739</v>
      </c>
      <c r="L74" s="9" t="str">
        <f t="shared" si="14"/>
        <v>Yes</v>
      </c>
    </row>
    <row r="75" spans="1:12" ht="25.5" x14ac:dyDescent="0.2">
      <c r="A75" s="4" t="s">
        <v>611</v>
      </c>
      <c r="B75" s="50" t="s">
        <v>213</v>
      </c>
      <c r="C75" s="14">
        <v>3301850</v>
      </c>
      <c r="D75" s="11" t="str">
        <f t="shared" si="11"/>
        <v>N/A</v>
      </c>
      <c r="E75" s="14">
        <v>5592031</v>
      </c>
      <c r="F75" s="11" t="str">
        <f t="shared" si="12"/>
        <v>N/A</v>
      </c>
      <c r="G75" s="14">
        <v>4906070</v>
      </c>
      <c r="H75" s="11" t="str">
        <f t="shared" si="13"/>
        <v>N/A</v>
      </c>
      <c r="I75" s="59">
        <v>69.36</v>
      </c>
      <c r="J75" s="59">
        <v>-12.3</v>
      </c>
      <c r="K75" s="50" t="s">
        <v>739</v>
      </c>
      <c r="L75" s="9" t="str">
        <f t="shared" si="14"/>
        <v>Yes</v>
      </c>
    </row>
    <row r="76" spans="1:12" x14ac:dyDescent="0.2">
      <c r="A76" s="48" t="s">
        <v>612</v>
      </c>
      <c r="B76" s="37" t="s">
        <v>213</v>
      </c>
      <c r="C76" s="38">
        <v>34077</v>
      </c>
      <c r="D76" s="46" t="str">
        <f t="shared" si="11"/>
        <v>N/A</v>
      </c>
      <c r="E76" s="38">
        <v>44796</v>
      </c>
      <c r="F76" s="46" t="str">
        <f t="shared" si="12"/>
        <v>N/A</v>
      </c>
      <c r="G76" s="38">
        <v>37645</v>
      </c>
      <c r="H76" s="46" t="str">
        <f t="shared" si="13"/>
        <v>N/A</v>
      </c>
      <c r="I76" s="12">
        <v>31.46</v>
      </c>
      <c r="J76" s="12">
        <v>-16</v>
      </c>
      <c r="K76" s="47" t="s">
        <v>739</v>
      </c>
      <c r="L76" s="9" t="str">
        <f t="shared" si="14"/>
        <v>Yes</v>
      </c>
    </row>
    <row r="77" spans="1:12" ht="25.5" x14ac:dyDescent="0.2">
      <c r="A77" s="48" t="s">
        <v>1446</v>
      </c>
      <c r="B77" s="37" t="s">
        <v>213</v>
      </c>
      <c r="C77" s="49">
        <v>96.893799337000004</v>
      </c>
      <c r="D77" s="46" t="str">
        <f t="shared" si="11"/>
        <v>N/A</v>
      </c>
      <c r="E77" s="49">
        <v>124.83326636</v>
      </c>
      <c r="F77" s="46" t="str">
        <f t="shared" si="12"/>
        <v>N/A</v>
      </c>
      <c r="G77" s="49">
        <v>130.3246115</v>
      </c>
      <c r="H77" s="46" t="str">
        <f t="shared" si="13"/>
        <v>N/A</v>
      </c>
      <c r="I77" s="12">
        <v>28.84</v>
      </c>
      <c r="J77" s="12">
        <v>4.399</v>
      </c>
      <c r="K77" s="47" t="s">
        <v>739</v>
      </c>
      <c r="L77" s="9" t="str">
        <f t="shared" si="14"/>
        <v>Yes</v>
      </c>
    </row>
    <row r="78" spans="1:12" ht="25.5" x14ac:dyDescent="0.2">
      <c r="A78" s="48" t="s">
        <v>613</v>
      </c>
      <c r="B78" s="37" t="s">
        <v>213</v>
      </c>
      <c r="C78" s="49">
        <v>33391762</v>
      </c>
      <c r="D78" s="46" t="str">
        <f t="shared" si="11"/>
        <v>N/A</v>
      </c>
      <c r="E78" s="49">
        <v>8136375</v>
      </c>
      <c r="F78" s="46" t="str">
        <f t="shared" si="12"/>
        <v>N/A</v>
      </c>
      <c r="G78" s="49">
        <v>8939462</v>
      </c>
      <c r="H78" s="46" t="str">
        <f t="shared" si="13"/>
        <v>N/A</v>
      </c>
      <c r="I78" s="12">
        <v>-75.599999999999994</v>
      </c>
      <c r="J78" s="12">
        <v>9.8699999999999992</v>
      </c>
      <c r="K78" s="47" t="s">
        <v>739</v>
      </c>
      <c r="L78" s="9" t="str">
        <f t="shared" si="14"/>
        <v>Yes</v>
      </c>
    </row>
    <row r="79" spans="1:12" x14ac:dyDescent="0.2">
      <c r="A79" s="48" t="s">
        <v>614</v>
      </c>
      <c r="B79" s="37" t="s">
        <v>213</v>
      </c>
      <c r="C79" s="38">
        <v>61158</v>
      </c>
      <c r="D79" s="46" t="str">
        <f t="shared" si="11"/>
        <v>N/A</v>
      </c>
      <c r="E79" s="38">
        <v>5507</v>
      </c>
      <c r="F79" s="46" t="str">
        <f t="shared" si="12"/>
        <v>N/A</v>
      </c>
      <c r="G79" s="38">
        <v>5181</v>
      </c>
      <c r="H79" s="46" t="str">
        <f t="shared" si="13"/>
        <v>N/A</v>
      </c>
      <c r="I79" s="12">
        <v>-91</v>
      </c>
      <c r="J79" s="12">
        <v>-5.92</v>
      </c>
      <c r="K79" s="47" t="s">
        <v>739</v>
      </c>
      <c r="L79" s="9" t="str">
        <f t="shared" si="14"/>
        <v>Yes</v>
      </c>
    </row>
    <row r="80" spans="1:12" x14ac:dyDescent="0.2">
      <c r="A80" s="48" t="s">
        <v>1447</v>
      </c>
      <c r="B80" s="37" t="s">
        <v>213</v>
      </c>
      <c r="C80" s="49">
        <v>545.99172635000002</v>
      </c>
      <c r="D80" s="46" t="str">
        <f t="shared" si="11"/>
        <v>N/A</v>
      </c>
      <c r="E80" s="49">
        <v>1477.4605048000001</v>
      </c>
      <c r="F80" s="46" t="str">
        <f t="shared" si="12"/>
        <v>N/A</v>
      </c>
      <c r="G80" s="49">
        <v>1725.4317699000001</v>
      </c>
      <c r="H80" s="46" t="str">
        <f t="shared" si="13"/>
        <v>N/A</v>
      </c>
      <c r="I80" s="12">
        <v>170.6</v>
      </c>
      <c r="J80" s="12">
        <v>16.78</v>
      </c>
      <c r="K80" s="47" t="s">
        <v>739</v>
      </c>
      <c r="L80" s="9" t="str">
        <f t="shared" si="14"/>
        <v>Yes</v>
      </c>
    </row>
    <row r="81" spans="1:12" x14ac:dyDescent="0.2">
      <c r="A81" s="48" t="s">
        <v>615</v>
      </c>
      <c r="B81" s="37" t="s">
        <v>213</v>
      </c>
      <c r="C81" s="49">
        <v>1661839</v>
      </c>
      <c r="D81" s="46" t="str">
        <f t="shared" si="11"/>
        <v>N/A</v>
      </c>
      <c r="E81" s="49">
        <v>3507821</v>
      </c>
      <c r="F81" s="46" t="str">
        <f t="shared" si="12"/>
        <v>N/A</v>
      </c>
      <c r="G81" s="49">
        <v>4486804</v>
      </c>
      <c r="H81" s="46" t="str">
        <f t="shared" si="13"/>
        <v>N/A</v>
      </c>
      <c r="I81" s="12">
        <v>111.1</v>
      </c>
      <c r="J81" s="12">
        <v>27.91</v>
      </c>
      <c r="K81" s="47" t="s">
        <v>739</v>
      </c>
      <c r="L81" s="9" t="str">
        <f t="shared" si="14"/>
        <v>Yes</v>
      </c>
    </row>
    <row r="82" spans="1:12" x14ac:dyDescent="0.2">
      <c r="A82" s="48" t="s">
        <v>616</v>
      </c>
      <c r="B82" s="37" t="s">
        <v>213</v>
      </c>
      <c r="C82" s="38">
        <v>7793</v>
      </c>
      <c r="D82" s="46" t="str">
        <f t="shared" si="11"/>
        <v>N/A</v>
      </c>
      <c r="E82" s="38">
        <v>4999</v>
      </c>
      <c r="F82" s="46" t="str">
        <f t="shared" si="12"/>
        <v>N/A</v>
      </c>
      <c r="G82" s="38">
        <v>2714</v>
      </c>
      <c r="H82" s="46" t="str">
        <f t="shared" si="13"/>
        <v>N/A</v>
      </c>
      <c r="I82" s="12">
        <v>-35.9</v>
      </c>
      <c r="J82" s="12">
        <v>-45.7</v>
      </c>
      <c r="K82" s="47" t="s">
        <v>739</v>
      </c>
      <c r="L82" s="9" t="str">
        <f t="shared" si="14"/>
        <v>No</v>
      </c>
    </row>
    <row r="83" spans="1:12" x14ac:dyDescent="0.2">
      <c r="A83" s="48" t="s">
        <v>1448</v>
      </c>
      <c r="B83" s="37" t="s">
        <v>213</v>
      </c>
      <c r="C83" s="49">
        <v>213.24765815000001</v>
      </c>
      <c r="D83" s="46" t="str">
        <f t="shared" si="11"/>
        <v>N/A</v>
      </c>
      <c r="E83" s="49">
        <v>701.70454090999999</v>
      </c>
      <c r="F83" s="46" t="str">
        <f t="shared" si="12"/>
        <v>N/A</v>
      </c>
      <c r="G83" s="49">
        <v>1653.2070744</v>
      </c>
      <c r="H83" s="46" t="str">
        <f t="shared" si="13"/>
        <v>N/A</v>
      </c>
      <c r="I83" s="12">
        <v>229.1</v>
      </c>
      <c r="J83" s="12">
        <v>135.6</v>
      </c>
      <c r="K83" s="47" t="s">
        <v>739</v>
      </c>
      <c r="L83" s="9" t="str">
        <f t="shared" si="14"/>
        <v>No</v>
      </c>
    </row>
    <row r="84" spans="1:12" ht="25.5" x14ac:dyDescent="0.2">
      <c r="A84" s="48" t="s">
        <v>617</v>
      </c>
      <c r="B84" s="37" t="s">
        <v>213</v>
      </c>
      <c r="C84" s="49">
        <v>162830</v>
      </c>
      <c r="D84" s="46" t="str">
        <f t="shared" si="11"/>
        <v>N/A</v>
      </c>
      <c r="E84" s="49">
        <v>353479</v>
      </c>
      <c r="F84" s="46" t="str">
        <f t="shared" si="12"/>
        <v>N/A</v>
      </c>
      <c r="G84" s="49">
        <v>221348</v>
      </c>
      <c r="H84" s="46" t="str">
        <f t="shared" si="13"/>
        <v>N/A</v>
      </c>
      <c r="I84" s="12">
        <v>117.1</v>
      </c>
      <c r="J84" s="12">
        <v>-37.4</v>
      </c>
      <c r="K84" s="47" t="s">
        <v>739</v>
      </c>
      <c r="L84" s="9" t="str">
        <f t="shared" si="14"/>
        <v>No</v>
      </c>
    </row>
    <row r="85" spans="1:12" x14ac:dyDescent="0.2">
      <c r="A85" s="48" t="s">
        <v>618</v>
      </c>
      <c r="B85" s="37" t="s">
        <v>213</v>
      </c>
      <c r="C85" s="38">
        <v>169</v>
      </c>
      <c r="D85" s="46" t="str">
        <f t="shared" si="11"/>
        <v>N/A</v>
      </c>
      <c r="E85" s="38">
        <v>296</v>
      </c>
      <c r="F85" s="46" t="str">
        <f t="shared" si="12"/>
        <v>N/A</v>
      </c>
      <c r="G85" s="38">
        <v>198</v>
      </c>
      <c r="H85" s="46" t="str">
        <f t="shared" si="13"/>
        <v>N/A</v>
      </c>
      <c r="I85" s="12">
        <v>75.150000000000006</v>
      </c>
      <c r="J85" s="12">
        <v>-33.1</v>
      </c>
      <c r="K85" s="47" t="s">
        <v>739</v>
      </c>
      <c r="L85" s="9" t="str">
        <f t="shared" si="14"/>
        <v>No</v>
      </c>
    </row>
    <row r="86" spans="1:12" ht="25.5" x14ac:dyDescent="0.2">
      <c r="A86" s="48" t="s">
        <v>1449</v>
      </c>
      <c r="B86" s="37" t="s">
        <v>213</v>
      </c>
      <c r="C86" s="49">
        <v>963.49112425999999</v>
      </c>
      <c r="D86" s="46" t="str">
        <f t="shared" si="11"/>
        <v>N/A</v>
      </c>
      <c r="E86" s="49">
        <v>1194.1858107999999</v>
      </c>
      <c r="F86" s="46" t="str">
        <f t="shared" si="12"/>
        <v>N/A</v>
      </c>
      <c r="G86" s="49">
        <v>1117.9191919</v>
      </c>
      <c r="H86" s="46" t="str">
        <f t="shared" si="13"/>
        <v>N/A</v>
      </c>
      <c r="I86" s="12">
        <v>23.94</v>
      </c>
      <c r="J86" s="12">
        <v>-6.39</v>
      </c>
      <c r="K86" s="47" t="s">
        <v>739</v>
      </c>
      <c r="L86" s="9" t="str">
        <f t="shared" si="14"/>
        <v>Yes</v>
      </c>
    </row>
    <row r="87" spans="1:12" ht="25.5" x14ac:dyDescent="0.2">
      <c r="A87" s="48" t="s">
        <v>619</v>
      </c>
      <c r="B87" s="37" t="s">
        <v>213</v>
      </c>
      <c r="C87" s="49">
        <v>5704140</v>
      </c>
      <c r="D87" s="46" t="str">
        <f t="shared" si="11"/>
        <v>N/A</v>
      </c>
      <c r="E87" s="49">
        <v>5475076</v>
      </c>
      <c r="F87" s="46" t="str">
        <f t="shared" si="12"/>
        <v>N/A</v>
      </c>
      <c r="G87" s="49">
        <v>4891171</v>
      </c>
      <c r="H87" s="46" t="str">
        <f t="shared" si="13"/>
        <v>N/A</v>
      </c>
      <c r="I87" s="12">
        <v>-4.0199999999999996</v>
      </c>
      <c r="J87" s="12">
        <v>-10.7</v>
      </c>
      <c r="K87" s="47" t="s">
        <v>739</v>
      </c>
      <c r="L87" s="9" t="str">
        <f t="shared" si="14"/>
        <v>Yes</v>
      </c>
    </row>
    <row r="88" spans="1:12" x14ac:dyDescent="0.2">
      <c r="A88" s="48" t="s">
        <v>620</v>
      </c>
      <c r="B88" s="37" t="s">
        <v>213</v>
      </c>
      <c r="C88" s="38">
        <v>19569</v>
      </c>
      <c r="D88" s="46" t="str">
        <f t="shared" si="11"/>
        <v>N/A</v>
      </c>
      <c r="E88" s="38">
        <v>29967</v>
      </c>
      <c r="F88" s="46" t="str">
        <f t="shared" si="12"/>
        <v>N/A</v>
      </c>
      <c r="G88" s="38">
        <v>27098</v>
      </c>
      <c r="H88" s="46" t="str">
        <f t="shared" si="13"/>
        <v>N/A</v>
      </c>
      <c r="I88" s="12">
        <v>53.14</v>
      </c>
      <c r="J88" s="12">
        <v>-9.57</v>
      </c>
      <c r="K88" s="47" t="s">
        <v>739</v>
      </c>
      <c r="L88" s="9" t="str">
        <f t="shared" si="14"/>
        <v>Yes</v>
      </c>
    </row>
    <row r="89" spans="1:12" x14ac:dyDescent="0.2">
      <c r="A89" s="48" t="s">
        <v>1450</v>
      </c>
      <c r="B89" s="37" t="s">
        <v>213</v>
      </c>
      <c r="C89" s="49">
        <v>291.48857887000003</v>
      </c>
      <c r="D89" s="46" t="str">
        <f t="shared" si="11"/>
        <v>N/A</v>
      </c>
      <c r="E89" s="49">
        <v>182.70350719000001</v>
      </c>
      <c r="F89" s="46" t="str">
        <f t="shared" si="12"/>
        <v>N/A</v>
      </c>
      <c r="G89" s="49">
        <v>180.49933573999999</v>
      </c>
      <c r="H89" s="46" t="str">
        <f t="shared" si="13"/>
        <v>N/A</v>
      </c>
      <c r="I89" s="12">
        <v>-37.299999999999997</v>
      </c>
      <c r="J89" s="12">
        <v>-1.21</v>
      </c>
      <c r="K89" s="47" t="s">
        <v>739</v>
      </c>
      <c r="L89" s="9" t="str">
        <f t="shared" si="14"/>
        <v>Yes</v>
      </c>
    </row>
    <row r="90" spans="1:12" x14ac:dyDescent="0.2">
      <c r="A90" s="48" t="s">
        <v>621</v>
      </c>
      <c r="B90" s="37" t="s">
        <v>213</v>
      </c>
      <c r="C90" s="49">
        <v>39275452</v>
      </c>
      <c r="D90" s="46" t="str">
        <f t="shared" si="11"/>
        <v>N/A</v>
      </c>
      <c r="E90" s="49">
        <v>32049321</v>
      </c>
      <c r="F90" s="46" t="str">
        <f t="shared" si="12"/>
        <v>N/A</v>
      </c>
      <c r="G90" s="49">
        <v>23045354</v>
      </c>
      <c r="H90" s="46" t="str">
        <f t="shared" si="13"/>
        <v>N/A</v>
      </c>
      <c r="I90" s="12">
        <v>-18.399999999999999</v>
      </c>
      <c r="J90" s="12">
        <v>-28.1</v>
      </c>
      <c r="K90" s="47" t="s">
        <v>739</v>
      </c>
      <c r="L90" s="9" t="str">
        <f t="shared" si="14"/>
        <v>Yes</v>
      </c>
    </row>
    <row r="91" spans="1:12" x14ac:dyDescent="0.2">
      <c r="A91" s="48" t="s">
        <v>622</v>
      </c>
      <c r="B91" s="37" t="s">
        <v>213</v>
      </c>
      <c r="C91" s="38">
        <v>103279</v>
      </c>
      <c r="D91" s="46" t="str">
        <f t="shared" si="11"/>
        <v>N/A</v>
      </c>
      <c r="E91" s="38">
        <v>105969</v>
      </c>
      <c r="F91" s="46" t="str">
        <f t="shared" si="12"/>
        <v>N/A</v>
      </c>
      <c r="G91" s="38">
        <v>75645</v>
      </c>
      <c r="H91" s="46" t="str">
        <f t="shared" si="13"/>
        <v>N/A</v>
      </c>
      <c r="I91" s="12">
        <v>2.605</v>
      </c>
      <c r="J91" s="12">
        <v>-28.6</v>
      </c>
      <c r="K91" s="47" t="s">
        <v>739</v>
      </c>
      <c r="L91" s="9" t="str">
        <f t="shared" si="14"/>
        <v>Yes</v>
      </c>
    </row>
    <row r="92" spans="1:12" x14ac:dyDescent="0.2">
      <c r="A92" s="48" t="s">
        <v>1451</v>
      </c>
      <c r="B92" s="37" t="s">
        <v>213</v>
      </c>
      <c r="C92" s="49">
        <v>380.28497564999998</v>
      </c>
      <c r="D92" s="46" t="str">
        <f t="shared" si="11"/>
        <v>N/A</v>
      </c>
      <c r="E92" s="49">
        <v>302.44053450000001</v>
      </c>
      <c r="F92" s="46" t="str">
        <f t="shared" si="12"/>
        <v>N/A</v>
      </c>
      <c r="G92" s="49">
        <v>304.65138475999998</v>
      </c>
      <c r="H92" s="46" t="str">
        <f t="shared" si="13"/>
        <v>N/A</v>
      </c>
      <c r="I92" s="12">
        <v>-20.5</v>
      </c>
      <c r="J92" s="12">
        <v>0.73099999999999998</v>
      </c>
      <c r="K92" s="47" t="s">
        <v>739</v>
      </c>
      <c r="L92" s="9" t="str">
        <f t="shared" si="14"/>
        <v>Yes</v>
      </c>
    </row>
    <row r="93" spans="1:12" ht="25.5" x14ac:dyDescent="0.2">
      <c r="A93" s="48" t="s">
        <v>623</v>
      </c>
      <c r="B93" s="37" t="s">
        <v>213</v>
      </c>
      <c r="C93" s="49">
        <v>63713692</v>
      </c>
      <c r="D93" s="46" t="str">
        <f t="shared" si="11"/>
        <v>N/A</v>
      </c>
      <c r="E93" s="49">
        <v>71611840</v>
      </c>
      <c r="F93" s="46" t="str">
        <f t="shared" si="12"/>
        <v>N/A</v>
      </c>
      <c r="G93" s="49">
        <v>97758841</v>
      </c>
      <c r="H93" s="46" t="str">
        <f t="shared" si="13"/>
        <v>N/A</v>
      </c>
      <c r="I93" s="12">
        <v>12.4</v>
      </c>
      <c r="J93" s="12">
        <v>36.51</v>
      </c>
      <c r="K93" s="47" t="s">
        <v>739</v>
      </c>
      <c r="L93" s="9" t="str">
        <f t="shared" si="14"/>
        <v>No</v>
      </c>
    </row>
    <row r="94" spans="1:12" x14ac:dyDescent="0.2">
      <c r="A94" s="51" t="s">
        <v>624</v>
      </c>
      <c r="B94" s="38" t="s">
        <v>213</v>
      </c>
      <c r="C94" s="38">
        <v>42634</v>
      </c>
      <c r="D94" s="46" t="str">
        <f t="shared" si="11"/>
        <v>N/A</v>
      </c>
      <c r="E94" s="38">
        <v>22000</v>
      </c>
      <c r="F94" s="46" t="str">
        <f t="shared" si="12"/>
        <v>N/A</v>
      </c>
      <c r="G94" s="38">
        <v>21738</v>
      </c>
      <c r="H94" s="46" t="str">
        <f t="shared" si="13"/>
        <v>N/A</v>
      </c>
      <c r="I94" s="12">
        <v>-48.4</v>
      </c>
      <c r="J94" s="12">
        <v>-1.19</v>
      </c>
      <c r="K94" s="52" t="s">
        <v>739</v>
      </c>
      <c r="L94" s="9" t="str">
        <f t="shared" si="14"/>
        <v>Yes</v>
      </c>
    </row>
    <row r="95" spans="1:12" ht="25.5" x14ac:dyDescent="0.2">
      <c r="A95" s="48" t="s">
        <v>1452</v>
      </c>
      <c r="B95" s="37" t="s">
        <v>213</v>
      </c>
      <c r="C95" s="49">
        <v>1494.4338322000001</v>
      </c>
      <c r="D95" s="46" t="str">
        <f t="shared" si="11"/>
        <v>N/A</v>
      </c>
      <c r="E95" s="49">
        <v>3255.0836364000002</v>
      </c>
      <c r="F95" s="46" t="str">
        <f t="shared" si="12"/>
        <v>N/A</v>
      </c>
      <c r="G95" s="49">
        <v>4497.1405372999998</v>
      </c>
      <c r="H95" s="46" t="str">
        <f t="shared" si="13"/>
        <v>N/A</v>
      </c>
      <c r="I95" s="12">
        <v>117.8</v>
      </c>
      <c r="J95" s="12">
        <v>38.159999999999997</v>
      </c>
      <c r="K95" s="47" t="s">
        <v>739</v>
      </c>
      <c r="L95" s="9" t="str">
        <f t="shared" si="14"/>
        <v>No</v>
      </c>
    </row>
    <row r="96" spans="1:12" ht="25.5" x14ac:dyDescent="0.2">
      <c r="A96" s="48" t="s">
        <v>625</v>
      </c>
      <c r="B96" s="37" t="s">
        <v>213</v>
      </c>
      <c r="C96" s="49">
        <v>1118546</v>
      </c>
      <c r="D96" s="46" t="str">
        <f t="shared" si="11"/>
        <v>N/A</v>
      </c>
      <c r="E96" s="49">
        <v>110367</v>
      </c>
      <c r="F96" s="46" t="str">
        <f t="shared" si="12"/>
        <v>N/A</v>
      </c>
      <c r="G96" s="49">
        <v>121071</v>
      </c>
      <c r="H96" s="46" t="str">
        <f t="shared" si="13"/>
        <v>N/A</v>
      </c>
      <c r="I96" s="12">
        <v>-90.1</v>
      </c>
      <c r="J96" s="12">
        <v>9.6989999999999998</v>
      </c>
      <c r="K96" s="47" t="s">
        <v>739</v>
      </c>
      <c r="L96" s="9" t="str">
        <f t="shared" si="14"/>
        <v>Yes</v>
      </c>
    </row>
    <row r="97" spans="1:12" x14ac:dyDescent="0.2">
      <c r="A97" s="48" t="s">
        <v>626</v>
      </c>
      <c r="B97" s="37" t="s">
        <v>213</v>
      </c>
      <c r="C97" s="38">
        <v>7204</v>
      </c>
      <c r="D97" s="46" t="str">
        <f t="shared" si="11"/>
        <v>N/A</v>
      </c>
      <c r="E97" s="38">
        <v>1025</v>
      </c>
      <c r="F97" s="46" t="str">
        <f t="shared" si="12"/>
        <v>N/A</v>
      </c>
      <c r="G97" s="38">
        <v>1587</v>
      </c>
      <c r="H97" s="46" t="str">
        <f t="shared" si="13"/>
        <v>N/A</v>
      </c>
      <c r="I97" s="12">
        <v>-85.8</v>
      </c>
      <c r="J97" s="12">
        <v>54.83</v>
      </c>
      <c r="K97" s="47" t="s">
        <v>739</v>
      </c>
      <c r="L97" s="9" t="str">
        <f t="shared" si="14"/>
        <v>No</v>
      </c>
    </row>
    <row r="98" spans="1:12" ht="25.5" x14ac:dyDescent="0.2">
      <c r="A98" s="48" t="s">
        <v>1453</v>
      </c>
      <c r="B98" s="37" t="s">
        <v>213</v>
      </c>
      <c r="C98" s="49">
        <v>155.26735146999999</v>
      </c>
      <c r="D98" s="46" t="str">
        <f t="shared" si="11"/>
        <v>N/A</v>
      </c>
      <c r="E98" s="49">
        <v>107.67512195</v>
      </c>
      <c r="F98" s="46" t="str">
        <f t="shared" si="12"/>
        <v>N/A</v>
      </c>
      <c r="G98" s="49">
        <v>76.289224953000002</v>
      </c>
      <c r="H98" s="46" t="str">
        <f t="shared" si="13"/>
        <v>N/A</v>
      </c>
      <c r="I98" s="12">
        <v>-30.7</v>
      </c>
      <c r="J98" s="12">
        <v>-29.1</v>
      </c>
      <c r="K98" s="47" t="s">
        <v>739</v>
      </c>
      <c r="L98" s="9" t="str">
        <f t="shared" si="14"/>
        <v>Yes</v>
      </c>
    </row>
    <row r="99" spans="1:12" ht="25.5" x14ac:dyDescent="0.2">
      <c r="A99" s="48" t="s">
        <v>627</v>
      </c>
      <c r="B99" s="37" t="s">
        <v>213</v>
      </c>
      <c r="C99" s="49">
        <v>202775148</v>
      </c>
      <c r="D99" s="46" t="str">
        <f t="shared" si="11"/>
        <v>N/A</v>
      </c>
      <c r="E99" s="49">
        <v>207852957</v>
      </c>
      <c r="F99" s="46" t="str">
        <f t="shared" si="12"/>
        <v>N/A</v>
      </c>
      <c r="G99" s="49">
        <v>180779341</v>
      </c>
      <c r="H99" s="46" t="str">
        <f t="shared" si="13"/>
        <v>N/A</v>
      </c>
      <c r="I99" s="12">
        <v>2.504</v>
      </c>
      <c r="J99" s="12">
        <v>-13</v>
      </c>
      <c r="K99" s="47" t="s">
        <v>739</v>
      </c>
      <c r="L99" s="9" t="str">
        <f t="shared" si="14"/>
        <v>Yes</v>
      </c>
    </row>
    <row r="100" spans="1:12" x14ac:dyDescent="0.2">
      <c r="A100" s="48" t="s">
        <v>628</v>
      </c>
      <c r="B100" s="37" t="s">
        <v>213</v>
      </c>
      <c r="C100" s="38">
        <v>15612</v>
      </c>
      <c r="D100" s="46" t="str">
        <f t="shared" si="11"/>
        <v>N/A</v>
      </c>
      <c r="E100" s="38">
        <v>15706</v>
      </c>
      <c r="F100" s="46" t="str">
        <f t="shared" si="12"/>
        <v>N/A</v>
      </c>
      <c r="G100" s="38">
        <v>14680</v>
      </c>
      <c r="H100" s="46" t="str">
        <f t="shared" si="13"/>
        <v>N/A</v>
      </c>
      <c r="I100" s="12">
        <v>0.60209999999999997</v>
      </c>
      <c r="J100" s="12">
        <v>-6.53</v>
      </c>
      <c r="K100" s="47" t="s">
        <v>739</v>
      </c>
      <c r="L100" s="9" t="str">
        <f t="shared" si="14"/>
        <v>Yes</v>
      </c>
    </row>
    <row r="101" spans="1:12" ht="25.5" x14ac:dyDescent="0.2">
      <c r="A101" s="48" t="s">
        <v>1454</v>
      </c>
      <c r="B101" s="37" t="s">
        <v>213</v>
      </c>
      <c r="C101" s="49">
        <v>12988.415833999999</v>
      </c>
      <c r="D101" s="46" t="str">
        <f t="shared" si="11"/>
        <v>N/A</v>
      </c>
      <c r="E101" s="49">
        <v>13233.984274</v>
      </c>
      <c r="F101" s="46" t="str">
        <f t="shared" si="12"/>
        <v>N/A</v>
      </c>
      <c r="G101" s="49">
        <v>12314.669005</v>
      </c>
      <c r="H101" s="46" t="str">
        <f t="shared" si="13"/>
        <v>N/A</v>
      </c>
      <c r="I101" s="12">
        <v>1.891</v>
      </c>
      <c r="J101" s="12">
        <v>-6.95</v>
      </c>
      <c r="K101" s="47" t="s">
        <v>739</v>
      </c>
      <c r="L101" s="9" t="str">
        <f t="shared" si="14"/>
        <v>Yes</v>
      </c>
    </row>
    <row r="102" spans="1:12" ht="25.5" x14ac:dyDescent="0.2">
      <c r="A102" s="48" t="s">
        <v>629</v>
      </c>
      <c r="B102" s="37" t="s">
        <v>213</v>
      </c>
      <c r="C102" s="49">
        <v>169525</v>
      </c>
      <c r="D102" s="46" t="str">
        <f t="shared" si="11"/>
        <v>N/A</v>
      </c>
      <c r="E102" s="49">
        <v>413204</v>
      </c>
      <c r="F102" s="46" t="str">
        <f t="shared" si="12"/>
        <v>N/A</v>
      </c>
      <c r="G102" s="49">
        <v>344697</v>
      </c>
      <c r="H102" s="46" t="str">
        <f t="shared" si="13"/>
        <v>N/A</v>
      </c>
      <c r="I102" s="12">
        <v>143.69999999999999</v>
      </c>
      <c r="J102" s="12">
        <v>-16.600000000000001</v>
      </c>
      <c r="K102" s="47" t="s">
        <v>739</v>
      </c>
      <c r="L102" s="9" t="str">
        <f t="shared" si="14"/>
        <v>Yes</v>
      </c>
    </row>
    <row r="103" spans="1:12" ht="25.5" x14ac:dyDescent="0.2">
      <c r="A103" s="48" t="s">
        <v>630</v>
      </c>
      <c r="B103" s="37" t="s">
        <v>213</v>
      </c>
      <c r="C103" s="38">
        <v>368</v>
      </c>
      <c r="D103" s="46" t="str">
        <f t="shared" si="11"/>
        <v>N/A</v>
      </c>
      <c r="E103" s="38">
        <v>570</v>
      </c>
      <c r="F103" s="46" t="str">
        <f t="shared" si="12"/>
        <v>N/A</v>
      </c>
      <c r="G103" s="38">
        <v>527</v>
      </c>
      <c r="H103" s="46" t="str">
        <f t="shared" si="13"/>
        <v>N/A</v>
      </c>
      <c r="I103" s="12">
        <v>54.89</v>
      </c>
      <c r="J103" s="12">
        <v>-7.54</v>
      </c>
      <c r="K103" s="47" t="s">
        <v>739</v>
      </c>
      <c r="L103" s="9" t="str">
        <f t="shared" si="14"/>
        <v>Yes</v>
      </c>
    </row>
    <row r="104" spans="1:12" ht="25.5" x14ac:dyDescent="0.2">
      <c r="A104" s="48" t="s">
        <v>1455</v>
      </c>
      <c r="B104" s="37" t="s">
        <v>213</v>
      </c>
      <c r="C104" s="49">
        <v>460.66576086999999</v>
      </c>
      <c r="D104" s="46" t="str">
        <f t="shared" si="11"/>
        <v>N/A</v>
      </c>
      <c r="E104" s="49">
        <v>724.91929825</v>
      </c>
      <c r="F104" s="46" t="str">
        <f t="shared" si="12"/>
        <v>N/A</v>
      </c>
      <c r="G104" s="49">
        <v>654.07400380000001</v>
      </c>
      <c r="H104" s="46" t="str">
        <f t="shared" si="13"/>
        <v>N/A</v>
      </c>
      <c r="I104" s="12">
        <v>57.36</v>
      </c>
      <c r="J104" s="12">
        <v>-9.77</v>
      </c>
      <c r="K104" s="47" t="s">
        <v>739</v>
      </c>
      <c r="L104" s="9" t="str">
        <f t="shared" si="14"/>
        <v>Yes</v>
      </c>
    </row>
    <row r="105" spans="1:12" ht="25.5" x14ac:dyDescent="0.2">
      <c r="A105" s="48" t="s">
        <v>631</v>
      </c>
      <c r="B105" s="37" t="s">
        <v>213</v>
      </c>
      <c r="C105" s="49">
        <v>84622</v>
      </c>
      <c r="D105" s="46" t="str">
        <f t="shared" si="11"/>
        <v>N/A</v>
      </c>
      <c r="E105" s="49">
        <v>101041</v>
      </c>
      <c r="F105" s="46" t="str">
        <f t="shared" si="12"/>
        <v>N/A</v>
      </c>
      <c r="G105" s="49">
        <v>155769</v>
      </c>
      <c r="H105" s="46" t="str">
        <f t="shared" si="13"/>
        <v>N/A</v>
      </c>
      <c r="I105" s="12">
        <v>19.399999999999999</v>
      </c>
      <c r="J105" s="12">
        <v>54.16</v>
      </c>
      <c r="K105" s="47" t="s">
        <v>739</v>
      </c>
      <c r="L105" s="9" t="str">
        <f t="shared" si="14"/>
        <v>No</v>
      </c>
    </row>
    <row r="106" spans="1:12" x14ac:dyDescent="0.2">
      <c r="A106" s="48" t="s">
        <v>632</v>
      </c>
      <c r="B106" s="37" t="s">
        <v>213</v>
      </c>
      <c r="C106" s="38">
        <v>904</v>
      </c>
      <c r="D106" s="46" t="str">
        <f t="shared" si="11"/>
        <v>N/A</v>
      </c>
      <c r="E106" s="38">
        <v>1236</v>
      </c>
      <c r="F106" s="46" t="str">
        <f t="shared" si="12"/>
        <v>N/A</v>
      </c>
      <c r="G106" s="38">
        <v>2214</v>
      </c>
      <c r="H106" s="46" t="str">
        <f t="shared" si="13"/>
        <v>N/A</v>
      </c>
      <c r="I106" s="12">
        <v>36.729999999999997</v>
      </c>
      <c r="J106" s="12">
        <v>79.13</v>
      </c>
      <c r="K106" s="47" t="s">
        <v>739</v>
      </c>
      <c r="L106" s="9" t="str">
        <f t="shared" si="14"/>
        <v>No</v>
      </c>
    </row>
    <row r="107" spans="1:12" ht="25.5" x14ac:dyDescent="0.2">
      <c r="A107" s="48" t="s">
        <v>1456</v>
      </c>
      <c r="B107" s="37" t="s">
        <v>213</v>
      </c>
      <c r="C107" s="49">
        <v>93.608407080000006</v>
      </c>
      <c r="D107" s="46" t="str">
        <f t="shared" si="11"/>
        <v>N/A</v>
      </c>
      <c r="E107" s="49">
        <v>81.748381877</v>
      </c>
      <c r="F107" s="46" t="str">
        <f t="shared" si="12"/>
        <v>N/A</v>
      </c>
      <c r="G107" s="49">
        <v>70.356368563999993</v>
      </c>
      <c r="H107" s="46" t="str">
        <f t="shared" si="13"/>
        <v>N/A</v>
      </c>
      <c r="I107" s="12">
        <v>-12.7</v>
      </c>
      <c r="J107" s="12">
        <v>-13.9</v>
      </c>
      <c r="K107" s="47" t="s">
        <v>739</v>
      </c>
      <c r="L107" s="9" t="str">
        <f t="shared" si="14"/>
        <v>Yes</v>
      </c>
    </row>
    <row r="108" spans="1:12" ht="25.5" x14ac:dyDescent="0.2">
      <c r="A108" s="48" t="s">
        <v>633</v>
      </c>
      <c r="B108" s="37" t="s">
        <v>213</v>
      </c>
      <c r="C108" s="49">
        <v>306246</v>
      </c>
      <c r="D108" s="46" t="str">
        <f t="shared" si="11"/>
        <v>N/A</v>
      </c>
      <c r="E108" s="49">
        <v>203908</v>
      </c>
      <c r="F108" s="46" t="str">
        <f t="shared" si="12"/>
        <v>N/A</v>
      </c>
      <c r="G108" s="49">
        <v>169832</v>
      </c>
      <c r="H108" s="46" t="str">
        <f t="shared" si="13"/>
        <v>N/A</v>
      </c>
      <c r="I108" s="12">
        <v>-33.4</v>
      </c>
      <c r="J108" s="12">
        <v>-16.7</v>
      </c>
      <c r="K108" s="47" t="s">
        <v>739</v>
      </c>
      <c r="L108" s="9" t="str">
        <f t="shared" si="14"/>
        <v>Yes</v>
      </c>
    </row>
    <row r="109" spans="1:12" x14ac:dyDescent="0.2">
      <c r="A109" s="48" t="s">
        <v>634</v>
      </c>
      <c r="B109" s="37" t="s">
        <v>213</v>
      </c>
      <c r="C109" s="38">
        <v>2639</v>
      </c>
      <c r="D109" s="46" t="str">
        <f t="shared" si="11"/>
        <v>N/A</v>
      </c>
      <c r="E109" s="38">
        <v>2971</v>
      </c>
      <c r="F109" s="46" t="str">
        <f t="shared" si="12"/>
        <v>N/A</v>
      </c>
      <c r="G109" s="38">
        <v>2921</v>
      </c>
      <c r="H109" s="46" t="str">
        <f t="shared" si="13"/>
        <v>N/A</v>
      </c>
      <c r="I109" s="12">
        <v>12.58</v>
      </c>
      <c r="J109" s="12">
        <v>-1.68</v>
      </c>
      <c r="K109" s="47" t="s">
        <v>739</v>
      </c>
      <c r="L109" s="9" t="str">
        <f t="shared" si="14"/>
        <v>Yes</v>
      </c>
    </row>
    <row r="110" spans="1:12" ht="25.5" x14ac:dyDescent="0.2">
      <c r="A110" s="48" t="s">
        <v>1457</v>
      </c>
      <c r="B110" s="37" t="s">
        <v>213</v>
      </c>
      <c r="C110" s="49">
        <v>116.04622963</v>
      </c>
      <c r="D110" s="46" t="str">
        <f t="shared" si="11"/>
        <v>N/A</v>
      </c>
      <c r="E110" s="49">
        <v>68.632783575000005</v>
      </c>
      <c r="F110" s="46" t="str">
        <f t="shared" si="12"/>
        <v>N/A</v>
      </c>
      <c r="G110" s="49">
        <v>58.141732283000003</v>
      </c>
      <c r="H110" s="46" t="str">
        <f t="shared" si="13"/>
        <v>N/A</v>
      </c>
      <c r="I110" s="12">
        <v>-40.9</v>
      </c>
      <c r="J110" s="12">
        <v>-15.3</v>
      </c>
      <c r="K110" s="47" t="s">
        <v>739</v>
      </c>
      <c r="L110" s="9" t="str">
        <f t="shared" si="14"/>
        <v>Yes</v>
      </c>
    </row>
    <row r="111" spans="1:12" ht="25.5" x14ac:dyDescent="0.2">
      <c r="A111" s="48" t="s">
        <v>635</v>
      </c>
      <c r="B111" s="37" t="s">
        <v>213</v>
      </c>
      <c r="C111" s="49">
        <v>7279858</v>
      </c>
      <c r="D111" s="46" t="str">
        <f t="shared" si="11"/>
        <v>N/A</v>
      </c>
      <c r="E111" s="49">
        <v>0</v>
      </c>
      <c r="F111" s="46" t="str">
        <f t="shared" si="12"/>
        <v>N/A</v>
      </c>
      <c r="G111" s="49">
        <v>241</v>
      </c>
      <c r="H111" s="46" t="str">
        <f t="shared" si="13"/>
        <v>N/A</v>
      </c>
      <c r="I111" s="12">
        <v>-100</v>
      </c>
      <c r="J111" s="12" t="s">
        <v>1747</v>
      </c>
      <c r="K111" s="47" t="s">
        <v>739</v>
      </c>
      <c r="L111" s="9" t="str">
        <f t="shared" si="14"/>
        <v>N/A</v>
      </c>
    </row>
    <row r="112" spans="1:12" x14ac:dyDescent="0.2">
      <c r="A112" s="48" t="s">
        <v>636</v>
      </c>
      <c r="B112" s="37" t="s">
        <v>213</v>
      </c>
      <c r="C112" s="38">
        <v>1022</v>
      </c>
      <c r="D112" s="46" t="str">
        <f t="shared" si="11"/>
        <v>N/A</v>
      </c>
      <c r="E112" s="38">
        <v>0</v>
      </c>
      <c r="F112" s="46" t="str">
        <f t="shared" si="12"/>
        <v>N/A</v>
      </c>
      <c r="G112" s="38">
        <v>11</v>
      </c>
      <c r="H112" s="46" t="str">
        <f t="shared" si="13"/>
        <v>N/A</v>
      </c>
      <c r="I112" s="12">
        <v>-100</v>
      </c>
      <c r="J112" s="12" t="s">
        <v>1747</v>
      </c>
      <c r="K112" s="47" t="s">
        <v>739</v>
      </c>
      <c r="L112" s="9" t="str">
        <f t="shared" si="14"/>
        <v>N/A</v>
      </c>
    </row>
    <row r="113" spans="1:12" x14ac:dyDescent="0.2">
      <c r="A113" s="48" t="s">
        <v>1458</v>
      </c>
      <c r="B113" s="37" t="s">
        <v>213</v>
      </c>
      <c r="C113" s="49">
        <v>7123.1487280000001</v>
      </c>
      <c r="D113" s="46" t="str">
        <f t="shared" si="11"/>
        <v>N/A</v>
      </c>
      <c r="E113" s="49" t="s">
        <v>1747</v>
      </c>
      <c r="F113" s="46" t="str">
        <f t="shared" si="12"/>
        <v>N/A</v>
      </c>
      <c r="G113" s="49">
        <v>241</v>
      </c>
      <c r="H113" s="46" t="str">
        <f t="shared" si="13"/>
        <v>N/A</v>
      </c>
      <c r="I113" s="12" t="s">
        <v>1747</v>
      </c>
      <c r="J113" s="12" t="s">
        <v>1747</v>
      </c>
      <c r="K113" s="47" t="s">
        <v>739</v>
      </c>
      <c r="L113" s="9" t="str">
        <f t="shared" si="14"/>
        <v>N/A</v>
      </c>
    </row>
    <row r="114" spans="1:12" ht="25.5" x14ac:dyDescent="0.2">
      <c r="A114" s="48" t="s">
        <v>637</v>
      </c>
      <c r="B114" s="37" t="s">
        <v>213</v>
      </c>
      <c r="C114" s="49">
        <v>158485</v>
      </c>
      <c r="D114" s="46" t="str">
        <f t="shared" si="11"/>
        <v>N/A</v>
      </c>
      <c r="E114" s="49">
        <v>273376</v>
      </c>
      <c r="F114" s="46" t="str">
        <f t="shared" si="12"/>
        <v>N/A</v>
      </c>
      <c r="G114" s="49">
        <v>542206</v>
      </c>
      <c r="H114" s="46" t="str">
        <f t="shared" si="13"/>
        <v>N/A</v>
      </c>
      <c r="I114" s="12">
        <v>72.489999999999995</v>
      </c>
      <c r="J114" s="12">
        <v>98.34</v>
      </c>
      <c r="K114" s="47" t="s">
        <v>739</v>
      </c>
      <c r="L114" s="9" t="str">
        <f>IF(J114="Div by 0", "N/A", IF(OR(J114="N/A",K114="N/A"),"N/A", IF(J114&gt;VALUE(MID(K114,1,2)), "No", IF(J114&lt;-1*VALUE(MID(K114,1,2)), "No", "Yes"))))</f>
        <v>No</v>
      </c>
    </row>
    <row r="115" spans="1:12" x14ac:dyDescent="0.2">
      <c r="A115" s="48" t="s">
        <v>638</v>
      </c>
      <c r="B115" s="37" t="s">
        <v>213</v>
      </c>
      <c r="C115" s="38">
        <v>2414</v>
      </c>
      <c r="D115" s="46" t="str">
        <f t="shared" si="11"/>
        <v>N/A</v>
      </c>
      <c r="E115" s="38">
        <v>1690</v>
      </c>
      <c r="F115" s="46" t="str">
        <f t="shared" si="12"/>
        <v>N/A</v>
      </c>
      <c r="G115" s="38">
        <v>3579</v>
      </c>
      <c r="H115" s="46" t="str">
        <f t="shared" si="13"/>
        <v>N/A</v>
      </c>
      <c r="I115" s="12">
        <v>-30</v>
      </c>
      <c r="J115" s="12">
        <v>111.8</v>
      </c>
      <c r="K115" s="47" t="s">
        <v>739</v>
      </c>
      <c r="L115" s="9" t="str">
        <f t="shared" ref="L115:L119" si="15">IF(J115="Div by 0", "N/A", IF(OR(J115="N/A",K115="N/A"),"N/A", IF(J115&gt;VALUE(MID(K115,1,2)), "No", IF(J115&lt;-1*VALUE(MID(K115,1,2)), "No", "Yes"))))</f>
        <v>No</v>
      </c>
    </row>
    <row r="116" spans="1:12" ht="25.5" x14ac:dyDescent="0.2">
      <c r="A116" s="48" t="s">
        <v>1459</v>
      </c>
      <c r="B116" s="37" t="s">
        <v>213</v>
      </c>
      <c r="C116" s="49">
        <v>65.652444075999995</v>
      </c>
      <c r="D116" s="46" t="str">
        <f t="shared" si="11"/>
        <v>N/A</v>
      </c>
      <c r="E116" s="49">
        <v>161.76094674999999</v>
      </c>
      <c r="F116" s="46" t="str">
        <f t="shared" si="12"/>
        <v>N/A</v>
      </c>
      <c r="G116" s="49">
        <v>151.49650740000001</v>
      </c>
      <c r="H116" s="46" t="str">
        <f t="shared" si="13"/>
        <v>N/A</v>
      </c>
      <c r="I116" s="12">
        <v>146.4</v>
      </c>
      <c r="J116" s="12">
        <v>-6.35</v>
      </c>
      <c r="K116" s="47" t="s">
        <v>739</v>
      </c>
      <c r="L116" s="9" t="str">
        <f t="shared" si="15"/>
        <v>Yes</v>
      </c>
    </row>
    <row r="117" spans="1:12" ht="25.5" x14ac:dyDescent="0.2">
      <c r="A117" s="48" t="s">
        <v>639</v>
      </c>
      <c r="B117" s="37" t="s">
        <v>213</v>
      </c>
      <c r="C117" s="49">
        <v>4755623</v>
      </c>
      <c r="D117" s="46" t="str">
        <f t="shared" si="11"/>
        <v>N/A</v>
      </c>
      <c r="E117" s="49">
        <v>5482436</v>
      </c>
      <c r="F117" s="46" t="str">
        <f t="shared" si="12"/>
        <v>N/A</v>
      </c>
      <c r="G117" s="49">
        <v>5210723</v>
      </c>
      <c r="H117" s="46" t="str">
        <f t="shared" si="13"/>
        <v>N/A</v>
      </c>
      <c r="I117" s="12">
        <v>15.28</v>
      </c>
      <c r="J117" s="12">
        <v>-4.96</v>
      </c>
      <c r="K117" s="47" t="s">
        <v>739</v>
      </c>
      <c r="L117" s="9" t="str">
        <f t="shared" si="15"/>
        <v>Yes</v>
      </c>
    </row>
    <row r="118" spans="1:12" x14ac:dyDescent="0.2">
      <c r="A118" s="48" t="s">
        <v>640</v>
      </c>
      <c r="B118" s="37" t="s">
        <v>213</v>
      </c>
      <c r="C118" s="38">
        <v>32</v>
      </c>
      <c r="D118" s="46" t="str">
        <f t="shared" si="11"/>
        <v>N/A</v>
      </c>
      <c r="E118" s="38">
        <v>40</v>
      </c>
      <c r="F118" s="46" t="str">
        <f t="shared" si="12"/>
        <v>N/A</v>
      </c>
      <c r="G118" s="38">
        <v>44</v>
      </c>
      <c r="H118" s="46" t="str">
        <f t="shared" si="13"/>
        <v>N/A</v>
      </c>
      <c r="I118" s="12">
        <v>25</v>
      </c>
      <c r="J118" s="12">
        <v>10</v>
      </c>
      <c r="K118" s="47" t="s">
        <v>739</v>
      </c>
      <c r="L118" s="9" t="str">
        <f t="shared" si="15"/>
        <v>Yes</v>
      </c>
    </row>
    <row r="119" spans="1:12" ht="25.5" x14ac:dyDescent="0.2">
      <c r="A119" s="48" t="s">
        <v>1460</v>
      </c>
      <c r="B119" s="37" t="s">
        <v>213</v>
      </c>
      <c r="C119" s="49">
        <v>148613.21875</v>
      </c>
      <c r="D119" s="46" t="str">
        <f t="shared" si="11"/>
        <v>N/A</v>
      </c>
      <c r="E119" s="49">
        <v>137060.9</v>
      </c>
      <c r="F119" s="46" t="str">
        <f t="shared" si="12"/>
        <v>N/A</v>
      </c>
      <c r="G119" s="49">
        <v>118425.52273</v>
      </c>
      <c r="H119" s="46" t="str">
        <f t="shared" si="13"/>
        <v>N/A</v>
      </c>
      <c r="I119" s="12">
        <v>-7.77</v>
      </c>
      <c r="J119" s="12">
        <v>-13.6</v>
      </c>
      <c r="K119" s="47" t="s">
        <v>739</v>
      </c>
      <c r="L119" s="9" t="str">
        <f t="shared" si="15"/>
        <v>Yes</v>
      </c>
    </row>
    <row r="120" spans="1:12" ht="25.5" x14ac:dyDescent="0.2">
      <c r="A120" s="48" t="s">
        <v>641</v>
      </c>
      <c r="B120" s="37" t="s">
        <v>213</v>
      </c>
      <c r="C120" s="49">
        <v>46339959</v>
      </c>
      <c r="D120" s="46" t="str">
        <f t="shared" si="11"/>
        <v>N/A</v>
      </c>
      <c r="E120" s="49">
        <v>48756060</v>
      </c>
      <c r="F120" s="46" t="str">
        <f t="shared" si="12"/>
        <v>N/A</v>
      </c>
      <c r="G120" s="49">
        <v>49083016</v>
      </c>
      <c r="H120" s="46" t="str">
        <f t="shared" si="13"/>
        <v>N/A</v>
      </c>
      <c r="I120" s="12">
        <v>5.2140000000000004</v>
      </c>
      <c r="J120" s="12">
        <v>0.67059999999999997</v>
      </c>
      <c r="K120" s="47" t="s">
        <v>739</v>
      </c>
      <c r="L120" s="9" t="str">
        <f t="shared" ref="L120:L131" si="16">IF(J120="Div by 0", "N/A", IF(K120="N/A","N/A", IF(J120&gt;VALUE(MID(K120,1,2)), "No", IF(J120&lt;-1*VALUE(MID(K120,1,2)), "No", "Yes"))))</f>
        <v>Yes</v>
      </c>
    </row>
    <row r="121" spans="1:12" ht="25.5" x14ac:dyDescent="0.2">
      <c r="A121" s="48" t="s">
        <v>642</v>
      </c>
      <c r="B121" s="37" t="s">
        <v>213</v>
      </c>
      <c r="C121" s="38">
        <v>65612</v>
      </c>
      <c r="D121" s="46" t="str">
        <f t="shared" si="11"/>
        <v>N/A</v>
      </c>
      <c r="E121" s="38">
        <v>64458</v>
      </c>
      <c r="F121" s="46" t="str">
        <f t="shared" si="12"/>
        <v>N/A</v>
      </c>
      <c r="G121" s="38">
        <v>59247</v>
      </c>
      <c r="H121" s="46" t="str">
        <f t="shared" si="13"/>
        <v>N/A</v>
      </c>
      <c r="I121" s="12">
        <v>-1.76</v>
      </c>
      <c r="J121" s="12">
        <v>-8.08</v>
      </c>
      <c r="K121" s="47" t="s">
        <v>739</v>
      </c>
      <c r="L121" s="9" t="str">
        <f t="shared" si="16"/>
        <v>Yes</v>
      </c>
    </row>
    <row r="122" spans="1:12" ht="25.5" x14ac:dyDescent="0.2">
      <c r="A122" s="48" t="s">
        <v>1461</v>
      </c>
      <c r="B122" s="37" t="s">
        <v>213</v>
      </c>
      <c r="C122" s="49">
        <v>706.27261781000004</v>
      </c>
      <c r="D122" s="46" t="str">
        <f t="shared" si="11"/>
        <v>N/A</v>
      </c>
      <c r="E122" s="49">
        <v>756.40044680000005</v>
      </c>
      <c r="F122" s="46" t="str">
        <f t="shared" si="12"/>
        <v>N/A</v>
      </c>
      <c r="G122" s="49">
        <v>828.44728003</v>
      </c>
      <c r="H122" s="46" t="str">
        <f t="shared" si="13"/>
        <v>N/A</v>
      </c>
      <c r="I122" s="12">
        <v>7.0979999999999999</v>
      </c>
      <c r="J122" s="12">
        <v>9.5250000000000004</v>
      </c>
      <c r="K122" s="47" t="s">
        <v>739</v>
      </c>
      <c r="L122" s="9" t="str">
        <f t="shared" si="16"/>
        <v>Yes</v>
      </c>
    </row>
    <row r="123" spans="1:12" ht="25.5" x14ac:dyDescent="0.2">
      <c r="A123" s="48" t="s">
        <v>643</v>
      </c>
      <c r="B123" s="37" t="s">
        <v>213</v>
      </c>
      <c r="C123" s="49">
        <v>670833564</v>
      </c>
      <c r="D123" s="46" t="str">
        <f t="shared" ref="D123:D131" si="17">IF($B123="N/A","N/A",IF(C123&gt;10,"No",IF(C123&lt;-10,"No","Yes")))</f>
        <v>N/A</v>
      </c>
      <c r="E123" s="49">
        <v>717723332</v>
      </c>
      <c r="F123" s="46" t="str">
        <f t="shared" ref="F123:F131" si="18">IF($B123="N/A","N/A",IF(E123&gt;10,"No",IF(E123&lt;-10,"No","Yes")))</f>
        <v>N/A</v>
      </c>
      <c r="G123" s="49">
        <v>643283053</v>
      </c>
      <c r="H123" s="46" t="str">
        <f t="shared" ref="H123:H131" si="19">IF($B123="N/A","N/A",IF(G123&gt;10,"No",IF(G123&lt;-10,"No","Yes")))</f>
        <v>N/A</v>
      </c>
      <c r="I123" s="12">
        <v>6.99</v>
      </c>
      <c r="J123" s="12">
        <v>-10.4</v>
      </c>
      <c r="K123" s="47" t="s">
        <v>739</v>
      </c>
      <c r="L123" s="9" t="str">
        <f t="shared" si="16"/>
        <v>Yes</v>
      </c>
    </row>
    <row r="124" spans="1:12" x14ac:dyDescent="0.2">
      <c r="A124" s="48" t="s">
        <v>644</v>
      </c>
      <c r="B124" s="37" t="s">
        <v>213</v>
      </c>
      <c r="C124" s="38">
        <v>32952</v>
      </c>
      <c r="D124" s="46" t="str">
        <f t="shared" si="17"/>
        <v>N/A</v>
      </c>
      <c r="E124" s="38">
        <v>34427</v>
      </c>
      <c r="F124" s="46" t="str">
        <f t="shared" si="18"/>
        <v>N/A</v>
      </c>
      <c r="G124" s="38">
        <v>34970</v>
      </c>
      <c r="H124" s="46" t="str">
        <f t="shared" si="19"/>
        <v>N/A</v>
      </c>
      <c r="I124" s="12">
        <v>4.476</v>
      </c>
      <c r="J124" s="12">
        <v>1.577</v>
      </c>
      <c r="K124" s="47" t="s">
        <v>739</v>
      </c>
      <c r="L124" s="9" t="str">
        <f t="shared" si="16"/>
        <v>Yes</v>
      </c>
    </row>
    <row r="125" spans="1:12" ht="25.5" x14ac:dyDescent="0.2">
      <c r="A125" s="48" t="s">
        <v>1462</v>
      </c>
      <c r="B125" s="37" t="s">
        <v>213</v>
      </c>
      <c r="C125" s="49">
        <v>20357.901311000001</v>
      </c>
      <c r="D125" s="46" t="str">
        <f t="shared" si="17"/>
        <v>N/A</v>
      </c>
      <c r="E125" s="49">
        <v>20847.687338</v>
      </c>
      <c r="F125" s="46" t="str">
        <f t="shared" si="18"/>
        <v>N/A</v>
      </c>
      <c r="G125" s="49">
        <v>18395.283186000001</v>
      </c>
      <c r="H125" s="46" t="str">
        <f t="shared" si="19"/>
        <v>N/A</v>
      </c>
      <c r="I125" s="12">
        <v>2.4060000000000001</v>
      </c>
      <c r="J125" s="12">
        <v>-11.8</v>
      </c>
      <c r="K125" s="47" t="s">
        <v>739</v>
      </c>
      <c r="L125" s="9" t="str">
        <f t="shared" si="16"/>
        <v>Yes</v>
      </c>
    </row>
    <row r="126" spans="1:12" ht="25.5" x14ac:dyDescent="0.2">
      <c r="A126" s="48" t="s">
        <v>645</v>
      </c>
      <c r="B126" s="37" t="s">
        <v>213</v>
      </c>
      <c r="C126" s="49">
        <v>22023128</v>
      </c>
      <c r="D126" s="46" t="str">
        <f t="shared" si="17"/>
        <v>N/A</v>
      </c>
      <c r="E126" s="49">
        <v>20363227</v>
      </c>
      <c r="F126" s="46" t="str">
        <f t="shared" si="18"/>
        <v>N/A</v>
      </c>
      <c r="G126" s="49">
        <v>18241202</v>
      </c>
      <c r="H126" s="46" t="str">
        <f t="shared" si="19"/>
        <v>N/A</v>
      </c>
      <c r="I126" s="12">
        <v>-7.54</v>
      </c>
      <c r="J126" s="12">
        <v>-10.4</v>
      </c>
      <c r="K126" s="47" t="s">
        <v>739</v>
      </c>
      <c r="L126" s="9" t="str">
        <f t="shared" si="16"/>
        <v>Yes</v>
      </c>
    </row>
    <row r="127" spans="1:12" x14ac:dyDescent="0.2">
      <c r="A127" s="48" t="s">
        <v>646</v>
      </c>
      <c r="B127" s="37" t="s">
        <v>213</v>
      </c>
      <c r="C127" s="38">
        <v>14469</v>
      </c>
      <c r="D127" s="46" t="str">
        <f t="shared" si="17"/>
        <v>N/A</v>
      </c>
      <c r="E127" s="38">
        <v>13524</v>
      </c>
      <c r="F127" s="46" t="str">
        <f t="shared" si="18"/>
        <v>N/A</v>
      </c>
      <c r="G127" s="38">
        <v>10442</v>
      </c>
      <c r="H127" s="46" t="str">
        <f t="shared" si="19"/>
        <v>N/A</v>
      </c>
      <c r="I127" s="12">
        <v>-6.53</v>
      </c>
      <c r="J127" s="12">
        <v>-22.8</v>
      </c>
      <c r="K127" s="47" t="s">
        <v>739</v>
      </c>
      <c r="L127" s="9" t="str">
        <f t="shared" si="16"/>
        <v>Yes</v>
      </c>
    </row>
    <row r="128" spans="1:12" ht="25.5" x14ac:dyDescent="0.2">
      <c r="A128" s="48" t="s">
        <v>1463</v>
      </c>
      <c r="B128" s="37" t="s">
        <v>213</v>
      </c>
      <c r="C128" s="49">
        <v>1522.0905384</v>
      </c>
      <c r="D128" s="46" t="str">
        <f t="shared" si="17"/>
        <v>N/A</v>
      </c>
      <c r="E128" s="49">
        <v>1505.7103668</v>
      </c>
      <c r="F128" s="46" t="str">
        <f t="shared" si="18"/>
        <v>N/A</v>
      </c>
      <c r="G128" s="49">
        <v>1746.9069144</v>
      </c>
      <c r="H128" s="46" t="str">
        <f t="shared" si="19"/>
        <v>N/A</v>
      </c>
      <c r="I128" s="12">
        <v>-1.08</v>
      </c>
      <c r="J128" s="12">
        <v>16.02</v>
      </c>
      <c r="K128" s="47" t="s">
        <v>739</v>
      </c>
      <c r="L128" s="9" t="str">
        <f t="shared" si="16"/>
        <v>Yes</v>
      </c>
    </row>
    <row r="129" spans="1:12" ht="25.5" x14ac:dyDescent="0.2">
      <c r="A129" s="48" t="s">
        <v>647</v>
      </c>
      <c r="B129" s="37" t="s">
        <v>213</v>
      </c>
      <c r="C129" s="49">
        <v>19454750</v>
      </c>
      <c r="D129" s="46" t="str">
        <f t="shared" si="17"/>
        <v>N/A</v>
      </c>
      <c r="E129" s="49">
        <v>21123489</v>
      </c>
      <c r="F129" s="46" t="str">
        <f t="shared" si="18"/>
        <v>N/A</v>
      </c>
      <c r="G129" s="49">
        <v>17071167</v>
      </c>
      <c r="H129" s="46" t="str">
        <f t="shared" si="19"/>
        <v>N/A</v>
      </c>
      <c r="I129" s="12">
        <v>8.5779999999999994</v>
      </c>
      <c r="J129" s="12">
        <v>-19.2</v>
      </c>
      <c r="K129" s="47" t="s">
        <v>739</v>
      </c>
      <c r="L129" s="9" t="str">
        <f t="shared" si="16"/>
        <v>Yes</v>
      </c>
    </row>
    <row r="130" spans="1:12" x14ac:dyDescent="0.2">
      <c r="A130" s="48" t="s">
        <v>648</v>
      </c>
      <c r="B130" s="37" t="s">
        <v>213</v>
      </c>
      <c r="C130" s="38">
        <v>2364</v>
      </c>
      <c r="D130" s="46" t="str">
        <f t="shared" si="17"/>
        <v>N/A</v>
      </c>
      <c r="E130" s="38">
        <v>1932</v>
      </c>
      <c r="F130" s="46" t="str">
        <f t="shared" si="18"/>
        <v>N/A</v>
      </c>
      <c r="G130" s="38">
        <v>1906</v>
      </c>
      <c r="H130" s="46" t="str">
        <f t="shared" si="19"/>
        <v>N/A</v>
      </c>
      <c r="I130" s="12">
        <v>-18.3</v>
      </c>
      <c r="J130" s="12">
        <v>-1.35</v>
      </c>
      <c r="K130" s="47" t="s">
        <v>739</v>
      </c>
      <c r="L130" s="9" t="str">
        <f t="shared" si="16"/>
        <v>Yes</v>
      </c>
    </row>
    <row r="131" spans="1:12" ht="25.5" x14ac:dyDescent="0.2">
      <c r="A131" s="48" t="s">
        <v>1464</v>
      </c>
      <c r="B131" s="37" t="s">
        <v>213</v>
      </c>
      <c r="C131" s="49">
        <v>8229.5896785000004</v>
      </c>
      <c r="D131" s="46" t="str">
        <f t="shared" si="17"/>
        <v>N/A</v>
      </c>
      <c r="E131" s="49">
        <v>10933.482919</v>
      </c>
      <c r="F131" s="46" t="str">
        <f t="shared" si="18"/>
        <v>N/A</v>
      </c>
      <c r="G131" s="49">
        <v>8956.5409233999999</v>
      </c>
      <c r="H131" s="46" t="str">
        <f t="shared" si="19"/>
        <v>N/A</v>
      </c>
      <c r="I131" s="12">
        <v>32.86</v>
      </c>
      <c r="J131" s="12">
        <v>-18.100000000000001</v>
      </c>
      <c r="K131" s="47" t="s">
        <v>739</v>
      </c>
      <c r="L131" s="9" t="str">
        <f t="shared" si="16"/>
        <v>Yes</v>
      </c>
    </row>
    <row r="132" spans="1:12" x14ac:dyDescent="0.2">
      <c r="A132" s="48" t="s">
        <v>1465</v>
      </c>
      <c r="B132" s="37" t="s">
        <v>213</v>
      </c>
      <c r="C132" s="49">
        <v>297.79739354999998</v>
      </c>
      <c r="D132" s="46" t="str">
        <f t="shared" ref="D132:D143" si="20">IF($B132="N/A","N/A",IF(C132&gt;10,"No",IF(C132&lt;-10,"No","Yes")))</f>
        <v>N/A</v>
      </c>
      <c r="E132" s="49">
        <v>291.03027054</v>
      </c>
      <c r="F132" s="46" t="str">
        <f t="shared" ref="F132:F143" si="21">IF($B132="N/A","N/A",IF(E132&gt;10,"No",IF(E132&lt;-10,"No","Yes")))</f>
        <v>N/A</v>
      </c>
      <c r="G132" s="49">
        <v>351.55412021000001</v>
      </c>
      <c r="H132" s="46" t="str">
        <f t="shared" ref="H132:H143" si="22">IF($B132="N/A","N/A",IF(G132&gt;10,"No",IF(G132&lt;-10,"No","Yes")))</f>
        <v>N/A</v>
      </c>
      <c r="I132" s="12">
        <v>-2.27</v>
      </c>
      <c r="J132" s="12">
        <v>20.8</v>
      </c>
      <c r="K132" s="47" t="s">
        <v>739</v>
      </c>
      <c r="L132" s="9" t="str">
        <f t="shared" ref="L132:L143" si="23">IF(J132="Div by 0", "N/A", IF(K132="N/A","N/A", IF(J132&gt;VALUE(MID(K132,1,2)), "No", IF(J132&lt;-1*VALUE(MID(K132,1,2)), "No", "Yes"))))</f>
        <v>Yes</v>
      </c>
    </row>
    <row r="133" spans="1:12" x14ac:dyDescent="0.2">
      <c r="A133" s="48" t="s">
        <v>1466</v>
      </c>
      <c r="B133" s="37" t="s">
        <v>213</v>
      </c>
      <c r="C133" s="49">
        <v>240.11777812</v>
      </c>
      <c r="D133" s="46" t="str">
        <f t="shared" si="20"/>
        <v>N/A</v>
      </c>
      <c r="E133" s="49">
        <v>207.82397897999999</v>
      </c>
      <c r="F133" s="46" t="str">
        <f t="shared" si="21"/>
        <v>N/A</v>
      </c>
      <c r="G133" s="49">
        <v>252.24505796</v>
      </c>
      <c r="H133" s="46" t="str">
        <f t="shared" si="22"/>
        <v>N/A</v>
      </c>
      <c r="I133" s="12">
        <v>-13.4</v>
      </c>
      <c r="J133" s="12">
        <v>21.37</v>
      </c>
      <c r="K133" s="47" t="s">
        <v>739</v>
      </c>
      <c r="L133" s="9" t="str">
        <f t="shared" si="23"/>
        <v>Yes</v>
      </c>
    </row>
    <row r="134" spans="1:12" x14ac:dyDescent="0.2">
      <c r="A134" s="48" t="s">
        <v>1467</v>
      </c>
      <c r="B134" s="37" t="s">
        <v>213</v>
      </c>
      <c r="C134" s="49">
        <v>364.77107675000002</v>
      </c>
      <c r="D134" s="46" t="str">
        <f t="shared" si="20"/>
        <v>N/A</v>
      </c>
      <c r="E134" s="49">
        <v>389.56271249999998</v>
      </c>
      <c r="F134" s="46" t="str">
        <f t="shared" si="21"/>
        <v>N/A</v>
      </c>
      <c r="G134" s="49">
        <v>473.25481667999998</v>
      </c>
      <c r="H134" s="46" t="str">
        <f t="shared" si="22"/>
        <v>N/A</v>
      </c>
      <c r="I134" s="12">
        <v>6.7960000000000003</v>
      </c>
      <c r="J134" s="12">
        <v>21.48</v>
      </c>
      <c r="K134" s="47" t="s">
        <v>739</v>
      </c>
      <c r="L134" s="9" t="str">
        <f t="shared" si="23"/>
        <v>Yes</v>
      </c>
    </row>
    <row r="135" spans="1:12" x14ac:dyDescent="0.2">
      <c r="A135" s="48" t="s">
        <v>1468</v>
      </c>
      <c r="B135" s="37" t="s">
        <v>213</v>
      </c>
      <c r="C135" s="49">
        <v>3294.8823311000001</v>
      </c>
      <c r="D135" s="46" t="str">
        <f t="shared" si="20"/>
        <v>N/A</v>
      </c>
      <c r="E135" s="49">
        <v>3542.5447132999998</v>
      </c>
      <c r="F135" s="46" t="str">
        <f t="shared" si="21"/>
        <v>N/A</v>
      </c>
      <c r="G135" s="49">
        <v>3444.7569752999998</v>
      </c>
      <c r="H135" s="46" t="str">
        <f t="shared" si="22"/>
        <v>N/A</v>
      </c>
      <c r="I135" s="12">
        <v>7.5170000000000003</v>
      </c>
      <c r="J135" s="12">
        <v>-2.76</v>
      </c>
      <c r="K135" s="47" t="s">
        <v>739</v>
      </c>
      <c r="L135" s="9" t="str">
        <f t="shared" si="23"/>
        <v>Yes</v>
      </c>
    </row>
    <row r="136" spans="1:12" x14ac:dyDescent="0.2">
      <c r="A136" s="48" t="s">
        <v>1469</v>
      </c>
      <c r="B136" s="37" t="s">
        <v>213</v>
      </c>
      <c r="C136" s="49">
        <v>5175.9646443000001</v>
      </c>
      <c r="D136" s="46" t="str">
        <f t="shared" si="20"/>
        <v>N/A</v>
      </c>
      <c r="E136" s="49">
        <v>5525.0800810999999</v>
      </c>
      <c r="F136" s="46" t="str">
        <f t="shared" si="21"/>
        <v>N/A</v>
      </c>
      <c r="G136" s="49">
        <v>5367.4284645999996</v>
      </c>
      <c r="H136" s="46" t="str">
        <f t="shared" si="22"/>
        <v>N/A</v>
      </c>
      <c r="I136" s="12">
        <v>6.7450000000000001</v>
      </c>
      <c r="J136" s="12">
        <v>-2.85</v>
      </c>
      <c r="K136" s="47" t="s">
        <v>739</v>
      </c>
      <c r="L136" s="9" t="str">
        <f t="shared" si="23"/>
        <v>Yes</v>
      </c>
    </row>
    <row r="137" spans="1:12" x14ac:dyDescent="0.2">
      <c r="A137" s="48" t="s">
        <v>1470</v>
      </c>
      <c r="B137" s="37" t="s">
        <v>213</v>
      </c>
      <c r="C137" s="49">
        <v>958.71846358000005</v>
      </c>
      <c r="D137" s="46" t="str">
        <f t="shared" si="20"/>
        <v>N/A</v>
      </c>
      <c r="E137" s="49">
        <v>1045.1748266</v>
      </c>
      <c r="F137" s="46" t="str">
        <f t="shared" si="21"/>
        <v>N/A</v>
      </c>
      <c r="G137" s="49">
        <v>1005.7992293</v>
      </c>
      <c r="H137" s="46" t="str">
        <f t="shared" si="22"/>
        <v>N/A</v>
      </c>
      <c r="I137" s="12">
        <v>9.0180000000000007</v>
      </c>
      <c r="J137" s="12">
        <v>-3.77</v>
      </c>
      <c r="K137" s="47" t="s">
        <v>739</v>
      </c>
      <c r="L137" s="9" t="str">
        <f t="shared" si="23"/>
        <v>Yes</v>
      </c>
    </row>
    <row r="138" spans="1:12" x14ac:dyDescent="0.2">
      <c r="A138" s="48" t="s">
        <v>1471</v>
      </c>
      <c r="B138" s="37" t="s">
        <v>213</v>
      </c>
      <c r="C138" s="49">
        <v>303.40717508</v>
      </c>
      <c r="D138" s="46" t="str">
        <f t="shared" si="20"/>
        <v>N/A</v>
      </c>
      <c r="E138" s="49">
        <v>238.65931685000001</v>
      </c>
      <c r="F138" s="46" t="str">
        <f t="shared" si="21"/>
        <v>N/A</v>
      </c>
      <c r="G138" s="49">
        <v>166.40686557999999</v>
      </c>
      <c r="H138" s="46" t="str">
        <f t="shared" si="22"/>
        <v>N/A</v>
      </c>
      <c r="I138" s="12">
        <v>-21.3</v>
      </c>
      <c r="J138" s="12">
        <v>-30.3</v>
      </c>
      <c r="K138" s="47" t="s">
        <v>739</v>
      </c>
      <c r="L138" s="9" t="str">
        <f t="shared" si="23"/>
        <v>No</v>
      </c>
    </row>
    <row r="139" spans="1:12" x14ac:dyDescent="0.2">
      <c r="A139" s="48" t="s">
        <v>1472</v>
      </c>
      <c r="B139" s="37" t="s">
        <v>213</v>
      </c>
      <c r="C139" s="49">
        <v>259.86657012000001</v>
      </c>
      <c r="D139" s="46" t="str">
        <f t="shared" si="20"/>
        <v>N/A</v>
      </c>
      <c r="E139" s="49">
        <v>169.80463893999999</v>
      </c>
      <c r="F139" s="46" t="str">
        <f t="shared" si="21"/>
        <v>N/A</v>
      </c>
      <c r="G139" s="49">
        <v>107.25750171</v>
      </c>
      <c r="H139" s="46" t="str">
        <f t="shared" si="22"/>
        <v>N/A</v>
      </c>
      <c r="I139" s="12">
        <v>-34.700000000000003</v>
      </c>
      <c r="J139" s="12">
        <v>-36.799999999999997</v>
      </c>
      <c r="K139" s="47" t="s">
        <v>739</v>
      </c>
      <c r="L139" s="9" t="str">
        <f t="shared" si="23"/>
        <v>No</v>
      </c>
    </row>
    <row r="140" spans="1:12" x14ac:dyDescent="0.2">
      <c r="A140" s="48" t="s">
        <v>1473</v>
      </c>
      <c r="B140" s="37" t="s">
        <v>213</v>
      </c>
      <c r="C140" s="49">
        <v>354.38078080000003</v>
      </c>
      <c r="D140" s="46" t="str">
        <f t="shared" si="20"/>
        <v>N/A</v>
      </c>
      <c r="E140" s="49">
        <v>323.99911601000002</v>
      </c>
      <c r="F140" s="46" t="str">
        <f t="shared" si="21"/>
        <v>N/A</v>
      </c>
      <c r="G140" s="49">
        <v>242.51745579999999</v>
      </c>
      <c r="H140" s="46" t="str">
        <f t="shared" si="22"/>
        <v>N/A</v>
      </c>
      <c r="I140" s="12">
        <v>-8.57</v>
      </c>
      <c r="J140" s="12">
        <v>-25.1</v>
      </c>
      <c r="K140" s="47" t="s">
        <v>739</v>
      </c>
      <c r="L140" s="9" t="str">
        <f t="shared" si="23"/>
        <v>Yes</v>
      </c>
    </row>
    <row r="141" spans="1:12" x14ac:dyDescent="0.2">
      <c r="A141" s="48" t="s">
        <v>1474</v>
      </c>
      <c r="B141" s="37" t="s">
        <v>213</v>
      </c>
      <c r="C141" s="49">
        <v>8620.0092932999996</v>
      </c>
      <c r="D141" s="46" t="str">
        <f t="shared" si="20"/>
        <v>N/A</v>
      </c>
      <c r="E141" s="49">
        <v>8567.2933152000005</v>
      </c>
      <c r="F141" s="46" t="str">
        <f t="shared" si="21"/>
        <v>N/A</v>
      </c>
      <c r="G141" s="49">
        <v>7638.9256542000003</v>
      </c>
      <c r="H141" s="46" t="str">
        <f t="shared" si="22"/>
        <v>N/A</v>
      </c>
      <c r="I141" s="12">
        <v>-0.61199999999999999</v>
      </c>
      <c r="J141" s="12">
        <v>-10.8</v>
      </c>
      <c r="K141" s="47" t="s">
        <v>739</v>
      </c>
      <c r="L141" s="9" t="str">
        <f t="shared" si="23"/>
        <v>Yes</v>
      </c>
    </row>
    <row r="142" spans="1:12" x14ac:dyDescent="0.2">
      <c r="A142" s="48" t="s">
        <v>1475</v>
      </c>
      <c r="B142" s="37" t="s">
        <v>213</v>
      </c>
      <c r="C142" s="49">
        <v>8005.0893570999997</v>
      </c>
      <c r="D142" s="46" t="str">
        <f t="shared" si="20"/>
        <v>N/A</v>
      </c>
      <c r="E142" s="49">
        <v>7793.1226558999997</v>
      </c>
      <c r="F142" s="46" t="str">
        <f t="shared" si="21"/>
        <v>N/A</v>
      </c>
      <c r="G142" s="49">
        <v>6853.4617596999997</v>
      </c>
      <c r="H142" s="46" t="str">
        <f t="shared" si="22"/>
        <v>N/A</v>
      </c>
      <c r="I142" s="12">
        <v>-2.65</v>
      </c>
      <c r="J142" s="12">
        <v>-12.1</v>
      </c>
      <c r="K142" s="47" t="s">
        <v>739</v>
      </c>
      <c r="L142" s="9" t="str">
        <f t="shared" si="23"/>
        <v>Yes</v>
      </c>
    </row>
    <row r="143" spans="1:12" x14ac:dyDescent="0.2">
      <c r="A143" s="48" t="s">
        <v>1476</v>
      </c>
      <c r="B143" s="37" t="s">
        <v>213</v>
      </c>
      <c r="C143" s="49">
        <v>9448.8347443000002</v>
      </c>
      <c r="D143" s="46" t="str">
        <f t="shared" si="20"/>
        <v>N/A</v>
      </c>
      <c r="E143" s="49">
        <v>9605.7418230999992</v>
      </c>
      <c r="F143" s="46" t="str">
        <f t="shared" si="21"/>
        <v>N/A</v>
      </c>
      <c r="G143" s="49">
        <v>8691.1528768000007</v>
      </c>
      <c r="H143" s="46" t="str">
        <f t="shared" si="22"/>
        <v>N/A</v>
      </c>
      <c r="I143" s="12">
        <v>1.661</v>
      </c>
      <c r="J143" s="12">
        <v>-9.52</v>
      </c>
      <c r="K143" s="47" t="s">
        <v>739</v>
      </c>
      <c r="L143" s="9" t="str">
        <f t="shared" si="23"/>
        <v>Yes</v>
      </c>
    </row>
    <row r="144" spans="1:12" x14ac:dyDescent="0.2">
      <c r="A144" s="48" t="s">
        <v>89</v>
      </c>
      <c r="B144" s="37" t="s">
        <v>213</v>
      </c>
      <c r="C144" s="8">
        <v>10.036462518</v>
      </c>
      <c r="D144" s="46" t="str">
        <f t="shared" ref="D144:D161" si="24">IF($B144="N/A","N/A",IF(C144&gt;10,"No",IF(C144&lt;-10,"No","Yes")))</f>
        <v>N/A</v>
      </c>
      <c r="E144" s="8">
        <v>11.64577888</v>
      </c>
      <c r="F144" s="46" t="str">
        <f t="shared" ref="F144:F161" si="25">IF($B144="N/A","N/A",IF(E144&gt;10,"No",IF(E144&lt;-10,"No","Yes")))</f>
        <v>N/A</v>
      </c>
      <c r="G144" s="8">
        <v>13.482034544999999</v>
      </c>
      <c r="H144" s="46" t="str">
        <f t="shared" ref="H144:H161" si="26">IF($B144="N/A","N/A",IF(G144&gt;10,"No",IF(G144&lt;-10,"No","Yes")))</f>
        <v>N/A</v>
      </c>
      <c r="I144" s="12">
        <v>16.03</v>
      </c>
      <c r="J144" s="12">
        <v>15.77</v>
      </c>
      <c r="K144" s="47" t="s">
        <v>739</v>
      </c>
      <c r="L144" s="9" t="str">
        <f t="shared" ref="L144:L161" si="27">IF(J144="Div by 0", "N/A", IF(K144="N/A","N/A", IF(J144&gt;VALUE(MID(K144,1,2)), "No", IF(J144&lt;-1*VALUE(MID(K144,1,2)), "No", "Yes"))))</f>
        <v>Yes</v>
      </c>
    </row>
    <row r="145" spans="1:12" x14ac:dyDescent="0.2">
      <c r="A145" s="48" t="s">
        <v>477</v>
      </c>
      <c r="B145" s="37" t="s">
        <v>213</v>
      </c>
      <c r="C145" s="8">
        <v>10.066422513999999</v>
      </c>
      <c r="D145" s="46" t="str">
        <f t="shared" si="24"/>
        <v>N/A</v>
      </c>
      <c r="E145" s="8">
        <v>11.873449462</v>
      </c>
      <c r="F145" s="46" t="str">
        <f t="shared" si="25"/>
        <v>N/A</v>
      </c>
      <c r="G145" s="8">
        <v>13.960205804999999</v>
      </c>
      <c r="H145" s="46" t="str">
        <f t="shared" si="26"/>
        <v>N/A</v>
      </c>
      <c r="I145" s="12">
        <v>17.95</v>
      </c>
      <c r="J145" s="12">
        <v>17.57</v>
      </c>
      <c r="K145" s="47" t="s">
        <v>739</v>
      </c>
      <c r="L145" s="9" t="str">
        <f t="shared" si="27"/>
        <v>Yes</v>
      </c>
    </row>
    <row r="146" spans="1:12" x14ac:dyDescent="0.2">
      <c r="A146" s="48" t="s">
        <v>478</v>
      </c>
      <c r="B146" s="37" t="s">
        <v>213</v>
      </c>
      <c r="C146" s="8">
        <v>9.9436787238999997</v>
      </c>
      <c r="D146" s="46" t="str">
        <f t="shared" si="24"/>
        <v>N/A</v>
      </c>
      <c r="E146" s="8">
        <v>11.274309806</v>
      </c>
      <c r="F146" s="46" t="str">
        <f t="shared" si="25"/>
        <v>N/A</v>
      </c>
      <c r="G146" s="8">
        <v>12.783832503999999</v>
      </c>
      <c r="H146" s="46" t="str">
        <f t="shared" si="26"/>
        <v>N/A</v>
      </c>
      <c r="I146" s="12">
        <v>13.38</v>
      </c>
      <c r="J146" s="12">
        <v>13.39</v>
      </c>
      <c r="K146" s="47" t="s">
        <v>739</v>
      </c>
      <c r="L146" s="9" t="str">
        <f t="shared" si="27"/>
        <v>Yes</v>
      </c>
    </row>
    <row r="147" spans="1:12" x14ac:dyDescent="0.2">
      <c r="A147" s="48" t="s">
        <v>1477</v>
      </c>
      <c r="B147" s="37" t="s">
        <v>213</v>
      </c>
      <c r="C147" s="8">
        <v>12.513905197</v>
      </c>
      <c r="D147" s="46" t="str">
        <f t="shared" si="24"/>
        <v>N/A</v>
      </c>
      <c r="E147" s="8">
        <v>12.391186172999999</v>
      </c>
      <c r="F147" s="46" t="str">
        <f t="shared" si="25"/>
        <v>N/A</v>
      </c>
      <c r="G147" s="8">
        <v>12.056640287</v>
      </c>
      <c r="H147" s="46" t="str">
        <f t="shared" si="26"/>
        <v>N/A</v>
      </c>
      <c r="I147" s="12">
        <v>-0.98099999999999998</v>
      </c>
      <c r="J147" s="12">
        <v>-2.7</v>
      </c>
      <c r="K147" s="47" t="s">
        <v>739</v>
      </c>
      <c r="L147" s="9" t="str">
        <f t="shared" si="27"/>
        <v>Yes</v>
      </c>
    </row>
    <row r="148" spans="1:12" x14ac:dyDescent="0.2">
      <c r="A148" s="48" t="s">
        <v>1478</v>
      </c>
      <c r="B148" s="37" t="s">
        <v>213</v>
      </c>
      <c r="C148" s="8">
        <v>19.266706585000001</v>
      </c>
      <c r="D148" s="46" t="str">
        <f t="shared" si="24"/>
        <v>N/A</v>
      </c>
      <c r="E148" s="8">
        <v>18.673140021999998</v>
      </c>
      <c r="F148" s="46" t="str">
        <f t="shared" si="25"/>
        <v>N/A</v>
      </c>
      <c r="G148" s="8">
        <v>18.006679647999999</v>
      </c>
      <c r="H148" s="46" t="str">
        <f t="shared" si="26"/>
        <v>N/A</v>
      </c>
      <c r="I148" s="12">
        <v>-3.08</v>
      </c>
      <c r="J148" s="12">
        <v>-3.57</v>
      </c>
      <c r="K148" s="47" t="s">
        <v>739</v>
      </c>
      <c r="L148" s="9" t="str">
        <f t="shared" si="27"/>
        <v>Yes</v>
      </c>
    </row>
    <row r="149" spans="1:12" x14ac:dyDescent="0.2">
      <c r="A149" s="48" t="s">
        <v>1479</v>
      </c>
      <c r="B149" s="37" t="s">
        <v>213</v>
      </c>
      <c r="C149" s="8">
        <v>4.1278947736999996</v>
      </c>
      <c r="D149" s="46" t="str">
        <f t="shared" si="24"/>
        <v>N/A</v>
      </c>
      <c r="E149" s="8">
        <v>4.4862641098999996</v>
      </c>
      <c r="F149" s="46" t="str">
        <f t="shared" si="25"/>
        <v>N/A</v>
      </c>
      <c r="G149" s="8">
        <v>4.5181669339999999</v>
      </c>
      <c r="H149" s="46" t="str">
        <f t="shared" si="26"/>
        <v>N/A</v>
      </c>
      <c r="I149" s="12">
        <v>8.6820000000000004</v>
      </c>
      <c r="J149" s="12">
        <v>0.71109999999999995</v>
      </c>
      <c r="K149" s="47" t="s">
        <v>739</v>
      </c>
      <c r="L149" s="9" t="str">
        <f t="shared" si="27"/>
        <v>Yes</v>
      </c>
    </row>
    <row r="150" spans="1:12" x14ac:dyDescent="0.2">
      <c r="A150" s="48" t="s">
        <v>90</v>
      </c>
      <c r="B150" s="37" t="s">
        <v>213</v>
      </c>
      <c r="C150" s="8">
        <v>79.784160435000004</v>
      </c>
      <c r="D150" s="46" t="str">
        <f t="shared" si="24"/>
        <v>N/A</v>
      </c>
      <c r="E150" s="8">
        <v>78.911154302</v>
      </c>
      <c r="F150" s="46" t="str">
        <f t="shared" si="25"/>
        <v>N/A</v>
      </c>
      <c r="G150" s="8">
        <v>54.622061117000001</v>
      </c>
      <c r="H150" s="46" t="str">
        <f t="shared" si="26"/>
        <v>N/A</v>
      </c>
      <c r="I150" s="12">
        <v>-1.0900000000000001</v>
      </c>
      <c r="J150" s="12">
        <v>-30.8</v>
      </c>
      <c r="K150" s="47" t="s">
        <v>739</v>
      </c>
      <c r="L150" s="9" t="str">
        <f t="shared" si="27"/>
        <v>No</v>
      </c>
    </row>
    <row r="151" spans="1:12" x14ac:dyDescent="0.2">
      <c r="A151" s="48" t="s">
        <v>479</v>
      </c>
      <c r="B151" s="37" t="s">
        <v>213</v>
      </c>
      <c r="C151" s="8">
        <v>78.545667218999995</v>
      </c>
      <c r="D151" s="46" t="str">
        <f t="shared" si="24"/>
        <v>N/A</v>
      </c>
      <c r="E151" s="8">
        <v>77.549550511000007</v>
      </c>
      <c r="F151" s="46" t="str">
        <f t="shared" si="25"/>
        <v>N/A</v>
      </c>
      <c r="G151" s="8">
        <v>56.455918193999999</v>
      </c>
      <c r="H151" s="46" t="str">
        <f t="shared" si="26"/>
        <v>N/A</v>
      </c>
      <c r="I151" s="12">
        <v>-1.27</v>
      </c>
      <c r="J151" s="12">
        <v>-27.2</v>
      </c>
      <c r="K151" s="47" t="s">
        <v>739</v>
      </c>
      <c r="L151" s="9" t="str">
        <f t="shared" si="27"/>
        <v>Yes</v>
      </c>
    </row>
    <row r="152" spans="1:12" x14ac:dyDescent="0.2">
      <c r="A152" s="48" t="s">
        <v>480</v>
      </c>
      <c r="B152" s="37" t="s">
        <v>213</v>
      </c>
      <c r="C152" s="8">
        <v>81.394738683</v>
      </c>
      <c r="D152" s="46" t="str">
        <f t="shared" si="24"/>
        <v>N/A</v>
      </c>
      <c r="E152" s="8">
        <v>80.684754522000006</v>
      </c>
      <c r="F152" s="46" t="str">
        <f t="shared" si="25"/>
        <v>N/A</v>
      </c>
      <c r="G152" s="8">
        <v>52.367407014999998</v>
      </c>
      <c r="H152" s="46" t="str">
        <f t="shared" si="26"/>
        <v>N/A</v>
      </c>
      <c r="I152" s="12">
        <v>-0.872</v>
      </c>
      <c r="J152" s="12">
        <v>-35.1</v>
      </c>
      <c r="K152" s="47" t="s">
        <v>739</v>
      </c>
      <c r="L152" s="9" t="str">
        <f t="shared" si="27"/>
        <v>No</v>
      </c>
    </row>
    <row r="153" spans="1:12" x14ac:dyDescent="0.2">
      <c r="A153" s="48" t="s">
        <v>117</v>
      </c>
      <c r="B153" s="37" t="s">
        <v>213</v>
      </c>
      <c r="C153" s="8">
        <v>89.859248500999996</v>
      </c>
      <c r="D153" s="46" t="str">
        <f t="shared" si="24"/>
        <v>N/A</v>
      </c>
      <c r="E153" s="8">
        <v>86.876065797999999</v>
      </c>
      <c r="F153" s="46" t="str">
        <f t="shared" si="25"/>
        <v>N/A</v>
      </c>
      <c r="G153" s="8">
        <v>82.571053087999999</v>
      </c>
      <c r="H153" s="46" t="str">
        <f t="shared" si="26"/>
        <v>N/A</v>
      </c>
      <c r="I153" s="12">
        <v>-3.32</v>
      </c>
      <c r="J153" s="12">
        <v>-4.96</v>
      </c>
      <c r="K153" s="47" t="s">
        <v>739</v>
      </c>
      <c r="L153" s="9" t="str">
        <f t="shared" si="27"/>
        <v>Yes</v>
      </c>
    </row>
    <row r="154" spans="1:12" x14ac:dyDescent="0.2">
      <c r="A154" s="48" t="s">
        <v>481</v>
      </c>
      <c r="B154" s="37" t="s">
        <v>213</v>
      </c>
      <c r="C154" s="8">
        <v>89.053513988000006</v>
      </c>
      <c r="D154" s="46" t="str">
        <f t="shared" si="24"/>
        <v>N/A</v>
      </c>
      <c r="E154" s="8">
        <v>86.119187984999996</v>
      </c>
      <c r="F154" s="46" t="str">
        <f t="shared" si="25"/>
        <v>N/A</v>
      </c>
      <c r="G154" s="8">
        <v>81.563914428000004</v>
      </c>
      <c r="H154" s="46" t="str">
        <f t="shared" si="26"/>
        <v>N/A</v>
      </c>
      <c r="I154" s="12">
        <v>-3.3</v>
      </c>
      <c r="J154" s="12">
        <v>-5.29</v>
      </c>
      <c r="K154" s="47" t="s">
        <v>739</v>
      </c>
      <c r="L154" s="9" t="str">
        <f t="shared" si="27"/>
        <v>Yes</v>
      </c>
    </row>
    <row r="155" spans="1:12" x14ac:dyDescent="0.2">
      <c r="A155" s="48" t="s">
        <v>482</v>
      </c>
      <c r="B155" s="37" t="s">
        <v>213</v>
      </c>
      <c r="C155" s="8">
        <v>90.965857412999995</v>
      </c>
      <c r="D155" s="46" t="str">
        <f t="shared" si="24"/>
        <v>N/A</v>
      </c>
      <c r="E155" s="8">
        <v>87.899496803999995</v>
      </c>
      <c r="F155" s="46" t="str">
        <f t="shared" si="25"/>
        <v>N/A</v>
      </c>
      <c r="G155" s="8">
        <v>83.905270642999994</v>
      </c>
      <c r="H155" s="46" t="str">
        <f t="shared" si="26"/>
        <v>N/A</v>
      </c>
      <c r="I155" s="12">
        <v>-3.37</v>
      </c>
      <c r="J155" s="12">
        <v>-4.54</v>
      </c>
      <c r="K155" s="47" t="s">
        <v>739</v>
      </c>
      <c r="L155" s="9" t="str">
        <f t="shared" si="27"/>
        <v>Yes</v>
      </c>
    </row>
    <row r="156" spans="1:12" x14ac:dyDescent="0.2">
      <c r="A156" s="48" t="s">
        <v>1480</v>
      </c>
      <c r="B156" s="37" t="s">
        <v>213</v>
      </c>
      <c r="C156" s="38">
        <v>1.0347136699999999</v>
      </c>
      <c r="D156" s="46" t="str">
        <f t="shared" si="24"/>
        <v>N/A</v>
      </c>
      <c r="E156" s="38">
        <v>0.70464863479999995</v>
      </c>
      <c r="F156" s="46" t="str">
        <f t="shared" si="25"/>
        <v>N/A</v>
      </c>
      <c r="G156" s="38">
        <v>0.65486583470000004</v>
      </c>
      <c r="H156" s="46" t="str">
        <f t="shared" si="26"/>
        <v>N/A</v>
      </c>
      <c r="I156" s="12">
        <v>-31.9</v>
      </c>
      <c r="J156" s="12">
        <v>-7.06</v>
      </c>
      <c r="K156" s="47" t="s">
        <v>739</v>
      </c>
      <c r="L156" s="9" t="str">
        <f t="shared" si="27"/>
        <v>Yes</v>
      </c>
    </row>
    <row r="157" spans="1:12" x14ac:dyDescent="0.2">
      <c r="A157" s="48" t="s">
        <v>1481</v>
      </c>
      <c r="B157" s="37" t="s">
        <v>213</v>
      </c>
      <c r="C157" s="38">
        <v>0.69926684189999999</v>
      </c>
      <c r="D157" s="46" t="str">
        <f t="shared" si="24"/>
        <v>N/A</v>
      </c>
      <c r="E157" s="38">
        <v>0.30588631770000002</v>
      </c>
      <c r="F157" s="46" t="str">
        <f t="shared" si="25"/>
        <v>N/A</v>
      </c>
      <c r="G157" s="38">
        <v>0.26140772220000003</v>
      </c>
      <c r="H157" s="46" t="str">
        <f t="shared" si="26"/>
        <v>N/A</v>
      </c>
      <c r="I157" s="12">
        <v>-56.3</v>
      </c>
      <c r="J157" s="12">
        <v>-14.5</v>
      </c>
      <c r="K157" s="47" t="s">
        <v>739</v>
      </c>
      <c r="L157" s="9" t="str">
        <f t="shared" si="27"/>
        <v>Yes</v>
      </c>
    </row>
    <row r="158" spans="1:12" x14ac:dyDescent="0.2">
      <c r="A158" s="48" t="s">
        <v>1482</v>
      </c>
      <c r="B158" s="37" t="s">
        <v>213</v>
      </c>
      <c r="C158" s="38">
        <v>1.4096745822000001</v>
      </c>
      <c r="D158" s="46" t="str">
        <f t="shared" si="24"/>
        <v>N/A</v>
      </c>
      <c r="E158" s="38">
        <v>1.1963208685</v>
      </c>
      <c r="F158" s="46" t="str">
        <f t="shared" si="25"/>
        <v>N/A</v>
      </c>
      <c r="G158" s="38">
        <v>1.1443725744</v>
      </c>
      <c r="H158" s="46" t="str">
        <f t="shared" si="26"/>
        <v>N/A</v>
      </c>
      <c r="I158" s="12">
        <v>-15.1</v>
      </c>
      <c r="J158" s="12">
        <v>-4.34</v>
      </c>
      <c r="K158" s="47" t="s">
        <v>739</v>
      </c>
      <c r="L158" s="9" t="str">
        <f t="shared" si="27"/>
        <v>Yes</v>
      </c>
    </row>
    <row r="159" spans="1:12" x14ac:dyDescent="0.2">
      <c r="A159" s="48" t="s">
        <v>1483</v>
      </c>
      <c r="B159" s="37" t="s">
        <v>213</v>
      </c>
      <c r="C159" s="38">
        <v>178.49632693000001</v>
      </c>
      <c r="D159" s="46" t="str">
        <f t="shared" si="24"/>
        <v>N/A</v>
      </c>
      <c r="E159" s="38">
        <v>206.79723558000001</v>
      </c>
      <c r="F159" s="46" t="str">
        <f t="shared" si="25"/>
        <v>N/A</v>
      </c>
      <c r="G159" s="38">
        <v>201.38396119000001</v>
      </c>
      <c r="H159" s="46" t="str">
        <f t="shared" si="26"/>
        <v>N/A</v>
      </c>
      <c r="I159" s="12">
        <v>15.86</v>
      </c>
      <c r="J159" s="12">
        <v>-2.62</v>
      </c>
      <c r="K159" s="47" t="s">
        <v>739</v>
      </c>
      <c r="L159" s="9" t="str">
        <f t="shared" si="27"/>
        <v>Yes</v>
      </c>
    </row>
    <row r="160" spans="1:12" x14ac:dyDescent="0.2">
      <c r="A160" s="48" t="s">
        <v>1484</v>
      </c>
      <c r="B160" s="37" t="s">
        <v>213</v>
      </c>
      <c r="C160" s="38">
        <v>184.31352992000001</v>
      </c>
      <c r="D160" s="46" t="str">
        <f t="shared" si="24"/>
        <v>N/A</v>
      </c>
      <c r="E160" s="38">
        <v>217.26542857000001</v>
      </c>
      <c r="F160" s="46" t="str">
        <f t="shared" si="25"/>
        <v>N/A</v>
      </c>
      <c r="G160" s="38">
        <v>214.01446576999999</v>
      </c>
      <c r="H160" s="46" t="str">
        <f t="shared" si="26"/>
        <v>N/A</v>
      </c>
      <c r="I160" s="12">
        <v>17.88</v>
      </c>
      <c r="J160" s="12">
        <v>-1.5</v>
      </c>
      <c r="K160" s="47" t="s">
        <v>739</v>
      </c>
      <c r="L160" s="9" t="str">
        <f t="shared" si="27"/>
        <v>Yes</v>
      </c>
    </row>
    <row r="161" spans="1:12" x14ac:dyDescent="0.2">
      <c r="A161" s="48" t="s">
        <v>1485</v>
      </c>
      <c r="B161" s="37" t="s">
        <v>213</v>
      </c>
      <c r="C161" s="38">
        <v>144.61864406999999</v>
      </c>
      <c r="D161" s="46" t="str">
        <f t="shared" si="24"/>
        <v>N/A</v>
      </c>
      <c r="E161" s="38">
        <v>151.32663887999999</v>
      </c>
      <c r="F161" s="46" t="str">
        <f t="shared" si="25"/>
        <v>N/A</v>
      </c>
      <c r="G161" s="38">
        <v>136.89970717</v>
      </c>
      <c r="H161" s="46" t="str">
        <f t="shared" si="26"/>
        <v>N/A</v>
      </c>
      <c r="I161" s="12">
        <v>4.6379999999999999</v>
      </c>
      <c r="J161" s="12">
        <v>-9.5299999999999994</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11</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11</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11</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11</v>
      </c>
      <c r="F165" s="46" t="str">
        <f t="shared" si="29"/>
        <v>N/A</v>
      </c>
      <c r="G165" s="38">
        <v>11</v>
      </c>
      <c r="H165" s="46" t="str">
        <f t="shared" si="30"/>
        <v>N/A</v>
      </c>
      <c r="I165" s="12" t="s">
        <v>1747</v>
      </c>
      <c r="J165" s="12">
        <v>700</v>
      </c>
      <c r="K165" s="14" t="s">
        <v>213</v>
      </c>
      <c r="L165" s="9" t="str">
        <f t="shared" si="31"/>
        <v>N/A</v>
      </c>
    </row>
    <row r="166" spans="1:12" x14ac:dyDescent="0.2">
      <c r="A166" s="48" t="s">
        <v>1620</v>
      </c>
      <c r="B166" s="37" t="s">
        <v>213</v>
      </c>
      <c r="C166" s="38">
        <v>11</v>
      </c>
      <c r="D166" s="46" t="str">
        <f t="shared" si="28"/>
        <v>N/A</v>
      </c>
      <c r="E166" s="38">
        <v>0</v>
      </c>
      <c r="F166" s="46" t="str">
        <f t="shared" si="29"/>
        <v>N/A</v>
      </c>
      <c r="G166" s="38">
        <v>11</v>
      </c>
      <c r="H166" s="46" t="str">
        <f t="shared" si="30"/>
        <v>N/A</v>
      </c>
      <c r="I166" s="12">
        <v>-100</v>
      </c>
      <c r="J166" s="12" t="s">
        <v>1747</v>
      </c>
      <c r="K166" s="14" t="s">
        <v>213</v>
      </c>
      <c r="L166" s="9" t="str">
        <f t="shared" si="31"/>
        <v>N/A</v>
      </c>
    </row>
    <row r="167" spans="1:12" x14ac:dyDescent="0.2">
      <c r="A167" s="48" t="s">
        <v>1621</v>
      </c>
      <c r="B167" s="37" t="s">
        <v>213</v>
      </c>
      <c r="C167" s="38">
        <v>30</v>
      </c>
      <c r="D167" s="46" t="str">
        <f t="shared" si="28"/>
        <v>N/A</v>
      </c>
      <c r="E167" s="38">
        <v>34</v>
      </c>
      <c r="F167" s="46" t="str">
        <f t="shared" si="29"/>
        <v>N/A</v>
      </c>
      <c r="G167" s="38">
        <v>19</v>
      </c>
      <c r="H167" s="46" t="str">
        <f t="shared" si="30"/>
        <v>N/A</v>
      </c>
      <c r="I167" s="12">
        <v>13.33</v>
      </c>
      <c r="J167" s="12">
        <v>-44.1</v>
      </c>
      <c r="K167" s="14" t="s">
        <v>213</v>
      </c>
      <c r="L167" s="9" t="str">
        <f t="shared" si="31"/>
        <v>N/A</v>
      </c>
    </row>
    <row r="168" spans="1:12" x14ac:dyDescent="0.2">
      <c r="A168" s="48" t="s">
        <v>125</v>
      </c>
      <c r="B168" s="37" t="s">
        <v>213</v>
      </c>
      <c r="C168" s="49">
        <v>442357</v>
      </c>
      <c r="D168" s="46" t="str">
        <f t="shared" si="28"/>
        <v>N/A</v>
      </c>
      <c r="E168" s="49">
        <v>402620</v>
      </c>
      <c r="F168" s="46" t="str">
        <f t="shared" si="29"/>
        <v>N/A</v>
      </c>
      <c r="G168" s="49">
        <v>1140053</v>
      </c>
      <c r="H168" s="46" t="str">
        <f t="shared" si="30"/>
        <v>N/A</v>
      </c>
      <c r="I168" s="12">
        <v>-8.98</v>
      </c>
      <c r="J168" s="12">
        <v>183.2</v>
      </c>
      <c r="K168" s="14" t="s">
        <v>213</v>
      </c>
      <c r="L168" s="9" t="str">
        <f t="shared" si="31"/>
        <v>N/A</v>
      </c>
    </row>
    <row r="169" spans="1:12" x14ac:dyDescent="0.2">
      <c r="A169" s="48" t="s">
        <v>1622</v>
      </c>
      <c r="B169" s="37" t="s">
        <v>213</v>
      </c>
      <c r="C169" s="49">
        <v>200110</v>
      </c>
      <c r="D169" s="46" t="str">
        <f t="shared" si="28"/>
        <v>N/A</v>
      </c>
      <c r="E169" s="49">
        <v>326226</v>
      </c>
      <c r="F169" s="46" t="str">
        <f t="shared" si="29"/>
        <v>N/A</v>
      </c>
      <c r="G169" s="49">
        <v>1052737</v>
      </c>
      <c r="H169" s="46" t="str">
        <f t="shared" si="30"/>
        <v>N/A</v>
      </c>
      <c r="I169" s="12">
        <v>63.02</v>
      </c>
      <c r="J169" s="12">
        <v>222.7</v>
      </c>
      <c r="K169" s="14" t="s">
        <v>213</v>
      </c>
      <c r="L169" s="9" t="str">
        <f t="shared" si="31"/>
        <v>N/A</v>
      </c>
    </row>
    <row r="170" spans="1:12" x14ac:dyDescent="0.2">
      <c r="A170" s="48" t="s">
        <v>1379</v>
      </c>
      <c r="B170" s="37" t="s">
        <v>213</v>
      </c>
      <c r="C170" s="49">
        <v>183055</v>
      </c>
      <c r="D170" s="46" t="str">
        <f t="shared" si="28"/>
        <v>N/A</v>
      </c>
      <c r="E170" s="49">
        <v>200691</v>
      </c>
      <c r="F170" s="46" t="str">
        <f t="shared" si="29"/>
        <v>N/A</v>
      </c>
      <c r="G170" s="49">
        <v>224251</v>
      </c>
      <c r="H170" s="46" t="str">
        <f t="shared" si="30"/>
        <v>N/A</v>
      </c>
      <c r="I170" s="12">
        <v>9.6340000000000003</v>
      </c>
      <c r="J170" s="12">
        <v>11.74</v>
      </c>
      <c r="K170" s="14" t="s">
        <v>213</v>
      </c>
      <c r="L170" s="9" t="str">
        <f t="shared" si="31"/>
        <v>N/A</v>
      </c>
    </row>
    <row r="171" spans="1:12" x14ac:dyDescent="0.2">
      <c r="A171" s="48" t="s">
        <v>1616</v>
      </c>
      <c r="B171" s="37" t="s">
        <v>213</v>
      </c>
      <c r="C171" s="49">
        <v>202204</v>
      </c>
      <c r="D171" s="46" t="str">
        <f t="shared" si="28"/>
        <v>N/A</v>
      </c>
      <c r="E171" s="49">
        <v>162214</v>
      </c>
      <c r="F171" s="46" t="str">
        <f t="shared" si="29"/>
        <v>N/A</v>
      </c>
      <c r="G171" s="49">
        <v>251155</v>
      </c>
      <c r="H171" s="46" t="str">
        <f t="shared" si="30"/>
        <v>N/A</v>
      </c>
      <c r="I171" s="12">
        <v>-19.8</v>
      </c>
      <c r="J171" s="12">
        <v>54.83</v>
      </c>
      <c r="K171" s="14" t="s">
        <v>213</v>
      </c>
      <c r="L171" s="9" t="str">
        <f t="shared" si="31"/>
        <v>N/A</v>
      </c>
    </row>
    <row r="172" spans="1:12" x14ac:dyDescent="0.2">
      <c r="A172" s="48" t="s">
        <v>1617</v>
      </c>
      <c r="B172" s="37" t="s">
        <v>213</v>
      </c>
      <c r="C172" s="49">
        <v>441995</v>
      </c>
      <c r="D172" s="46" t="str">
        <f t="shared" si="28"/>
        <v>N/A</v>
      </c>
      <c r="E172" s="49">
        <v>402059</v>
      </c>
      <c r="F172" s="46" t="str">
        <f t="shared" si="29"/>
        <v>N/A</v>
      </c>
      <c r="G172" s="49">
        <v>353498</v>
      </c>
      <c r="H172" s="46" t="str">
        <f t="shared" si="30"/>
        <v>N/A</v>
      </c>
      <c r="I172" s="12">
        <v>-9.0399999999999991</v>
      </c>
      <c r="J172" s="12">
        <v>-12.1</v>
      </c>
      <c r="K172" s="14" t="s">
        <v>213</v>
      </c>
      <c r="L172" s="9" t="str">
        <f t="shared" si="31"/>
        <v>N/A</v>
      </c>
    </row>
    <row r="173" spans="1:12" ht="25.5" x14ac:dyDescent="0.2">
      <c r="A173" s="48" t="s">
        <v>1380</v>
      </c>
      <c r="B173" s="37" t="s">
        <v>213</v>
      </c>
      <c r="C173" s="49">
        <v>88263</v>
      </c>
      <c r="D173" s="46" t="str">
        <f t="shared" ref="D173:D187" si="32">IF($B173="N/A","N/A",IF(C173&gt;10,"No",IF(C173&lt;-10,"No","Yes")))</f>
        <v>N/A</v>
      </c>
      <c r="E173" s="49">
        <v>5350189</v>
      </c>
      <c r="F173" s="46" t="str">
        <f t="shared" ref="F173:F187" si="33">IF($B173="N/A","N/A",IF(E173&gt;10,"No",IF(E173&lt;-10,"No","Yes")))</f>
        <v>N/A</v>
      </c>
      <c r="G173" s="49">
        <v>6497975</v>
      </c>
      <c r="H173" s="46" t="str">
        <f t="shared" ref="H173:H187" si="34">IF($B173="N/A","N/A",IF(G173&gt;10,"No",IF(G173&lt;-10,"No","Yes")))</f>
        <v>N/A</v>
      </c>
      <c r="I173" s="12">
        <v>5962</v>
      </c>
      <c r="J173" s="12">
        <v>21.45</v>
      </c>
      <c r="K173" s="47" t="s">
        <v>739</v>
      </c>
      <c r="L173" s="9" t="str">
        <f t="shared" ref="L173:L187" si="35">IF(J173="Div by 0", "N/A", IF(K173="N/A","N/A", IF(J173&gt;VALUE(MID(K173,1,2)), "No", IF(J173&lt;-1*VALUE(MID(K173,1,2)), "No", "Yes"))))</f>
        <v>Yes</v>
      </c>
    </row>
    <row r="174" spans="1:12" x14ac:dyDescent="0.2">
      <c r="A174" s="48" t="s">
        <v>649</v>
      </c>
      <c r="B174" s="37" t="s">
        <v>213</v>
      </c>
      <c r="C174" s="38">
        <v>1768</v>
      </c>
      <c r="D174" s="46" t="str">
        <f t="shared" si="32"/>
        <v>N/A</v>
      </c>
      <c r="E174" s="38">
        <v>450</v>
      </c>
      <c r="F174" s="46" t="str">
        <f t="shared" si="33"/>
        <v>N/A</v>
      </c>
      <c r="G174" s="38">
        <v>563</v>
      </c>
      <c r="H174" s="46" t="str">
        <f t="shared" si="34"/>
        <v>N/A</v>
      </c>
      <c r="I174" s="12">
        <v>-74.5</v>
      </c>
      <c r="J174" s="12">
        <v>25.11</v>
      </c>
      <c r="K174" s="47" t="s">
        <v>739</v>
      </c>
      <c r="L174" s="9" t="str">
        <f t="shared" si="35"/>
        <v>Yes</v>
      </c>
    </row>
    <row r="175" spans="1:12" ht="25.5" x14ac:dyDescent="0.2">
      <c r="A175" s="48" t="s">
        <v>1381</v>
      </c>
      <c r="B175" s="37" t="s">
        <v>213</v>
      </c>
      <c r="C175" s="49">
        <v>49.922511311999997</v>
      </c>
      <c r="D175" s="46" t="str">
        <f t="shared" si="32"/>
        <v>N/A</v>
      </c>
      <c r="E175" s="49">
        <v>11889.308889</v>
      </c>
      <c r="F175" s="46" t="str">
        <f t="shared" si="33"/>
        <v>N/A</v>
      </c>
      <c r="G175" s="49">
        <v>11541.69627</v>
      </c>
      <c r="H175" s="46" t="str">
        <f t="shared" si="34"/>
        <v>N/A</v>
      </c>
      <c r="I175" s="12">
        <v>23716</v>
      </c>
      <c r="J175" s="12">
        <v>-2.92</v>
      </c>
      <c r="K175" s="47" t="s">
        <v>739</v>
      </c>
      <c r="L175" s="9" t="str">
        <f t="shared" si="35"/>
        <v>Yes</v>
      </c>
    </row>
    <row r="176" spans="1:12" ht="25.5" x14ac:dyDescent="0.2">
      <c r="A176" s="48" t="s">
        <v>1382</v>
      </c>
      <c r="B176" s="37" t="s">
        <v>213</v>
      </c>
      <c r="C176" s="49">
        <v>290275</v>
      </c>
      <c r="D176" s="46" t="str">
        <f t="shared" si="32"/>
        <v>N/A</v>
      </c>
      <c r="E176" s="49">
        <v>0</v>
      </c>
      <c r="F176" s="46" t="str">
        <f t="shared" si="33"/>
        <v>N/A</v>
      </c>
      <c r="G176" s="49">
        <v>0</v>
      </c>
      <c r="H176" s="46" t="str">
        <f t="shared" si="34"/>
        <v>N/A</v>
      </c>
      <c r="I176" s="12">
        <v>-100</v>
      </c>
      <c r="J176" s="12" t="s">
        <v>1747</v>
      </c>
      <c r="K176" s="47" t="s">
        <v>739</v>
      </c>
      <c r="L176" s="9" t="str">
        <f t="shared" si="35"/>
        <v>N/A</v>
      </c>
    </row>
    <row r="177" spans="1:12" x14ac:dyDescent="0.2">
      <c r="A177" s="48" t="s">
        <v>516</v>
      </c>
      <c r="B177" s="37" t="s">
        <v>213</v>
      </c>
      <c r="C177" s="38">
        <v>787</v>
      </c>
      <c r="D177" s="46" t="str">
        <f t="shared" si="32"/>
        <v>N/A</v>
      </c>
      <c r="E177" s="38">
        <v>0</v>
      </c>
      <c r="F177" s="46" t="str">
        <f t="shared" si="33"/>
        <v>N/A</v>
      </c>
      <c r="G177" s="38">
        <v>0</v>
      </c>
      <c r="H177" s="46" t="str">
        <f t="shared" si="34"/>
        <v>N/A</v>
      </c>
      <c r="I177" s="12">
        <v>-100</v>
      </c>
      <c r="J177" s="12" t="s">
        <v>1747</v>
      </c>
      <c r="K177" s="47" t="s">
        <v>739</v>
      </c>
      <c r="L177" s="9" t="str">
        <f t="shared" si="35"/>
        <v>N/A</v>
      </c>
    </row>
    <row r="178" spans="1:12" ht="25.5" x14ac:dyDescent="0.2">
      <c r="A178" s="48" t="s">
        <v>1383</v>
      </c>
      <c r="B178" s="37" t="s">
        <v>213</v>
      </c>
      <c r="C178" s="49">
        <v>368.83735704999998</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3303686</v>
      </c>
      <c r="D179" s="46" t="str">
        <f t="shared" si="32"/>
        <v>N/A</v>
      </c>
      <c r="E179" s="49">
        <v>7759893</v>
      </c>
      <c r="F179" s="46" t="str">
        <f t="shared" si="33"/>
        <v>N/A</v>
      </c>
      <c r="G179" s="49">
        <v>7457232</v>
      </c>
      <c r="H179" s="46" t="str">
        <f t="shared" si="34"/>
        <v>N/A</v>
      </c>
      <c r="I179" s="12">
        <v>134.9</v>
      </c>
      <c r="J179" s="12">
        <v>-3.9</v>
      </c>
      <c r="K179" s="47" t="s">
        <v>739</v>
      </c>
      <c r="L179" s="9" t="str">
        <f t="shared" si="35"/>
        <v>Yes</v>
      </c>
    </row>
    <row r="180" spans="1:12" x14ac:dyDescent="0.2">
      <c r="A180" s="48" t="s">
        <v>517</v>
      </c>
      <c r="B180" s="37" t="s">
        <v>213</v>
      </c>
      <c r="C180" s="38">
        <v>22182</v>
      </c>
      <c r="D180" s="46" t="str">
        <f t="shared" si="32"/>
        <v>N/A</v>
      </c>
      <c r="E180" s="38">
        <v>13992</v>
      </c>
      <c r="F180" s="46" t="str">
        <f t="shared" si="33"/>
        <v>N/A</v>
      </c>
      <c r="G180" s="38">
        <v>9437</v>
      </c>
      <c r="H180" s="46" t="str">
        <f t="shared" si="34"/>
        <v>N/A</v>
      </c>
      <c r="I180" s="12">
        <v>-36.9</v>
      </c>
      <c r="J180" s="12">
        <v>-32.6</v>
      </c>
      <c r="K180" s="47" t="s">
        <v>739</v>
      </c>
      <c r="L180" s="9" t="str">
        <f t="shared" si="35"/>
        <v>No</v>
      </c>
    </row>
    <row r="181" spans="1:12" ht="25.5" x14ac:dyDescent="0.2">
      <c r="A181" s="48" t="s">
        <v>1385</v>
      </c>
      <c r="B181" s="37" t="s">
        <v>213</v>
      </c>
      <c r="C181" s="49">
        <v>148.93544315</v>
      </c>
      <c r="D181" s="46" t="str">
        <f t="shared" si="32"/>
        <v>N/A</v>
      </c>
      <c r="E181" s="49">
        <v>554.59498284999995</v>
      </c>
      <c r="F181" s="46" t="str">
        <f t="shared" si="33"/>
        <v>N/A</v>
      </c>
      <c r="G181" s="49">
        <v>790.21214368999995</v>
      </c>
      <c r="H181" s="46" t="str">
        <f t="shared" si="34"/>
        <v>N/A</v>
      </c>
      <c r="I181" s="12">
        <v>272.39999999999998</v>
      </c>
      <c r="J181" s="12">
        <v>42.48</v>
      </c>
      <c r="K181" s="47" t="s">
        <v>739</v>
      </c>
      <c r="L181" s="9" t="str">
        <f t="shared" si="35"/>
        <v>No</v>
      </c>
    </row>
    <row r="182" spans="1:12" ht="25.5" x14ac:dyDescent="0.2">
      <c r="A182" s="48" t="s">
        <v>1386</v>
      </c>
      <c r="B182" s="37" t="s">
        <v>213</v>
      </c>
      <c r="C182" s="49">
        <v>1241552</v>
      </c>
      <c r="D182" s="46" t="str">
        <f t="shared" si="32"/>
        <v>N/A</v>
      </c>
      <c r="E182" s="49">
        <v>2071469</v>
      </c>
      <c r="F182" s="46" t="str">
        <f t="shared" si="33"/>
        <v>N/A</v>
      </c>
      <c r="G182" s="49">
        <v>2448676</v>
      </c>
      <c r="H182" s="46" t="str">
        <f t="shared" si="34"/>
        <v>N/A</v>
      </c>
      <c r="I182" s="12">
        <v>66.849999999999994</v>
      </c>
      <c r="J182" s="12">
        <v>18.21</v>
      </c>
      <c r="K182" s="47" t="s">
        <v>739</v>
      </c>
      <c r="L182" s="9" t="str">
        <f t="shared" si="35"/>
        <v>Yes</v>
      </c>
    </row>
    <row r="183" spans="1:12" x14ac:dyDescent="0.2">
      <c r="A183" s="48" t="s">
        <v>518</v>
      </c>
      <c r="B183" s="37" t="s">
        <v>213</v>
      </c>
      <c r="C183" s="38">
        <v>1112</v>
      </c>
      <c r="D183" s="46" t="str">
        <f t="shared" si="32"/>
        <v>N/A</v>
      </c>
      <c r="E183" s="38">
        <v>1010</v>
      </c>
      <c r="F183" s="46" t="str">
        <f t="shared" si="33"/>
        <v>N/A</v>
      </c>
      <c r="G183" s="38">
        <v>1229</v>
      </c>
      <c r="H183" s="46" t="str">
        <f t="shared" si="34"/>
        <v>N/A</v>
      </c>
      <c r="I183" s="12">
        <v>-9.17</v>
      </c>
      <c r="J183" s="12">
        <v>21.68</v>
      </c>
      <c r="K183" s="47" t="s">
        <v>739</v>
      </c>
      <c r="L183" s="9" t="str">
        <f t="shared" si="35"/>
        <v>Yes</v>
      </c>
    </row>
    <row r="184" spans="1:12" ht="25.5" x14ac:dyDescent="0.2">
      <c r="A184" s="48" t="s">
        <v>1387</v>
      </c>
      <c r="B184" s="37" t="s">
        <v>213</v>
      </c>
      <c r="C184" s="49">
        <v>1116.5035971</v>
      </c>
      <c r="D184" s="46" t="str">
        <f t="shared" si="32"/>
        <v>N/A</v>
      </c>
      <c r="E184" s="49">
        <v>2050.9594059000001</v>
      </c>
      <c r="F184" s="46" t="str">
        <f t="shared" si="33"/>
        <v>N/A</v>
      </c>
      <c r="G184" s="49">
        <v>1992.4133442</v>
      </c>
      <c r="H184" s="46" t="str">
        <f t="shared" si="34"/>
        <v>N/A</v>
      </c>
      <c r="I184" s="12">
        <v>83.69</v>
      </c>
      <c r="J184" s="12">
        <v>-2.85</v>
      </c>
      <c r="K184" s="47" t="s">
        <v>739</v>
      </c>
      <c r="L184" s="9" t="str">
        <f t="shared" si="35"/>
        <v>Yes</v>
      </c>
    </row>
    <row r="185" spans="1:12" ht="25.5" x14ac:dyDescent="0.2">
      <c r="A185" s="48" t="s">
        <v>1388</v>
      </c>
      <c r="B185" s="37" t="s">
        <v>213</v>
      </c>
      <c r="C185" s="49">
        <v>751696983</v>
      </c>
      <c r="D185" s="46" t="str">
        <f t="shared" si="32"/>
        <v>N/A</v>
      </c>
      <c r="E185" s="49">
        <v>811300023</v>
      </c>
      <c r="F185" s="46" t="str">
        <f t="shared" si="33"/>
        <v>N/A</v>
      </c>
      <c r="G185" s="49">
        <v>747017604</v>
      </c>
      <c r="H185" s="46" t="str">
        <f t="shared" si="34"/>
        <v>N/A</v>
      </c>
      <c r="I185" s="12">
        <v>7.9290000000000003</v>
      </c>
      <c r="J185" s="12">
        <v>-7.92</v>
      </c>
      <c r="K185" s="47" t="s">
        <v>739</v>
      </c>
      <c r="L185" s="9" t="str">
        <f t="shared" si="35"/>
        <v>Yes</v>
      </c>
    </row>
    <row r="186" spans="1:12" ht="25.5" x14ac:dyDescent="0.2">
      <c r="A186" s="48" t="s">
        <v>519</v>
      </c>
      <c r="B186" s="37" t="s">
        <v>213</v>
      </c>
      <c r="C186" s="38">
        <v>39222</v>
      </c>
      <c r="D186" s="46" t="str">
        <f t="shared" si="32"/>
        <v>N/A</v>
      </c>
      <c r="E186" s="38">
        <v>40670</v>
      </c>
      <c r="F186" s="46" t="str">
        <f t="shared" si="33"/>
        <v>N/A</v>
      </c>
      <c r="G186" s="38">
        <v>40322</v>
      </c>
      <c r="H186" s="46" t="str">
        <f t="shared" si="34"/>
        <v>N/A</v>
      </c>
      <c r="I186" s="12">
        <v>3.6920000000000002</v>
      </c>
      <c r="J186" s="12">
        <v>-0.85599999999999998</v>
      </c>
      <c r="K186" s="47" t="s">
        <v>739</v>
      </c>
      <c r="L186" s="9" t="str">
        <f t="shared" si="35"/>
        <v>Yes</v>
      </c>
    </row>
    <row r="187" spans="1:12" ht="25.5" x14ac:dyDescent="0.2">
      <c r="A187" s="48" t="s">
        <v>1389</v>
      </c>
      <c r="B187" s="37" t="s">
        <v>213</v>
      </c>
      <c r="C187" s="49">
        <v>19165.187471000001</v>
      </c>
      <c r="D187" s="46" t="str">
        <f t="shared" si="32"/>
        <v>N/A</v>
      </c>
      <c r="E187" s="49">
        <v>19948.365453999999</v>
      </c>
      <c r="F187" s="46" t="str">
        <f t="shared" si="33"/>
        <v>N/A</v>
      </c>
      <c r="G187" s="49">
        <v>18526.303358000001</v>
      </c>
      <c r="H187" s="46" t="str">
        <f t="shared" si="34"/>
        <v>N/A</v>
      </c>
      <c r="I187" s="12">
        <v>4.0860000000000003</v>
      </c>
      <c r="J187" s="12">
        <v>-7.13</v>
      </c>
      <c r="K187" s="47" t="s">
        <v>739</v>
      </c>
      <c r="L187" s="9" t="str">
        <f t="shared" si="35"/>
        <v>Yes</v>
      </c>
    </row>
    <row r="188" spans="1:12" x14ac:dyDescent="0.2">
      <c r="A188" s="4" t="s">
        <v>1390</v>
      </c>
      <c r="B188" s="37" t="s">
        <v>213</v>
      </c>
      <c r="C188" s="49">
        <v>991618880</v>
      </c>
      <c r="D188" s="46" t="str">
        <f t="shared" ref="D188:D203" si="36">IF($B188="N/A","N/A",IF(C188&gt;10,"No",IF(C188&lt;-10,"No","Yes")))</f>
        <v>N/A</v>
      </c>
      <c r="E188" s="49">
        <v>1052587886</v>
      </c>
      <c r="F188" s="46" t="str">
        <f t="shared" ref="F188:F203" si="37">IF($B188="N/A","N/A",IF(E188&gt;10,"No",IF(E188&lt;-10,"No","Yes")))</f>
        <v>N/A</v>
      </c>
      <c r="G188" s="49">
        <v>960667744</v>
      </c>
      <c r="H188" s="46" t="str">
        <f t="shared" ref="H188:H203" si="38">IF($B188="N/A","N/A",IF(G188&gt;10,"No",IF(G188&lt;-10,"No","Yes")))</f>
        <v>N/A</v>
      </c>
      <c r="I188" s="12">
        <v>6.1479999999999997</v>
      </c>
      <c r="J188" s="12">
        <v>-8.73</v>
      </c>
      <c r="K188" s="47" t="s">
        <v>739</v>
      </c>
      <c r="L188" s="9" t="str">
        <f t="shared" ref="L188:L203" si="39">IF(J188="Div by 0", "N/A", IF(K188="N/A","N/A", IF(J188&gt;VALUE(MID(K188,1,2)), "No", IF(J188&lt;-1*VALUE(MID(K188,1,2)), "No", "Yes"))))</f>
        <v>Yes</v>
      </c>
    </row>
    <row r="189" spans="1:12" x14ac:dyDescent="0.2">
      <c r="A189" s="4" t="s">
        <v>1487</v>
      </c>
      <c r="B189" s="37" t="s">
        <v>213</v>
      </c>
      <c r="C189" s="38">
        <v>48585</v>
      </c>
      <c r="D189" s="46" t="str">
        <f t="shared" si="36"/>
        <v>N/A</v>
      </c>
      <c r="E189" s="38">
        <v>50765</v>
      </c>
      <c r="F189" s="46" t="str">
        <f t="shared" si="37"/>
        <v>N/A</v>
      </c>
      <c r="G189" s="38">
        <v>51331</v>
      </c>
      <c r="H189" s="46" t="str">
        <f t="shared" si="38"/>
        <v>N/A</v>
      </c>
      <c r="I189" s="12">
        <v>4.4870000000000001</v>
      </c>
      <c r="J189" s="12">
        <v>1.115</v>
      </c>
      <c r="K189" s="47" t="s">
        <v>739</v>
      </c>
      <c r="L189" s="9" t="str">
        <f t="shared" si="39"/>
        <v>Yes</v>
      </c>
    </row>
    <row r="190" spans="1:12" x14ac:dyDescent="0.2">
      <c r="A190" s="4" t="s">
        <v>1488</v>
      </c>
      <c r="B190" s="37" t="s">
        <v>213</v>
      </c>
      <c r="C190" s="49">
        <v>20409.980035</v>
      </c>
      <c r="D190" s="46" t="str">
        <f t="shared" si="36"/>
        <v>N/A</v>
      </c>
      <c r="E190" s="49">
        <v>20734.519571000001</v>
      </c>
      <c r="F190" s="46" t="str">
        <f t="shared" si="37"/>
        <v>N/A</v>
      </c>
      <c r="G190" s="49">
        <v>18715.15739</v>
      </c>
      <c r="H190" s="46" t="str">
        <f t="shared" si="38"/>
        <v>N/A</v>
      </c>
      <c r="I190" s="12">
        <v>1.59</v>
      </c>
      <c r="J190" s="12">
        <v>-9.74</v>
      </c>
      <c r="K190" s="47" t="s">
        <v>739</v>
      </c>
      <c r="L190" s="9" t="str">
        <f t="shared" si="39"/>
        <v>Yes</v>
      </c>
    </row>
    <row r="191" spans="1:12" x14ac:dyDescent="0.2">
      <c r="A191" s="4" t="s">
        <v>1489</v>
      </c>
      <c r="B191" s="37" t="s">
        <v>213</v>
      </c>
      <c r="C191" s="49">
        <v>16349.165433</v>
      </c>
      <c r="D191" s="46" t="str">
        <f t="shared" si="36"/>
        <v>N/A</v>
      </c>
      <c r="E191" s="49">
        <v>16578.013072999998</v>
      </c>
      <c r="F191" s="46" t="str">
        <f t="shared" si="37"/>
        <v>N/A</v>
      </c>
      <c r="G191" s="49">
        <v>14787.838671</v>
      </c>
      <c r="H191" s="46" t="str">
        <f t="shared" si="38"/>
        <v>N/A</v>
      </c>
      <c r="I191" s="12">
        <v>1.4</v>
      </c>
      <c r="J191" s="12">
        <v>-10.8</v>
      </c>
      <c r="K191" s="47" t="s">
        <v>739</v>
      </c>
      <c r="L191" s="9" t="str">
        <f t="shared" si="39"/>
        <v>Yes</v>
      </c>
    </row>
    <row r="192" spans="1:12" x14ac:dyDescent="0.2">
      <c r="A192" s="4" t="s">
        <v>1490</v>
      </c>
      <c r="B192" s="37" t="s">
        <v>213</v>
      </c>
      <c r="C192" s="49">
        <v>27882.189009000002</v>
      </c>
      <c r="D192" s="46" t="str">
        <f t="shared" si="36"/>
        <v>N/A</v>
      </c>
      <c r="E192" s="49">
        <v>28251.270047999998</v>
      </c>
      <c r="F192" s="46" t="str">
        <f t="shared" si="37"/>
        <v>N/A</v>
      </c>
      <c r="G192" s="49">
        <v>25783.1162</v>
      </c>
      <c r="H192" s="46" t="str">
        <f t="shared" si="38"/>
        <v>N/A</v>
      </c>
      <c r="I192" s="12">
        <v>1.3240000000000001</v>
      </c>
      <c r="J192" s="12">
        <v>-8.74</v>
      </c>
      <c r="K192" s="47" t="s">
        <v>739</v>
      </c>
      <c r="L192" s="9" t="str">
        <f t="shared" si="39"/>
        <v>Yes</v>
      </c>
    </row>
    <row r="193" spans="1:12" x14ac:dyDescent="0.2">
      <c r="A193" s="48" t="s">
        <v>1491</v>
      </c>
      <c r="B193" s="37" t="s">
        <v>213</v>
      </c>
      <c r="C193" s="9">
        <v>37.532445461000002</v>
      </c>
      <c r="D193" s="46" t="str">
        <f t="shared" si="36"/>
        <v>N/A</v>
      </c>
      <c r="E193" s="9">
        <v>37.802798441999997</v>
      </c>
      <c r="F193" s="46" t="str">
        <f t="shared" si="37"/>
        <v>N/A</v>
      </c>
      <c r="G193" s="9">
        <v>37.065305297000002</v>
      </c>
      <c r="H193" s="46" t="str">
        <f t="shared" si="38"/>
        <v>N/A</v>
      </c>
      <c r="I193" s="12">
        <v>0.72030000000000005</v>
      </c>
      <c r="J193" s="12">
        <v>-1.95</v>
      </c>
      <c r="K193" s="47" t="s">
        <v>739</v>
      </c>
      <c r="L193" s="9" t="str">
        <f t="shared" si="39"/>
        <v>Yes</v>
      </c>
    </row>
    <row r="194" spans="1:12" x14ac:dyDescent="0.2">
      <c r="A194" s="48" t="s">
        <v>1492</v>
      </c>
      <c r="B194" s="37" t="s">
        <v>213</v>
      </c>
      <c r="C194" s="9">
        <v>43.820756688000003</v>
      </c>
      <c r="D194" s="46" t="str">
        <f t="shared" si="36"/>
        <v>N/A</v>
      </c>
      <c r="E194" s="9">
        <v>43.564435670999998</v>
      </c>
      <c r="F194" s="46" t="str">
        <f t="shared" si="37"/>
        <v>N/A</v>
      </c>
      <c r="G194" s="9">
        <v>42.522792041000002</v>
      </c>
      <c r="H194" s="46" t="str">
        <f t="shared" si="38"/>
        <v>N/A</v>
      </c>
      <c r="I194" s="12">
        <v>-0.58499999999999996</v>
      </c>
      <c r="J194" s="12">
        <v>-2.39</v>
      </c>
      <c r="K194" s="47" t="s">
        <v>739</v>
      </c>
      <c r="L194" s="9" t="str">
        <f t="shared" si="39"/>
        <v>Yes</v>
      </c>
    </row>
    <row r="195" spans="1:12" x14ac:dyDescent="0.2">
      <c r="A195" s="48" t="s">
        <v>1493</v>
      </c>
      <c r="B195" s="37" t="s">
        <v>213</v>
      </c>
      <c r="C195" s="9">
        <v>29.918491569</v>
      </c>
      <c r="D195" s="46" t="str">
        <f t="shared" si="36"/>
        <v>N/A</v>
      </c>
      <c r="E195" s="9">
        <v>30.739154086999999</v>
      </c>
      <c r="F195" s="46" t="str">
        <f t="shared" si="37"/>
        <v>N/A</v>
      </c>
      <c r="G195" s="9">
        <v>30.328939752</v>
      </c>
      <c r="H195" s="46" t="str">
        <f t="shared" si="38"/>
        <v>N/A</v>
      </c>
      <c r="I195" s="12">
        <v>2.7429999999999999</v>
      </c>
      <c r="J195" s="12">
        <v>-1.33</v>
      </c>
      <c r="K195" s="47" t="s">
        <v>739</v>
      </c>
      <c r="L195" s="9" t="str">
        <f t="shared" si="39"/>
        <v>Yes</v>
      </c>
    </row>
    <row r="196" spans="1:12" ht="25.5" x14ac:dyDescent="0.2">
      <c r="A196" s="4" t="s">
        <v>1402</v>
      </c>
      <c r="B196" s="37" t="s">
        <v>213</v>
      </c>
      <c r="C196" s="49">
        <v>749843647</v>
      </c>
      <c r="D196" s="46" t="str">
        <f t="shared" si="36"/>
        <v>N/A</v>
      </c>
      <c r="E196" s="49">
        <v>802959289</v>
      </c>
      <c r="F196" s="46" t="str">
        <f t="shared" si="37"/>
        <v>N/A</v>
      </c>
      <c r="G196" s="49">
        <v>743054561</v>
      </c>
      <c r="H196" s="46" t="str">
        <f t="shared" si="38"/>
        <v>N/A</v>
      </c>
      <c r="I196" s="12">
        <v>7.0839999999999996</v>
      </c>
      <c r="J196" s="12">
        <v>-7.46</v>
      </c>
      <c r="K196" s="47" t="s">
        <v>739</v>
      </c>
      <c r="L196" s="9" t="str">
        <f t="shared" si="39"/>
        <v>Yes</v>
      </c>
    </row>
    <row r="197" spans="1:12" x14ac:dyDescent="0.2">
      <c r="A197" s="4" t="s">
        <v>1494</v>
      </c>
      <c r="B197" s="37" t="s">
        <v>213</v>
      </c>
      <c r="C197" s="38">
        <v>39048</v>
      </c>
      <c r="D197" s="46" t="str">
        <f t="shared" si="36"/>
        <v>N/A</v>
      </c>
      <c r="E197" s="38">
        <v>40036</v>
      </c>
      <c r="F197" s="46" t="str">
        <f t="shared" si="37"/>
        <v>N/A</v>
      </c>
      <c r="G197" s="38">
        <v>39293</v>
      </c>
      <c r="H197" s="46" t="str">
        <f t="shared" si="38"/>
        <v>N/A</v>
      </c>
      <c r="I197" s="12">
        <v>2.5299999999999998</v>
      </c>
      <c r="J197" s="12">
        <v>-1.86</v>
      </c>
      <c r="K197" s="47" t="s">
        <v>739</v>
      </c>
      <c r="L197" s="9" t="str">
        <f t="shared" si="39"/>
        <v>Yes</v>
      </c>
    </row>
    <row r="198" spans="1:12" ht="25.5" x14ac:dyDescent="0.2">
      <c r="A198" s="4" t="s">
        <v>1495</v>
      </c>
      <c r="B198" s="37" t="s">
        <v>213</v>
      </c>
      <c r="C198" s="49">
        <v>19203.125563000001</v>
      </c>
      <c r="D198" s="46" t="str">
        <f t="shared" si="36"/>
        <v>N/A</v>
      </c>
      <c r="E198" s="49">
        <v>20055.931885999998</v>
      </c>
      <c r="F198" s="46" t="str">
        <f t="shared" si="37"/>
        <v>N/A</v>
      </c>
      <c r="G198" s="49">
        <v>18910.609039999999</v>
      </c>
      <c r="H198" s="46" t="str">
        <f t="shared" si="38"/>
        <v>N/A</v>
      </c>
      <c r="I198" s="12">
        <v>4.4409999999999998</v>
      </c>
      <c r="J198" s="12">
        <v>-5.71</v>
      </c>
      <c r="K198" s="47" t="s">
        <v>739</v>
      </c>
      <c r="L198" s="9" t="str">
        <f t="shared" si="39"/>
        <v>Yes</v>
      </c>
    </row>
    <row r="199" spans="1:12" ht="25.5" x14ac:dyDescent="0.2">
      <c r="A199" s="4" t="s">
        <v>1496</v>
      </c>
      <c r="B199" s="37" t="s">
        <v>213</v>
      </c>
      <c r="C199" s="49">
        <v>13973.367205</v>
      </c>
      <c r="D199" s="46" t="str">
        <f t="shared" si="36"/>
        <v>N/A</v>
      </c>
      <c r="E199" s="49">
        <v>14676.527222999999</v>
      </c>
      <c r="F199" s="46" t="str">
        <f t="shared" si="37"/>
        <v>N/A</v>
      </c>
      <c r="G199" s="49">
        <v>13814.840926000001</v>
      </c>
      <c r="H199" s="46" t="str">
        <f t="shared" si="38"/>
        <v>N/A</v>
      </c>
      <c r="I199" s="12">
        <v>5.032</v>
      </c>
      <c r="J199" s="12">
        <v>-5.87</v>
      </c>
      <c r="K199" s="47" t="s">
        <v>739</v>
      </c>
      <c r="L199" s="9" t="str">
        <f t="shared" si="39"/>
        <v>Yes</v>
      </c>
    </row>
    <row r="200" spans="1:12" ht="25.5" x14ac:dyDescent="0.2">
      <c r="A200" s="4" t="s">
        <v>1497</v>
      </c>
      <c r="B200" s="37" t="s">
        <v>213</v>
      </c>
      <c r="C200" s="49">
        <v>28344.155838999999</v>
      </c>
      <c r="D200" s="46" t="str">
        <f t="shared" si="36"/>
        <v>N/A</v>
      </c>
      <c r="E200" s="49">
        <v>29010.894397</v>
      </c>
      <c r="F200" s="46" t="str">
        <f t="shared" si="37"/>
        <v>N/A</v>
      </c>
      <c r="G200" s="49">
        <v>27198.82303</v>
      </c>
      <c r="H200" s="46" t="str">
        <f t="shared" si="38"/>
        <v>N/A</v>
      </c>
      <c r="I200" s="12">
        <v>2.3519999999999999</v>
      </c>
      <c r="J200" s="12">
        <v>-6.25</v>
      </c>
      <c r="K200" s="47" t="s">
        <v>739</v>
      </c>
      <c r="L200" s="9" t="str">
        <f t="shared" si="39"/>
        <v>Yes</v>
      </c>
    </row>
    <row r="201" spans="1:12" ht="25.5" x14ac:dyDescent="0.2">
      <c r="A201" s="4" t="s">
        <v>1498</v>
      </c>
      <c r="B201" s="37" t="s">
        <v>213</v>
      </c>
      <c r="C201" s="9">
        <v>30.165008343</v>
      </c>
      <c r="D201" s="46" t="str">
        <f t="shared" si="36"/>
        <v>N/A</v>
      </c>
      <c r="E201" s="9">
        <v>29.813313079</v>
      </c>
      <c r="F201" s="46" t="str">
        <f t="shared" si="37"/>
        <v>N/A</v>
      </c>
      <c r="G201" s="9">
        <v>28.37285541</v>
      </c>
      <c r="H201" s="46" t="str">
        <f t="shared" si="38"/>
        <v>N/A</v>
      </c>
      <c r="I201" s="12">
        <v>-1.17</v>
      </c>
      <c r="J201" s="12">
        <v>-4.83</v>
      </c>
      <c r="K201" s="47" t="s">
        <v>739</v>
      </c>
      <c r="L201" s="9" t="str">
        <f t="shared" si="39"/>
        <v>Yes</v>
      </c>
    </row>
    <row r="202" spans="1:12" ht="25.5" x14ac:dyDescent="0.2">
      <c r="A202" s="4" t="s">
        <v>1499</v>
      </c>
      <c r="B202" s="37" t="s">
        <v>213</v>
      </c>
      <c r="C202" s="9">
        <v>34.588444989000003</v>
      </c>
      <c r="D202" s="46" t="str">
        <f t="shared" si="36"/>
        <v>N/A</v>
      </c>
      <c r="E202" s="9">
        <v>33.340891509000002</v>
      </c>
      <c r="F202" s="46" t="str">
        <f t="shared" si="37"/>
        <v>N/A</v>
      </c>
      <c r="G202" s="9">
        <v>31.363396045999998</v>
      </c>
      <c r="H202" s="46" t="str">
        <f t="shared" si="38"/>
        <v>N/A</v>
      </c>
      <c r="I202" s="12">
        <v>-3.61</v>
      </c>
      <c r="J202" s="12">
        <v>-5.93</v>
      </c>
      <c r="K202" s="47" t="s">
        <v>739</v>
      </c>
      <c r="L202" s="9" t="str">
        <f t="shared" si="39"/>
        <v>Yes</v>
      </c>
    </row>
    <row r="203" spans="1:12" ht="25.5" x14ac:dyDescent="0.2">
      <c r="A203" s="4" t="s">
        <v>1500</v>
      </c>
      <c r="B203" s="37" t="s">
        <v>213</v>
      </c>
      <c r="C203" s="9">
        <v>24.849576716000001</v>
      </c>
      <c r="D203" s="46" t="str">
        <f t="shared" si="36"/>
        <v>N/A</v>
      </c>
      <c r="E203" s="9">
        <v>25.547395621</v>
      </c>
      <c r="F203" s="46" t="str">
        <f t="shared" si="37"/>
        <v>N/A</v>
      </c>
      <c r="G203" s="9">
        <v>24.745729075</v>
      </c>
      <c r="H203" s="46" t="str">
        <f t="shared" si="38"/>
        <v>N/A</v>
      </c>
      <c r="I203" s="12">
        <v>2.8079999999999998</v>
      </c>
      <c r="J203" s="12">
        <v>-3.14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396312</v>
      </c>
      <c r="D6" s="46" t="str">
        <f>IF($B6="N/A","N/A",IF(C6&gt;10,"No",IF(C6&lt;-10,"No","Yes")))</f>
        <v>N/A</v>
      </c>
      <c r="E6" s="38">
        <v>388743</v>
      </c>
      <c r="F6" s="46" t="str">
        <f>IF($B6="N/A","N/A",IF(E6&gt;10,"No",IF(E6&lt;-10,"No","Yes")))</f>
        <v>N/A</v>
      </c>
      <c r="G6" s="38">
        <v>389442</v>
      </c>
      <c r="H6" s="46" t="str">
        <f>IF($B6="N/A","N/A",IF(G6&gt;10,"No",IF(G6&lt;-10,"No","Yes")))</f>
        <v>N/A</v>
      </c>
      <c r="I6" s="12">
        <v>-1.91</v>
      </c>
      <c r="J6" s="12">
        <v>0.17979999999999999</v>
      </c>
      <c r="K6" s="47" t="s">
        <v>739</v>
      </c>
      <c r="L6" s="9" t="str">
        <f t="shared" ref="L6:L46" si="0">IF(J6="Div by 0", "N/A", IF(K6="N/A","N/A", IF(J6&gt;VALUE(MID(K6,1,2)), "No", IF(J6&lt;-1*VALUE(MID(K6,1,2)), "No", "Yes"))))</f>
        <v>Yes</v>
      </c>
    </row>
    <row r="7" spans="1:12" x14ac:dyDescent="0.2">
      <c r="A7" s="48" t="s">
        <v>10</v>
      </c>
      <c r="B7" s="37" t="s">
        <v>213</v>
      </c>
      <c r="C7" s="38">
        <v>330143</v>
      </c>
      <c r="D7" s="46" t="str">
        <f>IF($B7="N/A","N/A",IF(C7&gt;10,"No",IF(C7&lt;-10,"No","Yes")))</f>
        <v>N/A</v>
      </c>
      <c r="E7" s="38">
        <v>326847</v>
      </c>
      <c r="F7" s="46" t="str">
        <f>IF($B7="N/A","N/A",IF(E7&gt;10,"No",IF(E7&lt;-10,"No","Yes")))</f>
        <v>N/A</v>
      </c>
      <c r="G7" s="38">
        <v>319745</v>
      </c>
      <c r="H7" s="46" t="str">
        <f>IF($B7="N/A","N/A",IF(G7&gt;10,"No",IF(G7&lt;-10,"No","Yes")))</f>
        <v>N/A</v>
      </c>
      <c r="I7" s="12">
        <v>-0.998</v>
      </c>
      <c r="J7" s="12">
        <v>-2.17</v>
      </c>
      <c r="K7" s="47" t="s">
        <v>739</v>
      </c>
      <c r="L7" s="9" t="str">
        <f t="shared" si="0"/>
        <v>Yes</v>
      </c>
    </row>
    <row r="8" spans="1:12" x14ac:dyDescent="0.2">
      <c r="A8" s="48" t="s">
        <v>91</v>
      </c>
      <c r="B8" s="9" t="s">
        <v>297</v>
      </c>
      <c r="C8" s="8">
        <v>83.303811139000004</v>
      </c>
      <c r="D8" s="46" t="str">
        <f>IF($B8="N/A","N/A",IF(C8&gt;90,"No",IF(C8&lt;65,"No","Yes")))</f>
        <v>Yes</v>
      </c>
      <c r="E8" s="8">
        <v>84.077912656999999</v>
      </c>
      <c r="F8" s="46" t="str">
        <f>IF($B8="N/A","N/A",IF(E8&gt;90,"No",IF(E8&lt;65,"No","Yes")))</f>
        <v>Yes</v>
      </c>
      <c r="G8" s="8">
        <v>82.103368408999998</v>
      </c>
      <c r="H8" s="46" t="str">
        <f>IF($B8="N/A","N/A",IF(G8&gt;90,"No",IF(G8&lt;65,"No","Yes")))</f>
        <v>Yes</v>
      </c>
      <c r="I8" s="12">
        <v>0.92930000000000001</v>
      </c>
      <c r="J8" s="12">
        <v>-2.35</v>
      </c>
      <c r="K8" s="47" t="s">
        <v>739</v>
      </c>
      <c r="L8" s="9" t="str">
        <f t="shared" si="0"/>
        <v>Yes</v>
      </c>
    </row>
    <row r="9" spans="1:12" x14ac:dyDescent="0.2">
      <c r="A9" s="48" t="s">
        <v>92</v>
      </c>
      <c r="B9" s="9" t="s">
        <v>298</v>
      </c>
      <c r="C9" s="8">
        <v>94.420572222000004</v>
      </c>
      <c r="D9" s="46" t="str">
        <f>IF($B9="N/A","N/A",IF(C9&gt;100,"No",IF(C9&lt;90,"No","Yes")))</f>
        <v>Yes</v>
      </c>
      <c r="E9" s="8">
        <v>93.368320611000001</v>
      </c>
      <c r="F9" s="46" t="str">
        <f>IF($B9="N/A","N/A",IF(E9&gt;100,"No",IF(E9&lt;90,"No","Yes")))</f>
        <v>Yes</v>
      </c>
      <c r="G9" s="8">
        <v>90.006503089000006</v>
      </c>
      <c r="H9" s="46" t="str">
        <f>IF($B9="N/A","N/A",IF(G9&gt;100,"No",IF(G9&lt;90,"No","Yes")))</f>
        <v>Yes</v>
      </c>
      <c r="I9" s="12">
        <v>-1.1100000000000001</v>
      </c>
      <c r="J9" s="12">
        <v>-3.6</v>
      </c>
      <c r="K9" s="47" t="s">
        <v>739</v>
      </c>
      <c r="L9" s="9" t="str">
        <f t="shared" si="0"/>
        <v>Yes</v>
      </c>
    </row>
    <row r="10" spans="1:12" x14ac:dyDescent="0.2">
      <c r="A10" s="48" t="s">
        <v>93</v>
      </c>
      <c r="B10" s="9" t="s">
        <v>299</v>
      </c>
      <c r="C10" s="8">
        <v>91.891795076999998</v>
      </c>
      <c r="D10" s="46" t="str">
        <f>IF($B10="N/A","N/A",IF(C10&gt;100,"No",IF(C10&lt;85,"No","Yes")))</f>
        <v>Yes</v>
      </c>
      <c r="E10" s="8">
        <v>91.586769634000007</v>
      </c>
      <c r="F10" s="46" t="str">
        <f>IF($B10="N/A","N/A",IF(E10&gt;100,"No",IF(E10&lt;85,"No","Yes")))</f>
        <v>Yes</v>
      </c>
      <c r="G10" s="8">
        <v>88.800031739000005</v>
      </c>
      <c r="H10" s="46" t="str">
        <f>IF($B10="N/A","N/A",IF(G10&gt;100,"No",IF(G10&lt;85,"No","Yes")))</f>
        <v>Yes</v>
      </c>
      <c r="I10" s="12">
        <v>-0.33200000000000002</v>
      </c>
      <c r="J10" s="12">
        <v>-3.04</v>
      </c>
      <c r="K10" s="47" t="s">
        <v>739</v>
      </c>
      <c r="L10" s="9" t="str">
        <f t="shared" si="0"/>
        <v>Yes</v>
      </c>
    </row>
    <row r="11" spans="1:12" x14ac:dyDescent="0.2">
      <c r="A11" s="48" t="s">
        <v>94</v>
      </c>
      <c r="B11" s="9" t="s">
        <v>300</v>
      </c>
      <c r="C11" s="8">
        <v>67.193658694000007</v>
      </c>
      <c r="D11" s="46" t="str">
        <f>IF($B11="N/A","N/A",IF(C11&gt;100,"No",IF(C11&lt;80,"No","Yes")))</f>
        <v>No</v>
      </c>
      <c r="E11" s="8">
        <v>68.894254802999995</v>
      </c>
      <c r="F11" s="46" t="str">
        <f>IF($B11="N/A","N/A",IF(E11&gt;100,"No",IF(E11&lt;80,"No","Yes")))</f>
        <v>No</v>
      </c>
      <c r="G11" s="8">
        <v>67.963322062000003</v>
      </c>
      <c r="H11" s="46" t="str">
        <f>IF($B11="N/A","N/A",IF(G11&gt;100,"No",IF(G11&lt;80,"No","Yes")))</f>
        <v>No</v>
      </c>
      <c r="I11" s="12">
        <v>2.5310000000000001</v>
      </c>
      <c r="J11" s="12">
        <v>-1.35</v>
      </c>
      <c r="K11" s="47" t="s">
        <v>739</v>
      </c>
      <c r="L11" s="9" t="str">
        <f t="shared" si="0"/>
        <v>Yes</v>
      </c>
    </row>
    <row r="12" spans="1:12" x14ac:dyDescent="0.2">
      <c r="A12" s="48" t="s">
        <v>95</v>
      </c>
      <c r="B12" s="9" t="s">
        <v>300</v>
      </c>
      <c r="C12" s="8">
        <v>72.521181001000002</v>
      </c>
      <c r="D12" s="46" t="str">
        <f>IF($B12="N/A","N/A",IF(C12&gt;100,"No",IF(C12&lt;80,"No","Yes")))</f>
        <v>No</v>
      </c>
      <c r="E12" s="8">
        <v>72.1998988</v>
      </c>
      <c r="F12" s="46" t="str">
        <f>IF($B12="N/A","N/A",IF(E12&gt;100,"No",IF(E12&lt;80,"No","Yes")))</f>
        <v>No</v>
      </c>
      <c r="G12" s="8">
        <v>70.189684079000003</v>
      </c>
      <c r="H12" s="46" t="str">
        <f>IF($B12="N/A","N/A",IF(G12&gt;100,"No",IF(G12&lt;80,"No","Yes")))</f>
        <v>No</v>
      </c>
      <c r="I12" s="12">
        <v>-0.443</v>
      </c>
      <c r="J12" s="12">
        <v>-2.78</v>
      </c>
      <c r="K12" s="47" t="s">
        <v>739</v>
      </c>
      <c r="L12" s="9" t="str">
        <f t="shared" si="0"/>
        <v>Yes</v>
      </c>
    </row>
    <row r="13" spans="1:12" x14ac:dyDescent="0.2">
      <c r="A13" s="3" t="s">
        <v>96</v>
      </c>
      <c r="B13" s="37" t="s">
        <v>213</v>
      </c>
      <c r="C13" s="38">
        <v>303893.51</v>
      </c>
      <c r="D13" s="46" t="str">
        <f t="shared" ref="D13:D44" si="1">IF($B13="N/A","N/A",IF(C13&gt;10,"No",IF(C13&lt;-10,"No","Yes")))</f>
        <v>N/A</v>
      </c>
      <c r="E13" s="38">
        <v>316058.90999999997</v>
      </c>
      <c r="F13" s="46" t="str">
        <f t="shared" ref="F13:F44" si="2">IF($B13="N/A","N/A",IF(E13&gt;10,"No",IF(E13&lt;-10,"No","Yes")))</f>
        <v>N/A</v>
      </c>
      <c r="G13" s="38">
        <v>317684.44</v>
      </c>
      <c r="H13" s="46" t="str">
        <f t="shared" ref="H13:H44" si="3">IF($B13="N/A","N/A",IF(G13&gt;10,"No",IF(G13&lt;-10,"No","Yes")))</f>
        <v>N/A</v>
      </c>
      <c r="I13" s="12">
        <v>4.0030000000000001</v>
      </c>
      <c r="J13" s="12">
        <v>0.51429999999999998</v>
      </c>
      <c r="K13" s="47" t="s">
        <v>739</v>
      </c>
      <c r="L13" s="9" t="str">
        <f t="shared" si="0"/>
        <v>Yes</v>
      </c>
    </row>
    <row r="14" spans="1:12" x14ac:dyDescent="0.2">
      <c r="A14" s="3" t="s">
        <v>100</v>
      </c>
      <c r="B14" s="37" t="s">
        <v>213</v>
      </c>
      <c r="C14" s="38">
        <v>74936</v>
      </c>
      <c r="D14" s="46" t="str">
        <f t="shared" si="1"/>
        <v>N/A</v>
      </c>
      <c r="E14" s="38">
        <v>77552</v>
      </c>
      <c r="F14" s="46" t="str">
        <f t="shared" si="2"/>
        <v>N/A</v>
      </c>
      <c r="G14" s="38">
        <v>79962</v>
      </c>
      <c r="H14" s="46" t="str">
        <f t="shared" si="3"/>
        <v>N/A</v>
      </c>
      <c r="I14" s="12">
        <v>3.4910000000000001</v>
      </c>
      <c r="J14" s="12">
        <v>3.1080000000000001</v>
      </c>
      <c r="K14" s="47" t="s">
        <v>739</v>
      </c>
      <c r="L14" s="9" t="str">
        <f t="shared" si="0"/>
        <v>Yes</v>
      </c>
    </row>
    <row r="15" spans="1:12" x14ac:dyDescent="0.2">
      <c r="A15" s="3" t="s">
        <v>991</v>
      </c>
      <c r="B15" s="37" t="s">
        <v>213</v>
      </c>
      <c r="C15" s="38">
        <v>32463</v>
      </c>
      <c r="D15" s="46" t="str">
        <f t="shared" si="1"/>
        <v>N/A</v>
      </c>
      <c r="E15" s="38">
        <v>33354</v>
      </c>
      <c r="F15" s="46" t="str">
        <f t="shared" si="2"/>
        <v>N/A</v>
      </c>
      <c r="G15" s="38">
        <v>38114</v>
      </c>
      <c r="H15" s="46" t="str">
        <f t="shared" si="3"/>
        <v>N/A</v>
      </c>
      <c r="I15" s="12">
        <v>2.7450000000000001</v>
      </c>
      <c r="J15" s="12">
        <v>14.27</v>
      </c>
      <c r="K15" s="47" t="s">
        <v>739</v>
      </c>
      <c r="L15" s="9" t="str">
        <f t="shared" si="0"/>
        <v>Yes</v>
      </c>
    </row>
    <row r="16" spans="1:12" x14ac:dyDescent="0.2">
      <c r="A16" s="3" t="s">
        <v>992</v>
      </c>
      <c r="B16" s="37" t="s">
        <v>213</v>
      </c>
      <c r="C16" s="38">
        <v>6304</v>
      </c>
      <c r="D16" s="46" t="str">
        <f t="shared" si="1"/>
        <v>N/A</v>
      </c>
      <c r="E16" s="38">
        <v>6401</v>
      </c>
      <c r="F16" s="46" t="str">
        <f t="shared" si="2"/>
        <v>N/A</v>
      </c>
      <c r="G16" s="38">
        <v>6466</v>
      </c>
      <c r="H16" s="46" t="str">
        <f t="shared" si="3"/>
        <v>N/A</v>
      </c>
      <c r="I16" s="12">
        <v>1.5389999999999999</v>
      </c>
      <c r="J16" s="12">
        <v>1.0149999999999999</v>
      </c>
      <c r="K16" s="47" t="s">
        <v>739</v>
      </c>
      <c r="L16" s="9" t="str">
        <f t="shared" si="0"/>
        <v>Yes</v>
      </c>
    </row>
    <row r="17" spans="1:12" x14ac:dyDescent="0.2">
      <c r="A17" s="3" t="s">
        <v>993</v>
      </c>
      <c r="B17" s="37" t="s">
        <v>213</v>
      </c>
      <c r="C17" s="38">
        <v>1898</v>
      </c>
      <c r="D17" s="46" t="str">
        <f t="shared" si="1"/>
        <v>N/A</v>
      </c>
      <c r="E17" s="38">
        <v>2188</v>
      </c>
      <c r="F17" s="46" t="str">
        <f t="shared" si="2"/>
        <v>N/A</v>
      </c>
      <c r="G17" s="38">
        <v>2441</v>
      </c>
      <c r="H17" s="46" t="str">
        <f t="shared" si="3"/>
        <v>N/A</v>
      </c>
      <c r="I17" s="12">
        <v>15.28</v>
      </c>
      <c r="J17" s="12">
        <v>11.56</v>
      </c>
      <c r="K17" s="47" t="s">
        <v>739</v>
      </c>
      <c r="L17" s="9" t="str">
        <f t="shared" si="0"/>
        <v>Yes</v>
      </c>
    </row>
    <row r="18" spans="1:12" x14ac:dyDescent="0.2">
      <c r="A18" s="3" t="s">
        <v>994</v>
      </c>
      <c r="B18" s="37" t="s">
        <v>213</v>
      </c>
      <c r="C18" s="38">
        <v>34271</v>
      </c>
      <c r="D18" s="46" t="str">
        <f t="shared" si="1"/>
        <v>N/A</v>
      </c>
      <c r="E18" s="38">
        <v>35609</v>
      </c>
      <c r="F18" s="46" t="str">
        <f t="shared" si="2"/>
        <v>N/A</v>
      </c>
      <c r="G18" s="38">
        <v>32941</v>
      </c>
      <c r="H18" s="46" t="str">
        <f t="shared" si="3"/>
        <v>N/A</v>
      </c>
      <c r="I18" s="12">
        <v>3.9039999999999999</v>
      </c>
      <c r="J18" s="12">
        <v>-7.49</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167497</v>
      </c>
      <c r="D20" s="46" t="str">
        <f t="shared" si="1"/>
        <v>N/A</v>
      </c>
      <c r="E20" s="38">
        <v>171575</v>
      </c>
      <c r="F20" s="46" t="str">
        <f t="shared" si="2"/>
        <v>N/A</v>
      </c>
      <c r="G20" s="38">
        <v>176438</v>
      </c>
      <c r="H20" s="46" t="str">
        <f t="shared" si="3"/>
        <v>N/A</v>
      </c>
      <c r="I20" s="12">
        <v>2.4350000000000001</v>
      </c>
      <c r="J20" s="12">
        <v>2.8340000000000001</v>
      </c>
      <c r="K20" s="47" t="s">
        <v>739</v>
      </c>
      <c r="L20" s="9" t="str">
        <f t="shared" si="0"/>
        <v>Yes</v>
      </c>
    </row>
    <row r="21" spans="1:12" x14ac:dyDescent="0.2">
      <c r="A21" s="3" t="s">
        <v>996</v>
      </c>
      <c r="B21" s="37" t="s">
        <v>213</v>
      </c>
      <c r="C21" s="38">
        <v>122965</v>
      </c>
      <c r="D21" s="46" t="str">
        <f t="shared" si="1"/>
        <v>N/A</v>
      </c>
      <c r="E21" s="38">
        <v>123618</v>
      </c>
      <c r="F21" s="46" t="str">
        <f t="shared" si="2"/>
        <v>N/A</v>
      </c>
      <c r="G21" s="38">
        <v>135262</v>
      </c>
      <c r="H21" s="46" t="str">
        <f t="shared" si="3"/>
        <v>N/A</v>
      </c>
      <c r="I21" s="12">
        <v>0.53100000000000003</v>
      </c>
      <c r="J21" s="12">
        <v>9.4190000000000005</v>
      </c>
      <c r="K21" s="47" t="s">
        <v>739</v>
      </c>
      <c r="L21" s="9" t="str">
        <f t="shared" si="0"/>
        <v>Yes</v>
      </c>
    </row>
    <row r="22" spans="1:12" x14ac:dyDescent="0.2">
      <c r="A22" s="3" t="s">
        <v>997</v>
      </c>
      <c r="B22" s="37" t="s">
        <v>213</v>
      </c>
      <c r="C22" s="38">
        <v>9285</v>
      </c>
      <c r="D22" s="46" t="str">
        <f t="shared" si="1"/>
        <v>N/A</v>
      </c>
      <c r="E22" s="38">
        <v>9950</v>
      </c>
      <c r="F22" s="46" t="str">
        <f t="shared" si="2"/>
        <v>N/A</v>
      </c>
      <c r="G22" s="38">
        <v>10785</v>
      </c>
      <c r="H22" s="46" t="str">
        <f t="shared" si="3"/>
        <v>N/A</v>
      </c>
      <c r="I22" s="12">
        <v>7.1619999999999999</v>
      </c>
      <c r="J22" s="12">
        <v>8.3919999999999995</v>
      </c>
      <c r="K22" s="47" t="s">
        <v>739</v>
      </c>
      <c r="L22" s="9" t="str">
        <f t="shared" si="0"/>
        <v>Yes</v>
      </c>
    </row>
    <row r="23" spans="1:12" x14ac:dyDescent="0.2">
      <c r="A23" s="3" t="s">
        <v>998</v>
      </c>
      <c r="B23" s="37" t="s">
        <v>213</v>
      </c>
      <c r="C23" s="38">
        <v>5730</v>
      </c>
      <c r="D23" s="46" t="str">
        <f t="shared" si="1"/>
        <v>N/A</v>
      </c>
      <c r="E23" s="38">
        <v>5871</v>
      </c>
      <c r="F23" s="46" t="str">
        <f t="shared" si="2"/>
        <v>N/A</v>
      </c>
      <c r="G23" s="38">
        <v>6280</v>
      </c>
      <c r="H23" s="46" t="str">
        <f t="shared" si="3"/>
        <v>N/A</v>
      </c>
      <c r="I23" s="12">
        <v>2.4609999999999999</v>
      </c>
      <c r="J23" s="12">
        <v>6.9660000000000002</v>
      </c>
      <c r="K23" s="47" t="s">
        <v>739</v>
      </c>
      <c r="L23" s="9" t="str">
        <f t="shared" si="0"/>
        <v>Yes</v>
      </c>
    </row>
    <row r="24" spans="1:12" x14ac:dyDescent="0.2">
      <c r="A24" s="3" t="s">
        <v>999</v>
      </c>
      <c r="B24" s="37" t="s">
        <v>213</v>
      </c>
      <c r="C24" s="38">
        <v>29517</v>
      </c>
      <c r="D24" s="46" t="str">
        <f t="shared" si="1"/>
        <v>N/A</v>
      </c>
      <c r="E24" s="38">
        <v>32136</v>
      </c>
      <c r="F24" s="46" t="str">
        <f t="shared" si="2"/>
        <v>N/A</v>
      </c>
      <c r="G24" s="38">
        <v>24111</v>
      </c>
      <c r="H24" s="46" t="str">
        <f t="shared" si="3"/>
        <v>N/A</v>
      </c>
      <c r="I24" s="12">
        <v>8.8729999999999993</v>
      </c>
      <c r="J24" s="12">
        <v>-25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114929</v>
      </c>
      <c r="D26" s="46" t="str">
        <f t="shared" si="1"/>
        <v>N/A</v>
      </c>
      <c r="E26" s="38">
        <v>106019</v>
      </c>
      <c r="F26" s="46" t="str">
        <f t="shared" si="2"/>
        <v>N/A</v>
      </c>
      <c r="G26" s="38">
        <v>102623</v>
      </c>
      <c r="H26" s="46" t="str">
        <f t="shared" si="3"/>
        <v>N/A</v>
      </c>
      <c r="I26" s="12">
        <v>-7.75</v>
      </c>
      <c r="J26" s="12">
        <v>-3.2</v>
      </c>
      <c r="K26" s="47" t="s">
        <v>739</v>
      </c>
      <c r="L26" s="9" t="str">
        <f t="shared" si="0"/>
        <v>Yes</v>
      </c>
    </row>
    <row r="27" spans="1:12" x14ac:dyDescent="0.2">
      <c r="A27" s="3" t="s">
        <v>1001</v>
      </c>
      <c r="B27" s="37" t="s">
        <v>213</v>
      </c>
      <c r="C27" s="38">
        <v>11497</v>
      </c>
      <c r="D27" s="46" t="str">
        <f t="shared" si="1"/>
        <v>N/A</v>
      </c>
      <c r="E27" s="38">
        <v>8537</v>
      </c>
      <c r="F27" s="46" t="str">
        <f t="shared" si="2"/>
        <v>N/A</v>
      </c>
      <c r="G27" s="38">
        <v>6043</v>
      </c>
      <c r="H27" s="46" t="str">
        <f t="shared" si="3"/>
        <v>N/A</v>
      </c>
      <c r="I27" s="12">
        <v>-25.7</v>
      </c>
      <c r="J27" s="12">
        <v>-29.2</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389</v>
      </c>
      <c r="D29" s="46" t="str">
        <f t="shared" si="1"/>
        <v>N/A</v>
      </c>
      <c r="E29" s="38">
        <v>381</v>
      </c>
      <c r="F29" s="46" t="str">
        <f t="shared" si="2"/>
        <v>N/A</v>
      </c>
      <c r="G29" s="121">
        <v>337</v>
      </c>
      <c r="H29" s="46" t="str">
        <f t="shared" si="3"/>
        <v>N/A</v>
      </c>
      <c r="I29" s="12">
        <v>-2.06</v>
      </c>
      <c r="J29" s="12">
        <v>-11.5</v>
      </c>
      <c r="K29" s="47" t="s">
        <v>739</v>
      </c>
      <c r="L29" s="9" t="str">
        <f t="shared" si="0"/>
        <v>Yes</v>
      </c>
    </row>
    <row r="30" spans="1:12" x14ac:dyDescent="0.2">
      <c r="A30" s="3" t="s">
        <v>1004</v>
      </c>
      <c r="B30" s="37" t="s">
        <v>213</v>
      </c>
      <c r="C30" s="38">
        <v>64542</v>
      </c>
      <c r="D30" s="46" t="str">
        <f t="shared" si="1"/>
        <v>N/A</v>
      </c>
      <c r="E30" s="38">
        <v>63507</v>
      </c>
      <c r="F30" s="46" t="str">
        <f t="shared" si="2"/>
        <v>N/A</v>
      </c>
      <c r="G30" s="38">
        <v>62507</v>
      </c>
      <c r="H30" s="46" t="str">
        <f t="shared" si="3"/>
        <v>N/A</v>
      </c>
      <c r="I30" s="12">
        <v>-1.6</v>
      </c>
      <c r="J30" s="12">
        <v>-1.57</v>
      </c>
      <c r="K30" s="47" t="s">
        <v>739</v>
      </c>
      <c r="L30" s="9" t="str">
        <f t="shared" si="0"/>
        <v>Yes</v>
      </c>
    </row>
    <row r="31" spans="1:12" x14ac:dyDescent="0.2">
      <c r="A31" s="3" t="s">
        <v>1005</v>
      </c>
      <c r="B31" s="37" t="s">
        <v>213</v>
      </c>
      <c r="C31" s="38">
        <v>18068</v>
      </c>
      <c r="D31" s="46" t="str">
        <f t="shared" si="1"/>
        <v>N/A</v>
      </c>
      <c r="E31" s="38">
        <v>13406</v>
      </c>
      <c r="F31" s="46" t="str">
        <f t="shared" si="2"/>
        <v>N/A</v>
      </c>
      <c r="G31" s="38">
        <v>12686</v>
      </c>
      <c r="H31" s="46" t="str">
        <f t="shared" si="3"/>
        <v>N/A</v>
      </c>
      <c r="I31" s="12">
        <v>-25.8</v>
      </c>
      <c r="J31" s="12">
        <v>-5.37</v>
      </c>
      <c r="K31" s="47" t="s">
        <v>739</v>
      </c>
      <c r="L31" s="9" t="str">
        <f t="shared" si="0"/>
        <v>Yes</v>
      </c>
    </row>
    <row r="32" spans="1:12" x14ac:dyDescent="0.2">
      <c r="A32" s="3" t="s">
        <v>1006</v>
      </c>
      <c r="B32" s="37" t="s">
        <v>213</v>
      </c>
      <c r="C32" s="38">
        <v>20433</v>
      </c>
      <c r="D32" s="46" t="str">
        <f t="shared" si="1"/>
        <v>N/A</v>
      </c>
      <c r="E32" s="38">
        <v>20188</v>
      </c>
      <c r="F32" s="46" t="str">
        <f t="shared" si="2"/>
        <v>N/A</v>
      </c>
      <c r="G32" s="38">
        <v>21050</v>
      </c>
      <c r="H32" s="46" t="str">
        <f t="shared" si="3"/>
        <v>N/A</v>
      </c>
      <c r="I32" s="12">
        <v>-1.2</v>
      </c>
      <c r="J32" s="12">
        <v>4.2699999999999996</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38950</v>
      </c>
      <c r="D34" s="46" t="str">
        <f t="shared" si="1"/>
        <v>N/A</v>
      </c>
      <c r="E34" s="38">
        <v>33597</v>
      </c>
      <c r="F34" s="46" t="str">
        <f t="shared" si="2"/>
        <v>N/A</v>
      </c>
      <c r="G34" s="38">
        <v>30419</v>
      </c>
      <c r="H34" s="46" t="str">
        <f t="shared" si="3"/>
        <v>N/A</v>
      </c>
      <c r="I34" s="12">
        <v>-13.7</v>
      </c>
      <c r="J34" s="12">
        <v>-9.4600000000000009</v>
      </c>
      <c r="K34" s="47" t="s">
        <v>739</v>
      </c>
      <c r="L34" s="9" t="str">
        <f t="shared" si="0"/>
        <v>Yes</v>
      </c>
    </row>
    <row r="35" spans="1:12" x14ac:dyDescent="0.2">
      <c r="A35" s="3" t="s">
        <v>1008</v>
      </c>
      <c r="B35" s="37" t="s">
        <v>213</v>
      </c>
      <c r="C35" s="38">
        <v>8199</v>
      </c>
      <c r="D35" s="46" t="str">
        <f t="shared" si="1"/>
        <v>N/A</v>
      </c>
      <c r="E35" s="38">
        <v>6068</v>
      </c>
      <c r="F35" s="46" t="str">
        <f t="shared" si="2"/>
        <v>N/A</v>
      </c>
      <c r="G35" s="38">
        <v>4285</v>
      </c>
      <c r="H35" s="46" t="str">
        <f t="shared" si="3"/>
        <v>N/A</v>
      </c>
      <c r="I35" s="12">
        <v>-26</v>
      </c>
      <c r="J35" s="12">
        <v>-29.4</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130</v>
      </c>
      <c r="D37" s="46" t="str">
        <f t="shared" si="1"/>
        <v>N/A</v>
      </c>
      <c r="E37" s="38">
        <v>155</v>
      </c>
      <c r="F37" s="46" t="str">
        <f t="shared" si="2"/>
        <v>N/A</v>
      </c>
      <c r="G37" s="38">
        <v>153</v>
      </c>
      <c r="H37" s="46" t="str">
        <f t="shared" si="3"/>
        <v>N/A</v>
      </c>
      <c r="I37" s="12">
        <v>19.23</v>
      </c>
      <c r="J37" s="12">
        <v>-1.29</v>
      </c>
      <c r="K37" s="47" t="s">
        <v>739</v>
      </c>
      <c r="L37" s="9" t="str">
        <f t="shared" si="0"/>
        <v>Yes</v>
      </c>
    </row>
    <row r="38" spans="1:12" x14ac:dyDescent="0.2">
      <c r="A38" s="3" t="s">
        <v>1011</v>
      </c>
      <c r="B38" s="37" t="s">
        <v>213</v>
      </c>
      <c r="C38" s="38">
        <v>9500</v>
      </c>
      <c r="D38" s="46" t="str">
        <f t="shared" si="1"/>
        <v>N/A</v>
      </c>
      <c r="E38" s="38">
        <v>7558</v>
      </c>
      <c r="F38" s="46" t="str">
        <f t="shared" si="2"/>
        <v>N/A</v>
      </c>
      <c r="G38" s="38">
        <v>7101</v>
      </c>
      <c r="H38" s="46" t="str">
        <f t="shared" si="3"/>
        <v>N/A</v>
      </c>
      <c r="I38" s="12">
        <v>-20.399999999999999</v>
      </c>
      <c r="J38" s="12">
        <v>-6.05</v>
      </c>
      <c r="K38" s="47" t="s">
        <v>739</v>
      </c>
      <c r="L38" s="9" t="str">
        <f t="shared" si="0"/>
        <v>Yes</v>
      </c>
    </row>
    <row r="39" spans="1:12" x14ac:dyDescent="0.2">
      <c r="A39" s="3" t="s">
        <v>1012</v>
      </c>
      <c r="B39" s="37" t="s">
        <v>213</v>
      </c>
      <c r="C39" s="38">
        <v>15148</v>
      </c>
      <c r="D39" s="46" t="str">
        <f t="shared" si="1"/>
        <v>N/A</v>
      </c>
      <c r="E39" s="38">
        <v>13141</v>
      </c>
      <c r="F39" s="46" t="str">
        <f t="shared" si="2"/>
        <v>N/A</v>
      </c>
      <c r="G39" s="38">
        <v>12741</v>
      </c>
      <c r="H39" s="46" t="str">
        <f t="shared" si="3"/>
        <v>N/A</v>
      </c>
      <c r="I39" s="12">
        <v>-13.2</v>
      </c>
      <c r="J39" s="12">
        <v>-3.04</v>
      </c>
      <c r="K39" s="47" t="s">
        <v>739</v>
      </c>
      <c r="L39" s="9" t="str">
        <f t="shared" si="0"/>
        <v>Yes</v>
      </c>
    </row>
    <row r="40" spans="1:12" x14ac:dyDescent="0.2">
      <c r="A40" s="3" t="s">
        <v>1013</v>
      </c>
      <c r="B40" s="37" t="s">
        <v>213</v>
      </c>
      <c r="C40" s="38">
        <v>5973</v>
      </c>
      <c r="D40" s="46" t="str">
        <f t="shared" si="1"/>
        <v>N/A</v>
      </c>
      <c r="E40" s="38">
        <v>6675</v>
      </c>
      <c r="F40" s="46" t="str">
        <f t="shared" si="2"/>
        <v>N/A</v>
      </c>
      <c r="G40" s="38">
        <v>6139</v>
      </c>
      <c r="H40" s="46" t="str">
        <f t="shared" si="3"/>
        <v>N/A</v>
      </c>
      <c r="I40" s="12">
        <v>11.75</v>
      </c>
      <c r="J40" s="12">
        <v>-8.0299999999999994</v>
      </c>
      <c r="K40" s="47" t="s">
        <v>739</v>
      </c>
      <c r="L40" s="9" t="str">
        <f t="shared" si="0"/>
        <v>Yes</v>
      </c>
    </row>
    <row r="41" spans="1:12" x14ac:dyDescent="0.2">
      <c r="A41" s="48" t="s">
        <v>84</v>
      </c>
      <c r="B41" s="37" t="s">
        <v>213</v>
      </c>
      <c r="C41" s="49">
        <v>3378216902</v>
      </c>
      <c r="D41" s="46" t="str">
        <f t="shared" si="1"/>
        <v>N/A</v>
      </c>
      <c r="E41" s="49">
        <v>3524174122</v>
      </c>
      <c r="F41" s="46" t="str">
        <f t="shared" si="2"/>
        <v>N/A</v>
      </c>
      <c r="G41" s="49">
        <v>3434468502</v>
      </c>
      <c r="H41" s="46" t="str">
        <f t="shared" si="3"/>
        <v>N/A</v>
      </c>
      <c r="I41" s="12">
        <v>4.3209999999999997</v>
      </c>
      <c r="J41" s="12">
        <v>-2.5499999999999998</v>
      </c>
      <c r="K41" s="47" t="s">
        <v>739</v>
      </c>
      <c r="L41" s="9" t="str">
        <f t="shared" si="0"/>
        <v>Yes</v>
      </c>
    </row>
    <row r="42" spans="1:12" x14ac:dyDescent="0.2">
      <c r="A42" s="48" t="s">
        <v>1501</v>
      </c>
      <c r="B42" s="37" t="s">
        <v>213</v>
      </c>
      <c r="C42" s="49">
        <v>8524.1347776000002</v>
      </c>
      <c r="D42" s="46" t="str">
        <f t="shared" si="1"/>
        <v>N/A</v>
      </c>
      <c r="E42" s="49">
        <v>9065.5629091999999</v>
      </c>
      <c r="F42" s="46" t="str">
        <f t="shared" si="2"/>
        <v>N/A</v>
      </c>
      <c r="G42" s="49">
        <v>8818.9473708999994</v>
      </c>
      <c r="H42" s="46" t="str">
        <f t="shared" si="3"/>
        <v>N/A</v>
      </c>
      <c r="I42" s="12">
        <v>6.3520000000000003</v>
      </c>
      <c r="J42" s="12">
        <v>-2.72</v>
      </c>
      <c r="K42" s="47" t="s">
        <v>739</v>
      </c>
      <c r="L42" s="9" t="str">
        <f t="shared" si="0"/>
        <v>Yes</v>
      </c>
    </row>
    <row r="43" spans="1:12" x14ac:dyDescent="0.2">
      <c r="A43" s="48" t="s">
        <v>1502</v>
      </c>
      <c r="B43" s="37" t="s">
        <v>213</v>
      </c>
      <c r="C43" s="49">
        <v>10232.586794000001</v>
      </c>
      <c r="D43" s="46" t="str">
        <f t="shared" si="1"/>
        <v>N/A</v>
      </c>
      <c r="E43" s="49">
        <v>10782.335838999999</v>
      </c>
      <c r="F43" s="46" t="str">
        <f t="shared" si="2"/>
        <v>N/A</v>
      </c>
      <c r="G43" s="49">
        <v>10741.273520999999</v>
      </c>
      <c r="H43" s="46" t="str">
        <f t="shared" si="3"/>
        <v>N/A</v>
      </c>
      <c r="I43" s="12">
        <v>5.3730000000000002</v>
      </c>
      <c r="J43" s="12">
        <v>-0.38100000000000001</v>
      </c>
      <c r="K43" s="47" t="s">
        <v>739</v>
      </c>
      <c r="L43" s="9" t="str">
        <f t="shared" si="0"/>
        <v>Yes</v>
      </c>
    </row>
    <row r="44" spans="1:12" x14ac:dyDescent="0.2">
      <c r="A44" s="4" t="s">
        <v>107</v>
      </c>
      <c r="B44" s="37" t="s">
        <v>213</v>
      </c>
      <c r="C44" s="49">
        <v>9692121</v>
      </c>
      <c r="D44" s="46" t="str">
        <f t="shared" si="1"/>
        <v>N/A</v>
      </c>
      <c r="E44" s="49">
        <v>39933796</v>
      </c>
      <c r="F44" s="46" t="str">
        <f t="shared" si="2"/>
        <v>N/A</v>
      </c>
      <c r="G44" s="49">
        <v>120227255</v>
      </c>
      <c r="H44" s="46" t="str">
        <f t="shared" si="3"/>
        <v>N/A</v>
      </c>
      <c r="I44" s="12">
        <v>312</v>
      </c>
      <c r="J44" s="12">
        <v>201.1</v>
      </c>
      <c r="K44" s="47" t="s">
        <v>739</v>
      </c>
      <c r="L44" s="9" t="str">
        <f t="shared" si="0"/>
        <v>No</v>
      </c>
    </row>
    <row r="45" spans="1:12" x14ac:dyDescent="0.2">
      <c r="A45" s="48" t="s">
        <v>158</v>
      </c>
      <c r="B45" s="50" t="s">
        <v>217</v>
      </c>
      <c r="C45" s="1">
        <v>7237</v>
      </c>
      <c r="D45" s="46" t="str">
        <f>IF($B45="N/A","N/A",IF(C45&gt;0,"No",IF(C45&lt;0,"No","Yes")))</f>
        <v>No</v>
      </c>
      <c r="E45" s="1">
        <v>164485</v>
      </c>
      <c r="F45" s="46" t="str">
        <f>IF($B45="N/A","N/A",IF(E45&gt;0,"No",IF(E45&lt;0,"No","Yes")))</f>
        <v>No</v>
      </c>
      <c r="G45" s="1">
        <v>310007</v>
      </c>
      <c r="H45" s="46" t="str">
        <f>IF($B45="N/A","N/A",IF(G45&gt;0,"No",IF(G45&lt;0,"No","Yes")))</f>
        <v>No</v>
      </c>
      <c r="I45" s="12">
        <v>2173</v>
      </c>
      <c r="J45" s="12">
        <v>88.47</v>
      </c>
      <c r="K45" s="47" t="s">
        <v>739</v>
      </c>
      <c r="L45" s="9" t="str">
        <f t="shared" si="0"/>
        <v>No</v>
      </c>
    </row>
    <row r="46" spans="1:12" x14ac:dyDescent="0.2">
      <c r="A46" s="48" t="s">
        <v>156</v>
      </c>
      <c r="B46" s="37" t="s">
        <v>213</v>
      </c>
      <c r="C46" s="49">
        <v>8249181</v>
      </c>
      <c r="D46" s="46" t="str">
        <f t="shared" ref="D46:D47" si="4">IF($B46="N/A","N/A",IF(C46&gt;10,"No",IF(C46&lt;-10,"No","Yes")))</f>
        <v>N/A</v>
      </c>
      <c r="E46" s="49">
        <v>38329203</v>
      </c>
      <c r="F46" s="46" t="str">
        <f t="shared" ref="F46:F47" si="5">IF($B46="N/A","N/A",IF(E46&gt;10,"No",IF(E46&lt;-10,"No","Yes")))</f>
        <v>N/A</v>
      </c>
      <c r="G46" s="49">
        <v>118833367</v>
      </c>
      <c r="H46" s="46" t="str">
        <f t="shared" ref="H46:H47" si="6">IF($B46="N/A","N/A",IF(G46&gt;10,"No",IF(G46&lt;-10,"No","Yes")))</f>
        <v>N/A</v>
      </c>
      <c r="I46" s="12">
        <v>364.6</v>
      </c>
      <c r="J46" s="12">
        <v>210</v>
      </c>
      <c r="K46" s="47" t="s">
        <v>739</v>
      </c>
      <c r="L46" s="9" t="str">
        <f t="shared" si="0"/>
        <v>No</v>
      </c>
    </row>
    <row r="47" spans="1:12" x14ac:dyDescent="0.2">
      <c r="A47" s="48" t="s">
        <v>1304</v>
      </c>
      <c r="B47" s="37" t="s">
        <v>213</v>
      </c>
      <c r="C47" s="49">
        <v>1139.8619593999999</v>
      </c>
      <c r="D47" s="46" t="str">
        <f t="shared" si="4"/>
        <v>N/A</v>
      </c>
      <c r="E47" s="49">
        <v>233.02552208</v>
      </c>
      <c r="F47" s="46" t="str">
        <f t="shared" si="5"/>
        <v>N/A</v>
      </c>
      <c r="G47" s="49">
        <v>383.32478621000001</v>
      </c>
      <c r="H47" s="46" t="str">
        <f t="shared" si="6"/>
        <v>N/A</v>
      </c>
      <c r="I47" s="12">
        <v>-79.599999999999994</v>
      </c>
      <c r="J47" s="12">
        <v>64.5</v>
      </c>
      <c r="K47" s="47" t="s">
        <v>739</v>
      </c>
      <c r="L47" s="9" t="str">
        <f>IF(J47="Div by 0", "N/A", IF(OR(J47="N/A",K47="N/A"),"N/A", IF(J47&gt;VALUE(MID(K47,1,2)), "No", IF(J47&lt;-1*VALUE(MID(K47,1,2)), "No", "Yes"))))</f>
        <v>No</v>
      </c>
    </row>
    <row r="48" spans="1:12" x14ac:dyDescent="0.2">
      <c r="A48" s="48" t="s">
        <v>1503</v>
      </c>
      <c r="B48" s="37" t="s">
        <v>213</v>
      </c>
      <c r="C48" s="49">
        <v>13599.934477000001</v>
      </c>
      <c r="D48" s="46" t="str">
        <f t="shared" ref="D48:D74" si="7">IF($B48="N/A","N/A",IF(C48&gt;10,"No",IF(C48&lt;-10,"No","Yes")))</f>
        <v>N/A</v>
      </c>
      <c r="E48" s="49">
        <v>13569.880854000001</v>
      </c>
      <c r="F48" s="46" t="str">
        <f t="shared" ref="F48:F74" si="8">IF($B48="N/A","N/A",IF(E48&gt;10,"No",IF(E48&lt;-10,"No","Yes")))</f>
        <v>N/A</v>
      </c>
      <c r="G48" s="49">
        <v>12473.427153000001</v>
      </c>
      <c r="H48" s="46" t="str">
        <f t="shared" ref="H48:H74" si="9">IF($B48="N/A","N/A",IF(G48&gt;10,"No",IF(G48&lt;-10,"No","Yes")))</f>
        <v>N/A</v>
      </c>
      <c r="I48" s="12">
        <v>-0.221</v>
      </c>
      <c r="J48" s="12">
        <v>-8.08</v>
      </c>
      <c r="K48" s="47" t="s">
        <v>739</v>
      </c>
      <c r="L48" s="9" t="str">
        <f t="shared" ref="L48:L74" si="10">IF(J48="Div by 0", "N/A", IF(K48="N/A","N/A", IF(J48&gt;VALUE(MID(K48,1,2)), "No", IF(J48&lt;-1*VALUE(MID(K48,1,2)), "No", "Yes"))))</f>
        <v>Yes</v>
      </c>
    </row>
    <row r="49" spans="1:12" x14ac:dyDescent="0.2">
      <c r="A49" s="48" t="s">
        <v>1504</v>
      </c>
      <c r="B49" s="37" t="s">
        <v>213</v>
      </c>
      <c r="C49" s="49">
        <v>7421.8445615000001</v>
      </c>
      <c r="D49" s="46" t="str">
        <f t="shared" si="7"/>
        <v>N/A</v>
      </c>
      <c r="E49" s="49">
        <v>6936.3836720999998</v>
      </c>
      <c r="F49" s="46" t="str">
        <f t="shared" si="8"/>
        <v>N/A</v>
      </c>
      <c r="G49" s="49">
        <v>7418.1462455000001</v>
      </c>
      <c r="H49" s="46" t="str">
        <f t="shared" si="9"/>
        <v>N/A</v>
      </c>
      <c r="I49" s="12">
        <v>-6.54</v>
      </c>
      <c r="J49" s="12">
        <v>6.9450000000000003</v>
      </c>
      <c r="K49" s="47" t="s">
        <v>739</v>
      </c>
      <c r="L49" s="9" t="str">
        <f t="shared" si="10"/>
        <v>Yes</v>
      </c>
    </row>
    <row r="50" spans="1:12" x14ac:dyDescent="0.2">
      <c r="A50" s="48" t="s">
        <v>1505</v>
      </c>
      <c r="B50" s="37" t="s">
        <v>213</v>
      </c>
      <c r="C50" s="49">
        <v>8164.3654821999999</v>
      </c>
      <c r="D50" s="46" t="str">
        <f t="shared" si="7"/>
        <v>N/A</v>
      </c>
      <c r="E50" s="49">
        <v>8086.6361506000003</v>
      </c>
      <c r="F50" s="46" t="str">
        <f t="shared" si="8"/>
        <v>N/A</v>
      </c>
      <c r="G50" s="49">
        <v>8274.7714197000005</v>
      </c>
      <c r="H50" s="46" t="str">
        <f t="shared" si="9"/>
        <v>N/A</v>
      </c>
      <c r="I50" s="12">
        <v>-0.95199999999999996</v>
      </c>
      <c r="J50" s="12">
        <v>2.3260000000000001</v>
      </c>
      <c r="K50" s="47" t="s">
        <v>739</v>
      </c>
      <c r="L50" s="9" t="str">
        <f t="shared" si="10"/>
        <v>Yes</v>
      </c>
    </row>
    <row r="51" spans="1:12" x14ac:dyDescent="0.2">
      <c r="A51" s="48" t="s">
        <v>1506</v>
      </c>
      <c r="B51" s="37" t="s">
        <v>213</v>
      </c>
      <c r="C51" s="49">
        <v>1619.4710221</v>
      </c>
      <c r="D51" s="46" t="str">
        <f t="shared" si="7"/>
        <v>N/A</v>
      </c>
      <c r="E51" s="49">
        <v>1236.3308958</v>
      </c>
      <c r="F51" s="46" t="str">
        <f t="shared" si="8"/>
        <v>N/A</v>
      </c>
      <c r="G51" s="49">
        <v>1149.4219582000001</v>
      </c>
      <c r="H51" s="46" t="str">
        <f t="shared" si="9"/>
        <v>N/A</v>
      </c>
      <c r="I51" s="12">
        <v>-23.7</v>
      </c>
      <c r="J51" s="12">
        <v>-7.03</v>
      </c>
      <c r="K51" s="47" t="s">
        <v>739</v>
      </c>
      <c r="L51" s="9" t="str">
        <f t="shared" si="10"/>
        <v>Yes</v>
      </c>
    </row>
    <row r="52" spans="1:12" x14ac:dyDescent="0.2">
      <c r="A52" s="48" t="s">
        <v>1507</v>
      </c>
      <c r="B52" s="37" t="s">
        <v>213</v>
      </c>
      <c r="C52" s="49">
        <v>21115.445537</v>
      </c>
      <c r="D52" s="46" t="str">
        <f t="shared" si="7"/>
        <v>N/A</v>
      </c>
      <c r="E52" s="49">
        <v>21526.794041000001</v>
      </c>
      <c r="F52" s="46" t="str">
        <f t="shared" si="8"/>
        <v>N/A</v>
      </c>
      <c r="G52" s="49">
        <v>19985.870040000002</v>
      </c>
      <c r="H52" s="46" t="str">
        <f t="shared" si="9"/>
        <v>N/A</v>
      </c>
      <c r="I52" s="12">
        <v>1.948</v>
      </c>
      <c r="J52" s="12">
        <v>-7.16</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12837.509866</v>
      </c>
      <c r="D54" s="46" t="str">
        <f t="shared" si="7"/>
        <v>N/A</v>
      </c>
      <c r="E54" s="49">
        <v>13227.941647</v>
      </c>
      <c r="F54" s="46" t="str">
        <f t="shared" si="8"/>
        <v>N/A</v>
      </c>
      <c r="G54" s="49">
        <v>12629.043704</v>
      </c>
      <c r="H54" s="46" t="str">
        <f t="shared" si="9"/>
        <v>N/A</v>
      </c>
      <c r="I54" s="12">
        <v>3.0409999999999999</v>
      </c>
      <c r="J54" s="12">
        <v>-4.53</v>
      </c>
      <c r="K54" s="47" t="s">
        <v>739</v>
      </c>
      <c r="L54" s="9" t="str">
        <f t="shared" si="10"/>
        <v>Yes</v>
      </c>
    </row>
    <row r="55" spans="1:12" x14ac:dyDescent="0.2">
      <c r="A55" s="48" t="s">
        <v>1510</v>
      </c>
      <c r="B55" s="37" t="s">
        <v>213</v>
      </c>
      <c r="C55" s="49">
        <v>9277.1517586000009</v>
      </c>
      <c r="D55" s="46" t="str">
        <f t="shared" si="7"/>
        <v>N/A</v>
      </c>
      <c r="E55" s="49">
        <v>9525.8380252000006</v>
      </c>
      <c r="F55" s="46" t="str">
        <f t="shared" si="8"/>
        <v>N/A</v>
      </c>
      <c r="G55" s="49">
        <v>11527.337004999999</v>
      </c>
      <c r="H55" s="46" t="str">
        <f t="shared" si="9"/>
        <v>N/A</v>
      </c>
      <c r="I55" s="12">
        <v>2.681</v>
      </c>
      <c r="J55" s="12">
        <v>21.01</v>
      </c>
      <c r="K55" s="47" t="s">
        <v>739</v>
      </c>
      <c r="L55" s="9" t="str">
        <f t="shared" si="10"/>
        <v>Yes</v>
      </c>
    </row>
    <row r="56" spans="1:12" ht="25.5" x14ac:dyDescent="0.2">
      <c r="A56" s="48" t="s">
        <v>1511</v>
      </c>
      <c r="B56" s="37" t="s">
        <v>213</v>
      </c>
      <c r="C56" s="49">
        <v>8128.7221325</v>
      </c>
      <c r="D56" s="46" t="str">
        <f t="shared" si="7"/>
        <v>N/A</v>
      </c>
      <c r="E56" s="49">
        <v>8757.3350754000003</v>
      </c>
      <c r="F56" s="46" t="str">
        <f t="shared" si="8"/>
        <v>N/A</v>
      </c>
      <c r="G56" s="49">
        <v>8676.4636996000008</v>
      </c>
      <c r="H56" s="46" t="str">
        <f t="shared" si="9"/>
        <v>N/A</v>
      </c>
      <c r="I56" s="12">
        <v>7.7329999999999997</v>
      </c>
      <c r="J56" s="12">
        <v>-0.92300000000000004</v>
      </c>
      <c r="K56" s="47" t="s">
        <v>739</v>
      </c>
      <c r="L56" s="9" t="str">
        <f t="shared" si="10"/>
        <v>Yes</v>
      </c>
    </row>
    <row r="57" spans="1:12" x14ac:dyDescent="0.2">
      <c r="A57" s="48" t="s">
        <v>1512</v>
      </c>
      <c r="B57" s="37" t="s">
        <v>213</v>
      </c>
      <c r="C57" s="49">
        <v>3518.7862129</v>
      </c>
      <c r="D57" s="46" t="str">
        <f t="shared" si="7"/>
        <v>N/A</v>
      </c>
      <c r="E57" s="49">
        <v>4255.0766479000004</v>
      </c>
      <c r="F57" s="46" t="str">
        <f t="shared" si="8"/>
        <v>N/A</v>
      </c>
      <c r="G57" s="49">
        <v>4305.0925158999999</v>
      </c>
      <c r="H57" s="46" t="str">
        <f t="shared" si="9"/>
        <v>N/A</v>
      </c>
      <c r="I57" s="12">
        <v>20.92</v>
      </c>
      <c r="J57" s="12">
        <v>1.175</v>
      </c>
      <c r="K57" s="47" t="s">
        <v>739</v>
      </c>
      <c r="L57" s="9" t="str">
        <f t="shared" si="10"/>
        <v>Yes</v>
      </c>
    </row>
    <row r="58" spans="1:12" x14ac:dyDescent="0.2">
      <c r="A58" s="48" t="s">
        <v>1513</v>
      </c>
      <c r="B58" s="37" t="s">
        <v>213</v>
      </c>
      <c r="C58" s="49">
        <v>30959.839888999999</v>
      </c>
      <c r="D58" s="46" t="str">
        <f t="shared" si="7"/>
        <v>N/A</v>
      </c>
      <c r="E58" s="49">
        <v>30492.345158</v>
      </c>
      <c r="F58" s="46" t="str">
        <f t="shared" si="8"/>
        <v>N/A</v>
      </c>
      <c r="G58" s="49">
        <v>22745.672639</v>
      </c>
      <c r="H58" s="46" t="str">
        <f t="shared" si="9"/>
        <v>N/A</v>
      </c>
      <c r="I58" s="12">
        <v>-1.51</v>
      </c>
      <c r="J58" s="12">
        <v>-25.4</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1163.3906238</v>
      </c>
      <c r="D60" s="46" t="str">
        <f t="shared" si="7"/>
        <v>N/A</v>
      </c>
      <c r="E60" s="49">
        <v>1228.8154859000001</v>
      </c>
      <c r="F60" s="46" t="str">
        <f t="shared" si="8"/>
        <v>N/A</v>
      </c>
      <c r="G60" s="49">
        <v>1361.6692554000001</v>
      </c>
      <c r="H60" s="46" t="str">
        <f t="shared" si="9"/>
        <v>N/A</v>
      </c>
      <c r="I60" s="12">
        <v>5.6239999999999997</v>
      </c>
      <c r="J60" s="12">
        <v>10.81</v>
      </c>
      <c r="K60" s="47" t="s">
        <v>739</v>
      </c>
      <c r="L60" s="9" t="str">
        <f t="shared" si="10"/>
        <v>Yes</v>
      </c>
    </row>
    <row r="61" spans="1:12" x14ac:dyDescent="0.2">
      <c r="A61" s="48" t="s">
        <v>1516</v>
      </c>
      <c r="B61" s="37" t="s">
        <v>213</v>
      </c>
      <c r="C61" s="49">
        <v>1099.2434548000001</v>
      </c>
      <c r="D61" s="46" t="str">
        <f t="shared" si="7"/>
        <v>N/A</v>
      </c>
      <c r="E61" s="49">
        <v>1016.5062668</v>
      </c>
      <c r="F61" s="46" t="str">
        <f t="shared" si="8"/>
        <v>N/A</v>
      </c>
      <c r="G61" s="49">
        <v>1353.2323349000001</v>
      </c>
      <c r="H61" s="46" t="str">
        <f t="shared" si="9"/>
        <v>N/A</v>
      </c>
      <c r="I61" s="12">
        <v>-7.53</v>
      </c>
      <c r="J61" s="12">
        <v>33.130000000000003</v>
      </c>
      <c r="K61" s="47" t="s">
        <v>739</v>
      </c>
      <c r="L61" s="9" t="str">
        <f t="shared" si="10"/>
        <v>No</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2620.1953727999999</v>
      </c>
      <c r="D63" s="46" t="str">
        <f t="shared" si="7"/>
        <v>N/A</v>
      </c>
      <c r="E63" s="49">
        <v>2196.2073491000001</v>
      </c>
      <c r="F63" s="46" t="str">
        <f t="shared" si="8"/>
        <v>N/A</v>
      </c>
      <c r="G63" s="49">
        <v>2213.5192877999998</v>
      </c>
      <c r="H63" s="46" t="str">
        <f t="shared" si="9"/>
        <v>N/A</v>
      </c>
      <c r="I63" s="12">
        <v>-16.2</v>
      </c>
      <c r="J63" s="12">
        <v>0.7883</v>
      </c>
      <c r="K63" s="47" t="s">
        <v>739</v>
      </c>
      <c r="L63" s="9" t="str">
        <f t="shared" si="10"/>
        <v>Yes</v>
      </c>
    </row>
    <row r="64" spans="1:12" x14ac:dyDescent="0.2">
      <c r="A64" s="48" t="s">
        <v>1519</v>
      </c>
      <c r="B64" s="37" t="s">
        <v>213</v>
      </c>
      <c r="C64" s="49">
        <v>644.70399120000002</v>
      </c>
      <c r="D64" s="46" t="str">
        <f t="shared" si="7"/>
        <v>N/A</v>
      </c>
      <c r="E64" s="49">
        <v>674.87858030999996</v>
      </c>
      <c r="F64" s="46" t="str">
        <f t="shared" si="8"/>
        <v>N/A</v>
      </c>
      <c r="G64" s="49">
        <v>798.74582047000001</v>
      </c>
      <c r="H64" s="46" t="str">
        <f t="shared" si="9"/>
        <v>N/A</v>
      </c>
      <c r="I64" s="12">
        <v>4.68</v>
      </c>
      <c r="J64" s="12">
        <v>18.350000000000001</v>
      </c>
      <c r="K64" s="47" t="s">
        <v>739</v>
      </c>
      <c r="L64" s="9" t="str">
        <f t="shared" si="10"/>
        <v>Yes</v>
      </c>
    </row>
    <row r="65" spans="1:12" x14ac:dyDescent="0.2">
      <c r="A65" s="48" t="s">
        <v>1520</v>
      </c>
      <c r="B65" s="37" t="s">
        <v>213</v>
      </c>
      <c r="C65" s="49">
        <v>1109.4418309</v>
      </c>
      <c r="D65" s="46" t="str">
        <f t="shared" si="7"/>
        <v>N/A</v>
      </c>
      <c r="E65" s="49">
        <v>1215.3197822</v>
      </c>
      <c r="F65" s="46" t="str">
        <f t="shared" si="8"/>
        <v>N/A</v>
      </c>
      <c r="G65" s="49">
        <v>1561.6065742000001</v>
      </c>
      <c r="H65" s="46" t="str">
        <f t="shared" si="9"/>
        <v>N/A</v>
      </c>
      <c r="I65" s="12">
        <v>9.5429999999999993</v>
      </c>
      <c r="J65" s="12">
        <v>28.49</v>
      </c>
      <c r="K65" s="47" t="s">
        <v>739</v>
      </c>
      <c r="L65" s="9" t="str">
        <f t="shared" si="10"/>
        <v>Yes</v>
      </c>
    </row>
    <row r="66" spans="1:12" x14ac:dyDescent="0.2">
      <c r="A66" s="48" t="s">
        <v>1521</v>
      </c>
      <c r="B66" s="37" t="s">
        <v>213</v>
      </c>
      <c r="C66" s="49">
        <v>2857.8369794</v>
      </c>
      <c r="D66" s="46" t="str">
        <f t="shared" si="7"/>
        <v>N/A</v>
      </c>
      <c r="E66" s="49">
        <v>3051.8639291</v>
      </c>
      <c r="F66" s="46" t="str">
        <f t="shared" si="8"/>
        <v>N/A</v>
      </c>
      <c r="G66" s="49">
        <v>2901.5343942999998</v>
      </c>
      <c r="H66" s="46" t="str">
        <f t="shared" si="9"/>
        <v>N/A</v>
      </c>
      <c r="I66" s="12">
        <v>6.7889999999999997</v>
      </c>
      <c r="J66" s="12">
        <v>-4.93</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1929.1527856</v>
      </c>
      <c r="D68" s="46" t="str">
        <f t="shared" si="7"/>
        <v>N/A</v>
      </c>
      <c r="E68" s="49">
        <v>2141.2877638</v>
      </c>
      <c r="F68" s="46" t="str">
        <f t="shared" si="8"/>
        <v>N/A</v>
      </c>
      <c r="G68" s="49">
        <v>2271.1635161999998</v>
      </c>
      <c r="H68" s="46" t="str">
        <f t="shared" si="9"/>
        <v>N/A</v>
      </c>
      <c r="I68" s="12">
        <v>11</v>
      </c>
      <c r="J68" s="12">
        <v>6.0650000000000004</v>
      </c>
      <c r="K68" s="47" t="s">
        <v>739</v>
      </c>
      <c r="L68" s="9" t="str">
        <f t="shared" si="10"/>
        <v>Yes</v>
      </c>
    </row>
    <row r="69" spans="1:12" x14ac:dyDescent="0.2">
      <c r="A69" s="48" t="s">
        <v>1524</v>
      </c>
      <c r="B69" s="37" t="s">
        <v>213</v>
      </c>
      <c r="C69" s="49">
        <v>2414.1868521000001</v>
      </c>
      <c r="D69" s="46" t="str">
        <f t="shared" si="7"/>
        <v>N/A</v>
      </c>
      <c r="E69" s="49">
        <v>2446.7771917999999</v>
      </c>
      <c r="F69" s="46" t="str">
        <f t="shared" si="8"/>
        <v>N/A</v>
      </c>
      <c r="G69" s="49">
        <v>2523.1876312999998</v>
      </c>
      <c r="H69" s="46" t="str">
        <f t="shared" si="9"/>
        <v>N/A</v>
      </c>
      <c r="I69" s="12">
        <v>1.35</v>
      </c>
      <c r="J69" s="12">
        <v>3.1230000000000002</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1997.1538462000001</v>
      </c>
      <c r="D71" s="46" t="str">
        <f t="shared" si="7"/>
        <v>N/A</v>
      </c>
      <c r="E71" s="49">
        <v>3077.4064515999999</v>
      </c>
      <c r="F71" s="46" t="str">
        <f t="shared" si="8"/>
        <v>N/A</v>
      </c>
      <c r="G71" s="49">
        <v>2116.9411765</v>
      </c>
      <c r="H71" s="46" t="str">
        <f t="shared" si="9"/>
        <v>N/A</v>
      </c>
      <c r="I71" s="12">
        <v>54.09</v>
      </c>
      <c r="J71" s="12">
        <v>-31.2</v>
      </c>
      <c r="K71" s="47" t="s">
        <v>739</v>
      </c>
      <c r="L71" s="9" t="str">
        <f t="shared" si="10"/>
        <v>No</v>
      </c>
    </row>
    <row r="72" spans="1:12" x14ac:dyDescent="0.2">
      <c r="A72" s="48" t="s">
        <v>1527</v>
      </c>
      <c r="B72" s="37" t="s">
        <v>213</v>
      </c>
      <c r="C72" s="49">
        <v>1388.1325263000001</v>
      </c>
      <c r="D72" s="46" t="str">
        <f t="shared" si="7"/>
        <v>N/A</v>
      </c>
      <c r="E72" s="49">
        <v>1708.9519714</v>
      </c>
      <c r="F72" s="46" t="str">
        <f t="shared" si="8"/>
        <v>N/A</v>
      </c>
      <c r="G72" s="49">
        <v>1690.6779326999999</v>
      </c>
      <c r="H72" s="46" t="str">
        <f t="shared" si="9"/>
        <v>N/A</v>
      </c>
      <c r="I72" s="12">
        <v>23.11</v>
      </c>
      <c r="J72" s="12">
        <v>-1.07</v>
      </c>
      <c r="K72" s="47" t="s">
        <v>739</v>
      </c>
      <c r="L72" s="9" t="str">
        <f t="shared" si="10"/>
        <v>Yes</v>
      </c>
    </row>
    <row r="73" spans="1:12" x14ac:dyDescent="0.2">
      <c r="A73" s="48" t="s">
        <v>1528</v>
      </c>
      <c r="B73" s="37" t="s">
        <v>213</v>
      </c>
      <c r="C73" s="49">
        <v>1785.137972</v>
      </c>
      <c r="D73" s="46" t="str">
        <f t="shared" si="7"/>
        <v>N/A</v>
      </c>
      <c r="E73" s="49">
        <v>1977.1536412999999</v>
      </c>
      <c r="F73" s="46" t="str">
        <f t="shared" si="8"/>
        <v>N/A</v>
      </c>
      <c r="G73" s="49">
        <v>2316.0182089</v>
      </c>
      <c r="H73" s="46" t="str">
        <f t="shared" si="9"/>
        <v>N/A</v>
      </c>
      <c r="I73" s="12">
        <v>10.76</v>
      </c>
      <c r="J73" s="12">
        <v>17.14</v>
      </c>
      <c r="K73" s="47" t="s">
        <v>739</v>
      </c>
      <c r="L73" s="9" t="str">
        <f t="shared" si="10"/>
        <v>Yes</v>
      </c>
    </row>
    <row r="74" spans="1:12" x14ac:dyDescent="0.2">
      <c r="A74" s="48" t="s">
        <v>1529</v>
      </c>
      <c r="B74" s="37" t="s">
        <v>213</v>
      </c>
      <c r="C74" s="49">
        <v>2487.5981919000001</v>
      </c>
      <c r="D74" s="46" t="str">
        <f t="shared" si="7"/>
        <v>N/A</v>
      </c>
      <c r="E74" s="49">
        <v>2654.4970787000002</v>
      </c>
      <c r="F74" s="46" t="str">
        <f t="shared" si="8"/>
        <v>N/A</v>
      </c>
      <c r="G74" s="49">
        <v>2677.4523537999999</v>
      </c>
      <c r="H74" s="46" t="str">
        <f t="shared" si="9"/>
        <v>N/A</v>
      </c>
      <c r="I74" s="12">
        <v>6.7089999999999996</v>
      </c>
      <c r="J74" s="12">
        <v>0.86480000000000001</v>
      </c>
      <c r="K74" s="47" t="s">
        <v>739</v>
      </c>
      <c r="L74" s="9" t="str">
        <f t="shared" si="10"/>
        <v>Yes</v>
      </c>
    </row>
    <row r="75" spans="1:12" x14ac:dyDescent="0.2">
      <c r="A75" s="48" t="s">
        <v>1611</v>
      </c>
      <c r="B75" s="37" t="s">
        <v>213</v>
      </c>
      <c r="C75" s="49">
        <v>464635270</v>
      </c>
      <c r="D75" s="46" t="str">
        <f t="shared" ref="D75:D144" si="11">IF($B75="N/A","N/A",IF(C75&gt;10,"No",IF(C75&lt;-10,"No","Yes")))</f>
        <v>N/A</v>
      </c>
      <c r="E75" s="49">
        <v>470290628</v>
      </c>
      <c r="F75" s="46" t="str">
        <f t="shared" ref="F75:F144" si="12">IF($B75="N/A","N/A",IF(E75&gt;10,"No",IF(E75&lt;-10,"No","Yes")))</f>
        <v>N/A</v>
      </c>
      <c r="G75" s="49">
        <v>503696630</v>
      </c>
      <c r="H75" s="46" t="str">
        <f t="shared" ref="H75:H144" si="13">IF($B75="N/A","N/A",IF(G75&gt;10,"No",IF(G75&lt;-10,"No","Yes")))</f>
        <v>N/A</v>
      </c>
      <c r="I75" s="12">
        <v>1.2170000000000001</v>
      </c>
      <c r="J75" s="12">
        <v>7.1029999999999998</v>
      </c>
      <c r="K75" s="47" t="s">
        <v>739</v>
      </c>
      <c r="L75" s="9" t="str">
        <f t="shared" ref="L75:L135" si="14">IF(J75="Div by 0", "N/A", IF(K75="N/A","N/A", IF(J75&gt;VALUE(MID(K75,1,2)), "No", IF(J75&lt;-1*VALUE(MID(K75,1,2)), "No", "Yes"))))</f>
        <v>Yes</v>
      </c>
    </row>
    <row r="76" spans="1:12" x14ac:dyDescent="0.2">
      <c r="A76" s="48" t="s">
        <v>598</v>
      </c>
      <c r="B76" s="37" t="s">
        <v>213</v>
      </c>
      <c r="C76" s="38">
        <v>35387</v>
      </c>
      <c r="D76" s="46" t="str">
        <f t="shared" si="11"/>
        <v>N/A</v>
      </c>
      <c r="E76" s="38">
        <v>38385</v>
      </c>
      <c r="F76" s="46" t="str">
        <f t="shared" si="12"/>
        <v>N/A</v>
      </c>
      <c r="G76" s="38">
        <v>41187</v>
      </c>
      <c r="H76" s="46" t="str">
        <f t="shared" si="13"/>
        <v>N/A</v>
      </c>
      <c r="I76" s="12">
        <v>8.4719999999999995</v>
      </c>
      <c r="J76" s="12">
        <v>7.3</v>
      </c>
      <c r="K76" s="47" t="s">
        <v>739</v>
      </c>
      <c r="L76" s="9" t="str">
        <f t="shared" si="14"/>
        <v>Yes</v>
      </c>
    </row>
    <row r="77" spans="1:12" x14ac:dyDescent="0.2">
      <c r="A77" s="48" t="s">
        <v>1438</v>
      </c>
      <c r="B77" s="37" t="s">
        <v>213</v>
      </c>
      <c r="C77" s="49">
        <v>13130.111906</v>
      </c>
      <c r="D77" s="46" t="str">
        <f t="shared" si="11"/>
        <v>N/A</v>
      </c>
      <c r="E77" s="49">
        <v>12251.937684</v>
      </c>
      <c r="F77" s="46" t="str">
        <f t="shared" si="12"/>
        <v>N/A</v>
      </c>
      <c r="G77" s="49">
        <v>12229.505184</v>
      </c>
      <c r="H77" s="46" t="str">
        <f t="shared" si="13"/>
        <v>N/A</v>
      </c>
      <c r="I77" s="12">
        <v>-6.69</v>
      </c>
      <c r="J77" s="12">
        <v>-0.183</v>
      </c>
      <c r="K77" s="47" t="s">
        <v>739</v>
      </c>
      <c r="L77" s="9" t="str">
        <f t="shared" si="14"/>
        <v>Yes</v>
      </c>
    </row>
    <row r="78" spans="1:12" x14ac:dyDescent="0.2">
      <c r="A78" s="48" t="s">
        <v>1439</v>
      </c>
      <c r="B78" s="37" t="s">
        <v>213</v>
      </c>
      <c r="C78" s="38">
        <v>6.2411054906999999</v>
      </c>
      <c r="D78" s="46" t="str">
        <f t="shared" si="11"/>
        <v>N/A</v>
      </c>
      <c r="E78" s="38">
        <v>5.5911163215000004</v>
      </c>
      <c r="F78" s="46" t="str">
        <f t="shared" si="12"/>
        <v>N/A</v>
      </c>
      <c r="G78" s="38">
        <v>5.2579211887000001</v>
      </c>
      <c r="H78" s="46" t="str">
        <f t="shared" si="13"/>
        <v>N/A</v>
      </c>
      <c r="I78" s="12">
        <v>-10.4</v>
      </c>
      <c r="J78" s="12">
        <v>-5.96</v>
      </c>
      <c r="K78" s="47" t="s">
        <v>739</v>
      </c>
      <c r="L78" s="9" t="str">
        <f t="shared" si="14"/>
        <v>Yes</v>
      </c>
    </row>
    <row r="79" spans="1:12" ht="25.5" x14ac:dyDescent="0.2">
      <c r="A79" s="48" t="s">
        <v>599</v>
      </c>
      <c r="B79" s="37" t="s">
        <v>213</v>
      </c>
      <c r="C79" s="49">
        <v>7088065</v>
      </c>
      <c r="D79" s="46" t="str">
        <f t="shared" si="11"/>
        <v>N/A</v>
      </c>
      <c r="E79" s="49">
        <v>15145723</v>
      </c>
      <c r="F79" s="46" t="str">
        <f t="shared" si="12"/>
        <v>N/A</v>
      </c>
      <c r="G79" s="49">
        <v>18720114</v>
      </c>
      <c r="H79" s="46" t="str">
        <f t="shared" si="13"/>
        <v>N/A</v>
      </c>
      <c r="I79" s="12">
        <v>113.7</v>
      </c>
      <c r="J79" s="12">
        <v>23.6</v>
      </c>
      <c r="K79" s="47" t="s">
        <v>739</v>
      </c>
      <c r="L79" s="9" t="str">
        <f t="shared" si="14"/>
        <v>Yes</v>
      </c>
    </row>
    <row r="80" spans="1:12" x14ac:dyDescent="0.2">
      <c r="A80" s="48" t="s">
        <v>600</v>
      </c>
      <c r="B80" s="37" t="s">
        <v>213</v>
      </c>
      <c r="C80" s="38">
        <v>1071</v>
      </c>
      <c r="D80" s="46" t="str">
        <f t="shared" si="11"/>
        <v>N/A</v>
      </c>
      <c r="E80" s="38">
        <v>1840</v>
      </c>
      <c r="F80" s="46" t="str">
        <f t="shared" si="12"/>
        <v>N/A</v>
      </c>
      <c r="G80" s="38">
        <v>2035</v>
      </c>
      <c r="H80" s="46" t="str">
        <f t="shared" si="13"/>
        <v>N/A</v>
      </c>
      <c r="I80" s="12">
        <v>71.8</v>
      </c>
      <c r="J80" s="12">
        <v>10.6</v>
      </c>
      <c r="K80" s="47" t="s">
        <v>739</v>
      </c>
      <c r="L80" s="9" t="str">
        <f t="shared" si="14"/>
        <v>Yes</v>
      </c>
    </row>
    <row r="81" spans="1:12" x14ac:dyDescent="0.2">
      <c r="A81" s="48" t="s">
        <v>1440</v>
      </c>
      <c r="B81" s="37" t="s">
        <v>213</v>
      </c>
      <c r="C81" s="49">
        <v>6618.1746032000001</v>
      </c>
      <c r="D81" s="46" t="str">
        <f t="shared" si="11"/>
        <v>N/A</v>
      </c>
      <c r="E81" s="49">
        <v>8231.3711956999996</v>
      </c>
      <c r="F81" s="46" t="str">
        <f t="shared" si="12"/>
        <v>N/A</v>
      </c>
      <c r="G81" s="49">
        <v>9199.0732186999994</v>
      </c>
      <c r="H81" s="46" t="str">
        <f t="shared" si="13"/>
        <v>N/A</v>
      </c>
      <c r="I81" s="12">
        <v>24.38</v>
      </c>
      <c r="J81" s="12">
        <v>11.76</v>
      </c>
      <c r="K81" s="47" t="s">
        <v>739</v>
      </c>
      <c r="L81" s="9" t="str">
        <f t="shared" si="14"/>
        <v>Yes</v>
      </c>
    </row>
    <row r="82" spans="1:12" ht="25.5" x14ac:dyDescent="0.2">
      <c r="A82" s="48" t="s">
        <v>601</v>
      </c>
      <c r="B82" s="37" t="s">
        <v>213</v>
      </c>
      <c r="C82" s="49">
        <v>2204218</v>
      </c>
      <c r="D82" s="46" t="str">
        <f t="shared" si="11"/>
        <v>N/A</v>
      </c>
      <c r="E82" s="49">
        <v>5722694</v>
      </c>
      <c r="F82" s="46" t="str">
        <f t="shared" si="12"/>
        <v>N/A</v>
      </c>
      <c r="G82" s="49">
        <v>5002051</v>
      </c>
      <c r="H82" s="46" t="str">
        <f t="shared" si="13"/>
        <v>N/A</v>
      </c>
      <c r="I82" s="12">
        <v>159.6</v>
      </c>
      <c r="J82" s="12">
        <v>-12.6</v>
      </c>
      <c r="K82" s="47" t="s">
        <v>739</v>
      </c>
      <c r="L82" s="9" t="str">
        <f t="shared" si="14"/>
        <v>Yes</v>
      </c>
    </row>
    <row r="83" spans="1:12" x14ac:dyDescent="0.2">
      <c r="A83" s="48" t="s">
        <v>602</v>
      </c>
      <c r="B83" s="37" t="s">
        <v>213</v>
      </c>
      <c r="C83" s="38">
        <v>184</v>
      </c>
      <c r="D83" s="46" t="str">
        <f t="shared" si="11"/>
        <v>N/A</v>
      </c>
      <c r="E83" s="38">
        <v>368</v>
      </c>
      <c r="F83" s="46" t="str">
        <f t="shared" si="12"/>
        <v>N/A</v>
      </c>
      <c r="G83" s="38">
        <v>353</v>
      </c>
      <c r="H83" s="46" t="str">
        <f t="shared" si="13"/>
        <v>N/A</v>
      </c>
      <c r="I83" s="12">
        <v>100</v>
      </c>
      <c r="J83" s="12">
        <v>-4.08</v>
      </c>
      <c r="K83" s="47" t="s">
        <v>739</v>
      </c>
      <c r="L83" s="9" t="str">
        <f t="shared" si="14"/>
        <v>Yes</v>
      </c>
    </row>
    <row r="84" spans="1:12" ht="25.5" x14ac:dyDescent="0.2">
      <c r="A84" s="4" t="s">
        <v>1441</v>
      </c>
      <c r="B84" s="37" t="s">
        <v>213</v>
      </c>
      <c r="C84" s="49">
        <v>11979.445652</v>
      </c>
      <c r="D84" s="46" t="str">
        <f t="shared" si="11"/>
        <v>N/A</v>
      </c>
      <c r="E84" s="49">
        <v>15550.798913000001</v>
      </c>
      <c r="F84" s="46" t="str">
        <f t="shared" si="12"/>
        <v>N/A</v>
      </c>
      <c r="G84" s="49">
        <v>14170.116147000001</v>
      </c>
      <c r="H84" s="46" t="str">
        <f t="shared" si="13"/>
        <v>N/A</v>
      </c>
      <c r="I84" s="12">
        <v>29.81</v>
      </c>
      <c r="J84" s="12">
        <v>-8.8800000000000008</v>
      </c>
      <c r="K84" s="47" t="s">
        <v>739</v>
      </c>
      <c r="L84" s="9" t="str">
        <f t="shared" si="14"/>
        <v>Yes</v>
      </c>
    </row>
    <row r="85" spans="1:12" x14ac:dyDescent="0.2">
      <c r="A85" s="4" t="s">
        <v>603</v>
      </c>
      <c r="B85" s="37" t="s">
        <v>213</v>
      </c>
      <c r="C85" s="49">
        <v>4429534</v>
      </c>
      <c r="D85" s="46" t="str">
        <f t="shared" si="11"/>
        <v>N/A</v>
      </c>
      <c r="E85" s="49">
        <v>5156136</v>
      </c>
      <c r="F85" s="46" t="str">
        <f t="shared" si="12"/>
        <v>N/A</v>
      </c>
      <c r="G85" s="49">
        <v>5429510</v>
      </c>
      <c r="H85" s="46" t="str">
        <f t="shared" si="13"/>
        <v>N/A</v>
      </c>
      <c r="I85" s="12">
        <v>16.399999999999999</v>
      </c>
      <c r="J85" s="12">
        <v>5.3019999999999996</v>
      </c>
      <c r="K85" s="47" t="s">
        <v>739</v>
      </c>
      <c r="L85" s="9" t="str">
        <f t="shared" si="14"/>
        <v>Yes</v>
      </c>
    </row>
    <row r="86" spans="1:12" x14ac:dyDescent="0.2">
      <c r="A86" s="4" t="s">
        <v>604</v>
      </c>
      <c r="B86" s="37" t="s">
        <v>213</v>
      </c>
      <c r="C86" s="38">
        <v>59</v>
      </c>
      <c r="D86" s="46" t="str">
        <f t="shared" si="11"/>
        <v>N/A</v>
      </c>
      <c r="E86" s="38">
        <v>60</v>
      </c>
      <c r="F86" s="46" t="str">
        <f t="shared" si="12"/>
        <v>N/A</v>
      </c>
      <c r="G86" s="38">
        <v>56</v>
      </c>
      <c r="H86" s="46" t="str">
        <f t="shared" si="13"/>
        <v>N/A</v>
      </c>
      <c r="I86" s="12">
        <v>1.6950000000000001</v>
      </c>
      <c r="J86" s="12">
        <v>-6.67</v>
      </c>
      <c r="K86" s="47" t="s">
        <v>739</v>
      </c>
      <c r="L86" s="9" t="str">
        <f t="shared" si="14"/>
        <v>Yes</v>
      </c>
    </row>
    <row r="87" spans="1:12" x14ac:dyDescent="0.2">
      <c r="A87" s="4" t="s">
        <v>1442</v>
      </c>
      <c r="B87" s="37" t="s">
        <v>213</v>
      </c>
      <c r="C87" s="49">
        <v>75076.847458000004</v>
      </c>
      <c r="D87" s="46" t="str">
        <f t="shared" si="11"/>
        <v>N/A</v>
      </c>
      <c r="E87" s="49">
        <v>85935.6</v>
      </c>
      <c r="F87" s="46" t="str">
        <f t="shared" si="12"/>
        <v>N/A</v>
      </c>
      <c r="G87" s="49">
        <v>96955.535713999998</v>
      </c>
      <c r="H87" s="46" t="str">
        <f t="shared" si="13"/>
        <v>N/A</v>
      </c>
      <c r="I87" s="12">
        <v>14.46</v>
      </c>
      <c r="J87" s="12">
        <v>12.82</v>
      </c>
      <c r="K87" s="47" t="s">
        <v>739</v>
      </c>
      <c r="L87" s="9" t="str">
        <f t="shared" si="14"/>
        <v>Yes</v>
      </c>
    </row>
    <row r="88" spans="1:12" x14ac:dyDescent="0.2">
      <c r="A88" s="48" t="s">
        <v>605</v>
      </c>
      <c r="B88" s="37" t="s">
        <v>213</v>
      </c>
      <c r="C88" s="49">
        <v>472278573</v>
      </c>
      <c r="D88" s="46" t="str">
        <f t="shared" si="11"/>
        <v>N/A</v>
      </c>
      <c r="E88" s="49">
        <v>521412303</v>
      </c>
      <c r="F88" s="46" t="str">
        <f t="shared" si="12"/>
        <v>N/A</v>
      </c>
      <c r="G88" s="49">
        <v>519154384</v>
      </c>
      <c r="H88" s="46" t="str">
        <f t="shared" si="13"/>
        <v>N/A</v>
      </c>
      <c r="I88" s="12">
        <v>10.4</v>
      </c>
      <c r="J88" s="12">
        <v>-0.433</v>
      </c>
      <c r="K88" s="47" t="s">
        <v>739</v>
      </c>
      <c r="L88" s="9" t="str">
        <f t="shared" si="14"/>
        <v>Yes</v>
      </c>
    </row>
    <row r="89" spans="1:12" x14ac:dyDescent="0.2">
      <c r="A89" s="51" t="s">
        <v>606</v>
      </c>
      <c r="B89" s="38" t="s">
        <v>213</v>
      </c>
      <c r="C89" s="38">
        <v>18255</v>
      </c>
      <c r="D89" s="46" t="str">
        <f t="shared" si="11"/>
        <v>N/A</v>
      </c>
      <c r="E89" s="38">
        <v>18421</v>
      </c>
      <c r="F89" s="46" t="str">
        <f t="shared" si="12"/>
        <v>N/A</v>
      </c>
      <c r="G89" s="38">
        <v>18178</v>
      </c>
      <c r="H89" s="46" t="str">
        <f t="shared" si="13"/>
        <v>N/A</v>
      </c>
      <c r="I89" s="12">
        <v>0.9093</v>
      </c>
      <c r="J89" s="12">
        <v>-1.32</v>
      </c>
      <c r="K89" s="52" t="s">
        <v>739</v>
      </c>
      <c r="L89" s="9" t="str">
        <f t="shared" si="14"/>
        <v>Yes</v>
      </c>
    </row>
    <row r="90" spans="1:12" x14ac:dyDescent="0.2">
      <c r="A90" s="48" t="s">
        <v>1443</v>
      </c>
      <c r="B90" s="37" t="s">
        <v>213</v>
      </c>
      <c r="C90" s="49">
        <v>25871.189975000001</v>
      </c>
      <c r="D90" s="46" t="str">
        <f t="shared" si="11"/>
        <v>N/A</v>
      </c>
      <c r="E90" s="49">
        <v>28305.320178000002</v>
      </c>
      <c r="F90" s="46" t="str">
        <f t="shared" si="12"/>
        <v>N/A</v>
      </c>
      <c r="G90" s="49">
        <v>28559.488613000001</v>
      </c>
      <c r="H90" s="46" t="str">
        <f t="shared" si="13"/>
        <v>N/A</v>
      </c>
      <c r="I90" s="12">
        <v>9.4090000000000007</v>
      </c>
      <c r="J90" s="12">
        <v>0.89800000000000002</v>
      </c>
      <c r="K90" s="47" t="s">
        <v>739</v>
      </c>
      <c r="L90" s="9" t="str">
        <f t="shared" si="14"/>
        <v>Yes</v>
      </c>
    </row>
    <row r="91" spans="1:12" ht="25.5" x14ac:dyDescent="0.2">
      <c r="A91" s="48" t="s">
        <v>607</v>
      </c>
      <c r="B91" s="37" t="s">
        <v>213</v>
      </c>
      <c r="C91" s="49">
        <v>138038608</v>
      </c>
      <c r="D91" s="46" t="str">
        <f t="shared" si="11"/>
        <v>N/A</v>
      </c>
      <c r="E91" s="49">
        <v>159737969</v>
      </c>
      <c r="F91" s="46" t="str">
        <f t="shared" si="12"/>
        <v>N/A</v>
      </c>
      <c r="G91" s="49">
        <v>159237766</v>
      </c>
      <c r="H91" s="46" t="str">
        <f t="shared" si="13"/>
        <v>N/A</v>
      </c>
      <c r="I91" s="12">
        <v>15.72</v>
      </c>
      <c r="J91" s="12">
        <v>-0.313</v>
      </c>
      <c r="K91" s="47" t="s">
        <v>739</v>
      </c>
      <c r="L91" s="9" t="str">
        <f t="shared" si="14"/>
        <v>Yes</v>
      </c>
    </row>
    <row r="92" spans="1:12" x14ac:dyDescent="0.2">
      <c r="A92" s="48" t="s">
        <v>608</v>
      </c>
      <c r="B92" s="37" t="s">
        <v>213</v>
      </c>
      <c r="C92" s="38">
        <v>239278</v>
      </c>
      <c r="D92" s="46" t="str">
        <f t="shared" si="11"/>
        <v>N/A</v>
      </c>
      <c r="E92" s="38">
        <v>229808</v>
      </c>
      <c r="F92" s="46" t="str">
        <f t="shared" si="12"/>
        <v>N/A</v>
      </c>
      <c r="G92" s="38">
        <v>221451</v>
      </c>
      <c r="H92" s="46" t="str">
        <f t="shared" si="13"/>
        <v>N/A</v>
      </c>
      <c r="I92" s="12">
        <v>-3.96</v>
      </c>
      <c r="J92" s="12">
        <v>-3.64</v>
      </c>
      <c r="K92" s="47" t="s">
        <v>739</v>
      </c>
      <c r="L92" s="9" t="str">
        <f t="shared" si="14"/>
        <v>Yes</v>
      </c>
    </row>
    <row r="93" spans="1:12" x14ac:dyDescent="0.2">
      <c r="A93" s="48" t="s">
        <v>1444</v>
      </c>
      <c r="B93" s="37" t="s">
        <v>213</v>
      </c>
      <c r="C93" s="49">
        <v>576.89636323000002</v>
      </c>
      <c r="D93" s="46" t="str">
        <f t="shared" si="11"/>
        <v>N/A</v>
      </c>
      <c r="E93" s="49">
        <v>695.09316037999997</v>
      </c>
      <c r="F93" s="46" t="str">
        <f t="shared" si="12"/>
        <v>N/A</v>
      </c>
      <c r="G93" s="49">
        <v>719.06546369</v>
      </c>
      <c r="H93" s="46" t="str">
        <f t="shared" si="13"/>
        <v>N/A</v>
      </c>
      <c r="I93" s="12">
        <v>20.49</v>
      </c>
      <c r="J93" s="12">
        <v>3.4489999999999998</v>
      </c>
      <c r="K93" s="47" t="s">
        <v>739</v>
      </c>
      <c r="L93" s="9" t="str">
        <f t="shared" si="14"/>
        <v>Yes</v>
      </c>
    </row>
    <row r="94" spans="1:12" x14ac:dyDescent="0.2">
      <c r="A94" s="48" t="s">
        <v>609</v>
      </c>
      <c r="B94" s="37" t="s">
        <v>213</v>
      </c>
      <c r="C94" s="49">
        <v>31950817</v>
      </c>
      <c r="D94" s="46" t="str">
        <f t="shared" si="11"/>
        <v>N/A</v>
      </c>
      <c r="E94" s="49">
        <v>41092393</v>
      </c>
      <c r="F94" s="46" t="str">
        <f t="shared" si="12"/>
        <v>N/A</v>
      </c>
      <c r="G94" s="49">
        <v>28679497</v>
      </c>
      <c r="H94" s="46" t="str">
        <f t="shared" si="13"/>
        <v>N/A</v>
      </c>
      <c r="I94" s="12">
        <v>28.61</v>
      </c>
      <c r="J94" s="12">
        <v>-30.2</v>
      </c>
      <c r="K94" s="47" t="s">
        <v>739</v>
      </c>
      <c r="L94" s="9" t="str">
        <f t="shared" si="14"/>
        <v>No</v>
      </c>
    </row>
    <row r="95" spans="1:12" x14ac:dyDescent="0.2">
      <c r="A95" s="48" t="s">
        <v>610</v>
      </c>
      <c r="B95" s="37" t="s">
        <v>213</v>
      </c>
      <c r="C95" s="38">
        <v>104525</v>
      </c>
      <c r="D95" s="46" t="str">
        <f t="shared" si="11"/>
        <v>N/A</v>
      </c>
      <c r="E95" s="38">
        <v>108352</v>
      </c>
      <c r="F95" s="46" t="str">
        <f t="shared" si="12"/>
        <v>N/A</v>
      </c>
      <c r="G95" s="38">
        <v>75651</v>
      </c>
      <c r="H95" s="46" t="str">
        <f t="shared" si="13"/>
        <v>N/A</v>
      </c>
      <c r="I95" s="12">
        <v>3.661</v>
      </c>
      <c r="J95" s="12">
        <v>-30.2</v>
      </c>
      <c r="K95" s="47" t="s">
        <v>739</v>
      </c>
      <c r="L95" s="9" t="str">
        <f t="shared" si="14"/>
        <v>No</v>
      </c>
    </row>
    <row r="96" spans="1:12" x14ac:dyDescent="0.2">
      <c r="A96" s="48" t="s">
        <v>1445</v>
      </c>
      <c r="B96" s="37" t="s">
        <v>213</v>
      </c>
      <c r="C96" s="49">
        <v>305.67631667000001</v>
      </c>
      <c r="D96" s="46" t="str">
        <f t="shared" si="11"/>
        <v>N/A</v>
      </c>
      <c r="E96" s="49">
        <v>379.24904938999998</v>
      </c>
      <c r="F96" s="46" t="str">
        <f t="shared" si="12"/>
        <v>N/A</v>
      </c>
      <c r="G96" s="49">
        <v>379.10268205</v>
      </c>
      <c r="H96" s="46" t="str">
        <f t="shared" si="13"/>
        <v>N/A</v>
      </c>
      <c r="I96" s="12">
        <v>24.07</v>
      </c>
      <c r="J96" s="12">
        <v>-3.9E-2</v>
      </c>
      <c r="K96" s="47" t="s">
        <v>739</v>
      </c>
      <c r="L96" s="9" t="str">
        <f t="shared" si="14"/>
        <v>Yes</v>
      </c>
    </row>
    <row r="97" spans="1:12" ht="25.5" x14ac:dyDescent="0.2">
      <c r="A97" s="48" t="s">
        <v>611</v>
      </c>
      <c r="B97" s="37" t="s">
        <v>213</v>
      </c>
      <c r="C97" s="49">
        <v>17242594</v>
      </c>
      <c r="D97" s="46" t="str">
        <f t="shared" si="11"/>
        <v>N/A</v>
      </c>
      <c r="E97" s="49">
        <v>33839223</v>
      </c>
      <c r="F97" s="46" t="str">
        <f t="shared" si="12"/>
        <v>N/A</v>
      </c>
      <c r="G97" s="49">
        <v>37402479</v>
      </c>
      <c r="H97" s="46" t="str">
        <f t="shared" si="13"/>
        <v>N/A</v>
      </c>
      <c r="I97" s="12">
        <v>96.25</v>
      </c>
      <c r="J97" s="12">
        <v>10.53</v>
      </c>
      <c r="K97" s="47" t="s">
        <v>739</v>
      </c>
      <c r="L97" s="9" t="str">
        <f t="shared" si="14"/>
        <v>Yes</v>
      </c>
    </row>
    <row r="98" spans="1:12" x14ac:dyDescent="0.2">
      <c r="A98" s="48" t="s">
        <v>612</v>
      </c>
      <c r="B98" s="37" t="s">
        <v>213</v>
      </c>
      <c r="C98" s="38">
        <v>111194</v>
      </c>
      <c r="D98" s="46" t="str">
        <f t="shared" si="11"/>
        <v>N/A</v>
      </c>
      <c r="E98" s="38">
        <v>139341</v>
      </c>
      <c r="F98" s="46" t="str">
        <f t="shared" si="12"/>
        <v>N/A</v>
      </c>
      <c r="G98" s="38">
        <v>123937</v>
      </c>
      <c r="H98" s="46" t="str">
        <f t="shared" si="13"/>
        <v>N/A</v>
      </c>
      <c r="I98" s="12">
        <v>25.31</v>
      </c>
      <c r="J98" s="12">
        <v>-11.1</v>
      </c>
      <c r="K98" s="47" t="s">
        <v>739</v>
      </c>
      <c r="L98" s="9" t="str">
        <f t="shared" si="14"/>
        <v>Yes</v>
      </c>
    </row>
    <row r="99" spans="1:12" ht="25.5" x14ac:dyDescent="0.2">
      <c r="A99" s="48" t="s">
        <v>1446</v>
      </c>
      <c r="B99" s="37" t="s">
        <v>213</v>
      </c>
      <c r="C99" s="49">
        <v>155.06766551999999</v>
      </c>
      <c r="D99" s="46" t="str">
        <f t="shared" si="11"/>
        <v>N/A</v>
      </c>
      <c r="E99" s="49">
        <v>242.85187418000001</v>
      </c>
      <c r="F99" s="46" t="str">
        <f t="shared" si="12"/>
        <v>N/A</v>
      </c>
      <c r="G99" s="49">
        <v>301.78622202999998</v>
      </c>
      <c r="H99" s="46" t="str">
        <f t="shared" si="13"/>
        <v>N/A</v>
      </c>
      <c r="I99" s="12">
        <v>56.61</v>
      </c>
      <c r="J99" s="12">
        <v>24.27</v>
      </c>
      <c r="K99" s="47" t="s">
        <v>739</v>
      </c>
      <c r="L99" s="9" t="str">
        <f t="shared" si="14"/>
        <v>Yes</v>
      </c>
    </row>
    <row r="100" spans="1:12" ht="25.5" x14ac:dyDescent="0.2">
      <c r="A100" s="48" t="s">
        <v>613</v>
      </c>
      <c r="B100" s="37" t="s">
        <v>213</v>
      </c>
      <c r="C100" s="49">
        <v>129939756</v>
      </c>
      <c r="D100" s="46" t="str">
        <f t="shared" si="11"/>
        <v>N/A</v>
      </c>
      <c r="E100" s="49">
        <v>121340605</v>
      </c>
      <c r="F100" s="46" t="str">
        <f t="shared" si="12"/>
        <v>N/A</v>
      </c>
      <c r="G100" s="49">
        <v>147237651</v>
      </c>
      <c r="H100" s="46" t="str">
        <f t="shared" si="13"/>
        <v>N/A</v>
      </c>
      <c r="I100" s="12">
        <v>-6.62</v>
      </c>
      <c r="J100" s="12">
        <v>21.34</v>
      </c>
      <c r="K100" s="47" t="s">
        <v>739</v>
      </c>
      <c r="L100" s="9" t="str">
        <f t="shared" si="14"/>
        <v>Yes</v>
      </c>
    </row>
    <row r="101" spans="1:12" x14ac:dyDescent="0.2">
      <c r="A101" s="48" t="s">
        <v>614</v>
      </c>
      <c r="B101" s="37" t="s">
        <v>213</v>
      </c>
      <c r="C101" s="38">
        <v>153723</v>
      </c>
      <c r="D101" s="46" t="str">
        <f t="shared" si="11"/>
        <v>N/A</v>
      </c>
      <c r="E101" s="38">
        <v>97129</v>
      </c>
      <c r="F101" s="46" t="str">
        <f t="shared" si="12"/>
        <v>N/A</v>
      </c>
      <c r="G101" s="38">
        <v>96666</v>
      </c>
      <c r="H101" s="46" t="str">
        <f t="shared" si="13"/>
        <v>N/A</v>
      </c>
      <c r="I101" s="12">
        <v>-36.799999999999997</v>
      </c>
      <c r="J101" s="12">
        <v>-0.47699999999999998</v>
      </c>
      <c r="K101" s="47" t="s">
        <v>739</v>
      </c>
      <c r="L101" s="9" t="str">
        <f t="shared" si="14"/>
        <v>Yes</v>
      </c>
    </row>
    <row r="102" spans="1:12" x14ac:dyDescent="0.2">
      <c r="A102" s="48" t="s">
        <v>1447</v>
      </c>
      <c r="B102" s="37" t="s">
        <v>213</v>
      </c>
      <c r="C102" s="49">
        <v>845.28506469000001</v>
      </c>
      <c r="D102" s="46" t="str">
        <f t="shared" si="11"/>
        <v>N/A</v>
      </c>
      <c r="E102" s="49">
        <v>1249.2726683000001</v>
      </c>
      <c r="F102" s="46" t="str">
        <f t="shared" si="12"/>
        <v>N/A</v>
      </c>
      <c r="G102" s="49">
        <v>1523.1586182999999</v>
      </c>
      <c r="H102" s="46" t="str">
        <f t="shared" si="13"/>
        <v>N/A</v>
      </c>
      <c r="I102" s="12">
        <v>47.79</v>
      </c>
      <c r="J102" s="12">
        <v>21.92</v>
      </c>
      <c r="K102" s="47" t="s">
        <v>739</v>
      </c>
      <c r="L102" s="9" t="str">
        <f t="shared" si="14"/>
        <v>Yes</v>
      </c>
    </row>
    <row r="103" spans="1:12" x14ac:dyDescent="0.2">
      <c r="A103" s="48" t="s">
        <v>615</v>
      </c>
      <c r="B103" s="37" t="s">
        <v>213</v>
      </c>
      <c r="C103" s="49">
        <v>28743860</v>
      </c>
      <c r="D103" s="46" t="str">
        <f t="shared" si="11"/>
        <v>N/A</v>
      </c>
      <c r="E103" s="49">
        <v>40072499</v>
      </c>
      <c r="F103" s="46" t="str">
        <f t="shared" si="12"/>
        <v>N/A</v>
      </c>
      <c r="G103" s="49">
        <v>42022053</v>
      </c>
      <c r="H103" s="46" t="str">
        <f t="shared" si="13"/>
        <v>N/A</v>
      </c>
      <c r="I103" s="12">
        <v>39.409999999999997</v>
      </c>
      <c r="J103" s="12">
        <v>4.8650000000000002</v>
      </c>
      <c r="K103" s="47" t="s">
        <v>739</v>
      </c>
      <c r="L103" s="9" t="str">
        <f t="shared" si="14"/>
        <v>Yes</v>
      </c>
    </row>
    <row r="104" spans="1:12" x14ac:dyDescent="0.2">
      <c r="A104" s="48" t="s">
        <v>616</v>
      </c>
      <c r="B104" s="37" t="s">
        <v>213</v>
      </c>
      <c r="C104" s="38">
        <v>47925</v>
      </c>
      <c r="D104" s="46" t="str">
        <f t="shared" si="11"/>
        <v>N/A</v>
      </c>
      <c r="E104" s="38">
        <v>39001</v>
      </c>
      <c r="F104" s="46" t="str">
        <f t="shared" si="12"/>
        <v>N/A</v>
      </c>
      <c r="G104" s="38">
        <v>33142</v>
      </c>
      <c r="H104" s="46" t="str">
        <f t="shared" si="13"/>
        <v>N/A</v>
      </c>
      <c r="I104" s="12">
        <v>-18.600000000000001</v>
      </c>
      <c r="J104" s="12">
        <v>-15</v>
      </c>
      <c r="K104" s="47" t="s">
        <v>739</v>
      </c>
      <c r="L104" s="9" t="str">
        <f t="shared" si="14"/>
        <v>Yes</v>
      </c>
    </row>
    <row r="105" spans="1:12" x14ac:dyDescent="0.2">
      <c r="A105" s="48" t="s">
        <v>1448</v>
      </c>
      <c r="B105" s="37" t="s">
        <v>213</v>
      </c>
      <c r="C105" s="49">
        <v>599.76755347000005</v>
      </c>
      <c r="D105" s="46" t="str">
        <f t="shared" si="11"/>
        <v>N/A</v>
      </c>
      <c r="E105" s="49">
        <v>1027.4736289</v>
      </c>
      <c r="F105" s="46" t="str">
        <f t="shared" si="12"/>
        <v>N/A</v>
      </c>
      <c r="G105" s="49">
        <v>1267.9395631</v>
      </c>
      <c r="H105" s="46" t="str">
        <f t="shared" si="13"/>
        <v>N/A</v>
      </c>
      <c r="I105" s="12">
        <v>71.31</v>
      </c>
      <c r="J105" s="12">
        <v>23.4</v>
      </c>
      <c r="K105" s="47" t="s">
        <v>739</v>
      </c>
      <c r="L105" s="9" t="str">
        <f t="shared" si="14"/>
        <v>Yes</v>
      </c>
    </row>
    <row r="106" spans="1:12" ht="25.5" x14ac:dyDescent="0.2">
      <c r="A106" s="48" t="s">
        <v>617</v>
      </c>
      <c r="B106" s="37" t="s">
        <v>213</v>
      </c>
      <c r="C106" s="49">
        <v>1660356</v>
      </c>
      <c r="D106" s="46" t="str">
        <f t="shared" si="11"/>
        <v>N/A</v>
      </c>
      <c r="E106" s="49">
        <v>5829281</v>
      </c>
      <c r="F106" s="46" t="str">
        <f t="shared" si="12"/>
        <v>N/A</v>
      </c>
      <c r="G106" s="49">
        <v>4801491</v>
      </c>
      <c r="H106" s="46" t="str">
        <f t="shared" si="13"/>
        <v>N/A</v>
      </c>
      <c r="I106" s="12">
        <v>251.1</v>
      </c>
      <c r="J106" s="12">
        <v>-17.600000000000001</v>
      </c>
      <c r="K106" s="47" t="s">
        <v>739</v>
      </c>
      <c r="L106" s="9" t="str">
        <f t="shared" si="14"/>
        <v>Yes</v>
      </c>
    </row>
    <row r="107" spans="1:12" x14ac:dyDescent="0.2">
      <c r="A107" s="48" t="s">
        <v>618</v>
      </c>
      <c r="B107" s="37" t="s">
        <v>213</v>
      </c>
      <c r="C107" s="38">
        <v>1574</v>
      </c>
      <c r="D107" s="46" t="str">
        <f t="shared" si="11"/>
        <v>N/A</v>
      </c>
      <c r="E107" s="38">
        <v>2843</v>
      </c>
      <c r="F107" s="46" t="str">
        <f t="shared" si="12"/>
        <v>N/A</v>
      </c>
      <c r="G107" s="38">
        <v>2518</v>
      </c>
      <c r="H107" s="46" t="str">
        <f t="shared" si="13"/>
        <v>N/A</v>
      </c>
      <c r="I107" s="12">
        <v>80.62</v>
      </c>
      <c r="J107" s="12">
        <v>-11.4</v>
      </c>
      <c r="K107" s="47" t="s">
        <v>739</v>
      </c>
      <c r="L107" s="9" t="str">
        <f t="shared" si="14"/>
        <v>Yes</v>
      </c>
    </row>
    <row r="108" spans="1:12" ht="25.5" x14ac:dyDescent="0.2">
      <c r="A108" s="48" t="s">
        <v>1449</v>
      </c>
      <c r="B108" s="37" t="s">
        <v>213</v>
      </c>
      <c r="C108" s="49">
        <v>1054.8640407</v>
      </c>
      <c r="D108" s="46" t="str">
        <f t="shared" si="11"/>
        <v>N/A</v>
      </c>
      <c r="E108" s="49">
        <v>2050.3978192</v>
      </c>
      <c r="F108" s="46" t="str">
        <f t="shared" si="12"/>
        <v>N/A</v>
      </c>
      <c r="G108" s="49">
        <v>1906.8669579</v>
      </c>
      <c r="H108" s="46" t="str">
        <f t="shared" si="13"/>
        <v>N/A</v>
      </c>
      <c r="I108" s="12">
        <v>94.38</v>
      </c>
      <c r="J108" s="12">
        <v>-7</v>
      </c>
      <c r="K108" s="47" t="s">
        <v>739</v>
      </c>
      <c r="L108" s="9" t="str">
        <f t="shared" si="14"/>
        <v>Yes</v>
      </c>
    </row>
    <row r="109" spans="1:12" ht="25.5" x14ac:dyDescent="0.2">
      <c r="A109" s="48" t="s">
        <v>619</v>
      </c>
      <c r="B109" s="37" t="s">
        <v>213</v>
      </c>
      <c r="C109" s="49">
        <v>78069641</v>
      </c>
      <c r="D109" s="46" t="str">
        <f t="shared" si="11"/>
        <v>N/A</v>
      </c>
      <c r="E109" s="49">
        <v>79266072</v>
      </c>
      <c r="F109" s="46" t="str">
        <f t="shared" si="12"/>
        <v>N/A</v>
      </c>
      <c r="G109" s="49">
        <v>76429257</v>
      </c>
      <c r="H109" s="46" t="str">
        <f t="shared" si="13"/>
        <v>N/A</v>
      </c>
      <c r="I109" s="12">
        <v>1.5329999999999999</v>
      </c>
      <c r="J109" s="12">
        <v>-3.58</v>
      </c>
      <c r="K109" s="47" t="s">
        <v>739</v>
      </c>
      <c r="L109" s="9" t="str">
        <f t="shared" si="14"/>
        <v>Yes</v>
      </c>
    </row>
    <row r="110" spans="1:12" x14ac:dyDescent="0.2">
      <c r="A110" s="48" t="s">
        <v>620</v>
      </c>
      <c r="B110" s="37" t="s">
        <v>213</v>
      </c>
      <c r="C110" s="38">
        <v>144869</v>
      </c>
      <c r="D110" s="46" t="str">
        <f t="shared" si="11"/>
        <v>N/A</v>
      </c>
      <c r="E110" s="38">
        <v>153977</v>
      </c>
      <c r="F110" s="46" t="str">
        <f t="shared" si="12"/>
        <v>N/A</v>
      </c>
      <c r="G110" s="38">
        <v>149199</v>
      </c>
      <c r="H110" s="46" t="str">
        <f t="shared" si="13"/>
        <v>N/A</v>
      </c>
      <c r="I110" s="12">
        <v>6.2869999999999999</v>
      </c>
      <c r="J110" s="12">
        <v>-3.1</v>
      </c>
      <c r="K110" s="47" t="s">
        <v>739</v>
      </c>
      <c r="L110" s="9" t="str">
        <f t="shared" si="14"/>
        <v>Yes</v>
      </c>
    </row>
    <row r="111" spans="1:12" x14ac:dyDescent="0.2">
      <c r="A111" s="48" t="s">
        <v>1450</v>
      </c>
      <c r="B111" s="37" t="s">
        <v>213</v>
      </c>
      <c r="C111" s="49">
        <v>538.89818388000003</v>
      </c>
      <c r="D111" s="46" t="str">
        <f t="shared" si="11"/>
        <v>N/A</v>
      </c>
      <c r="E111" s="49">
        <v>514.79163771000003</v>
      </c>
      <c r="F111" s="46" t="str">
        <f t="shared" si="12"/>
        <v>N/A</v>
      </c>
      <c r="G111" s="49">
        <v>512.26386906000005</v>
      </c>
      <c r="H111" s="46" t="str">
        <f t="shared" si="13"/>
        <v>N/A</v>
      </c>
      <c r="I111" s="12">
        <v>-4.47</v>
      </c>
      <c r="J111" s="12">
        <v>-0.49099999999999999</v>
      </c>
      <c r="K111" s="47" t="s">
        <v>739</v>
      </c>
      <c r="L111" s="9" t="str">
        <f t="shared" si="14"/>
        <v>Yes</v>
      </c>
    </row>
    <row r="112" spans="1:12" x14ac:dyDescent="0.2">
      <c r="A112" s="48" t="s">
        <v>621</v>
      </c>
      <c r="B112" s="37" t="s">
        <v>213</v>
      </c>
      <c r="C112" s="49">
        <v>356058033</v>
      </c>
      <c r="D112" s="46" t="str">
        <f t="shared" si="11"/>
        <v>N/A</v>
      </c>
      <c r="E112" s="49">
        <v>351485062</v>
      </c>
      <c r="F112" s="46" t="str">
        <f t="shared" si="12"/>
        <v>N/A</v>
      </c>
      <c r="G112" s="49">
        <v>347384735</v>
      </c>
      <c r="H112" s="46" t="str">
        <f t="shared" si="13"/>
        <v>N/A</v>
      </c>
      <c r="I112" s="12">
        <v>-1.28</v>
      </c>
      <c r="J112" s="12">
        <v>-1.17</v>
      </c>
      <c r="K112" s="47" t="s">
        <v>739</v>
      </c>
      <c r="L112" s="9" t="str">
        <f t="shared" si="14"/>
        <v>Yes</v>
      </c>
    </row>
    <row r="113" spans="1:12" x14ac:dyDescent="0.2">
      <c r="A113" s="48" t="s">
        <v>622</v>
      </c>
      <c r="B113" s="37" t="s">
        <v>213</v>
      </c>
      <c r="C113" s="38">
        <v>263614</v>
      </c>
      <c r="D113" s="46" t="str">
        <f t="shared" si="11"/>
        <v>N/A</v>
      </c>
      <c r="E113" s="38">
        <v>263393</v>
      </c>
      <c r="F113" s="46" t="str">
        <f t="shared" si="12"/>
        <v>N/A</v>
      </c>
      <c r="G113" s="38">
        <v>228182</v>
      </c>
      <c r="H113" s="46" t="str">
        <f t="shared" si="13"/>
        <v>N/A</v>
      </c>
      <c r="I113" s="12">
        <v>-8.4000000000000005E-2</v>
      </c>
      <c r="J113" s="12">
        <v>-13.4</v>
      </c>
      <c r="K113" s="47" t="s">
        <v>739</v>
      </c>
      <c r="L113" s="9" t="str">
        <f t="shared" si="14"/>
        <v>Yes</v>
      </c>
    </row>
    <row r="114" spans="1:12" x14ac:dyDescent="0.2">
      <c r="A114" s="48" t="s">
        <v>1451</v>
      </c>
      <c r="B114" s="37" t="s">
        <v>213</v>
      </c>
      <c r="C114" s="49">
        <v>1350.6795276</v>
      </c>
      <c r="D114" s="46" t="str">
        <f t="shared" si="11"/>
        <v>N/A</v>
      </c>
      <c r="E114" s="49">
        <v>1334.451037</v>
      </c>
      <c r="F114" s="46" t="str">
        <f t="shared" si="12"/>
        <v>N/A</v>
      </c>
      <c r="G114" s="49">
        <v>1522.402008</v>
      </c>
      <c r="H114" s="46" t="str">
        <f t="shared" si="13"/>
        <v>N/A</v>
      </c>
      <c r="I114" s="12">
        <v>-1.2</v>
      </c>
      <c r="J114" s="12">
        <v>14.08</v>
      </c>
      <c r="K114" s="47" t="s">
        <v>739</v>
      </c>
      <c r="L114" s="9" t="str">
        <f t="shared" si="14"/>
        <v>Yes</v>
      </c>
    </row>
    <row r="115" spans="1:12" ht="25.5" x14ac:dyDescent="0.2">
      <c r="A115" s="48" t="s">
        <v>623</v>
      </c>
      <c r="B115" s="37" t="s">
        <v>213</v>
      </c>
      <c r="C115" s="49">
        <v>175950831</v>
      </c>
      <c r="D115" s="46" t="str">
        <f t="shared" si="11"/>
        <v>N/A</v>
      </c>
      <c r="E115" s="49">
        <v>199792798</v>
      </c>
      <c r="F115" s="46" t="str">
        <f t="shared" si="12"/>
        <v>N/A</v>
      </c>
      <c r="G115" s="49">
        <v>222113971</v>
      </c>
      <c r="H115" s="46" t="str">
        <f t="shared" si="13"/>
        <v>N/A</v>
      </c>
      <c r="I115" s="12">
        <v>13.55</v>
      </c>
      <c r="J115" s="12">
        <v>11.17</v>
      </c>
      <c r="K115" s="47" t="s">
        <v>739</v>
      </c>
      <c r="L115" s="9" t="str">
        <f t="shared" si="14"/>
        <v>Yes</v>
      </c>
    </row>
    <row r="116" spans="1:12" x14ac:dyDescent="0.2">
      <c r="A116" s="51" t="s">
        <v>624</v>
      </c>
      <c r="B116" s="38" t="s">
        <v>213</v>
      </c>
      <c r="C116" s="38">
        <v>84059</v>
      </c>
      <c r="D116" s="46" t="str">
        <f t="shared" si="11"/>
        <v>N/A</v>
      </c>
      <c r="E116" s="38">
        <v>55216</v>
      </c>
      <c r="F116" s="46" t="str">
        <f t="shared" si="12"/>
        <v>N/A</v>
      </c>
      <c r="G116" s="38">
        <v>51969</v>
      </c>
      <c r="H116" s="46" t="str">
        <f t="shared" si="13"/>
        <v>N/A</v>
      </c>
      <c r="I116" s="12">
        <v>-34.299999999999997</v>
      </c>
      <c r="J116" s="12">
        <v>-5.88</v>
      </c>
      <c r="K116" s="52" t="s">
        <v>739</v>
      </c>
      <c r="L116" s="9" t="str">
        <f t="shared" si="14"/>
        <v>Yes</v>
      </c>
    </row>
    <row r="117" spans="1:12" ht="25.5" x14ac:dyDescent="0.2">
      <c r="A117" s="48" t="s">
        <v>1452</v>
      </c>
      <c r="B117" s="37" t="s">
        <v>213</v>
      </c>
      <c r="C117" s="49">
        <v>2093.1825385000002</v>
      </c>
      <c r="D117" s="46" t="str">
        <f t="shared" si="11"/>
        <v>N/A</v>
      </c>
      <c r="E117" s="49">
        <v>3618.3859388999999</v>
      </c>
      <c r="F117" s="46" t="str">
        <f t="shared" si="12"/>
        <v>N/A</v>
      </c>
      <c r="G117" s="49">
        <v>4273.9704632000003</v>
      </c>
      <c r="H117" s="46" t="str">
        <f t="shared" si="13"/>
        <v>N/A</v>
      </c>
      <c r="I117" s="12">
        <v>72.87</v>
      </c>
      <c r="J117" s="12">
        <v>18.12</v>
      </c>
      <c r="K117" s="47" t="s">
        <v>739</v>
      </c>
      <c r="L117" s="9" t="str">
        <f t="shared" si="14"/>
        <v>Yes</v>
      </c>
    </row>
    <row r="118" spans="1:12" ht="25.5" x14ac:dyDescent="0.2">
      <c r="A118" s="48" t="s">
        <v>625</v>
      </c>
      <c r="B118" s="37" t="s">
        <v>213</v>
      </c>
      <c r="C118" s="49">
        <v>6689196</v>
      </c>
      <c r="D118" s="46" t="str">
        <f t="shared" si="11"/>
        <v>N/A</v>
      </c>
      <c r="E118" s="49">
        <v>124226</v>
      </c>
      <c r="F118" s="46" t="str">
        <f t="shared" si="12"/>
        <v>N/A</v>
      </c>
      <c r="G118" s="49">
        <v>125765</v>
      </c>
      <c r="H118" s="46" t="str">
        <f t="shared" si="13"/>
        <v>N/A</v>
      </c>
      <c r="I118" s="12">
        <v>-98.1</v>
      </c>
      <c r="J118" s="12">
        <v>1.2390000000000001</v>
      </c>
      <c r="K118" s="47" t="s">
        <v>739</v>
      </c>
      <c r="L118" s="9" t="str">
        <f t="shared" si="14"/>
        <v>Yes</v>
      </c>
    </row>
    <row r="119" spans="1:12" x14ac:dyDescent="0.2">
      <c r="A119" s="48" t="s">
        <v>626</v>
      </c>
      <c r="B119" s="37" t="s">
        <v>213</v>
      </c>
      <c r="C119" s="38">
        <v>22175</v>
      </c>
      <c r="D119" s="46" t="str">
        <f t="shared" si="11"/>
        <v>N/A</v>
      </c>
      <c r="E119" s="38">
        <v>1092</v>
      </c>
      <c r="F119" s="46" t="str">
        <f t="shared" si="12"/>
        <v>N/A</v>
      </c>
      <c r="G119" s="38">
        <v>1608</v>
      </c>
      <c r="H119" s="46" t="str">
        <f t="shared" si="13"/>
        <v>N/A</v>
      </c>
      <c r="I119" s="12">
        <v>-95.1</v>
      </c>
      <c r="J119" s="12">
        <v>47.25</v>
      </c>
      <c r="K119" s="47" t="s">
        <v>739</v>
      </c>
      <c r="L119" s="9" t="str">
        <f t="shared" si="14"/>
        <v>No</v>
      </c>
    </row>
    <row r="120" spans="1:12" ht="25.5" x14ac:dyDescent="0.2">
      <c r="A120" s="48" t="s">
        <v>1453</v>
      </c>
      <c r="B120" s="37" t="s">
        <v>213</v>
      </c>
      <c r="C120" s="49">
        <v>301.65483653000001</v>
      </c>
      <c r="D120" s="46" t="str">
        <f t="shared" si="11"/>
        <v>N/A</v>
      </c>
      <c r="E120" s="49">
        <v>113.76007326</v>
      </c>
      <c r="F120" s="46" t="str">
        <f t="shared" si="12"/>
        <v>N/A</v>
      </c>
      <c r="G120" s="49">
        <v>78.212064677000001</v>
      </c>
      <c r="H120" s="46" t="str">
        <f t="shared" si="13"/>
        <v>N/A</v>
      </c>
      <c r="I120" s="12">
        <v>-62.3</v>
      </c>
      <c r="J120" s="12">
        <v>-31.2</v>
      </c>
      <c r="K120" s="47" t="s">
        <v>739</v>
      </c>
      <c r="L120" s="9" t="str">
        <f t="shared" si="14"/>
        <v>No</v>
      </c>
    </row>
    <row r="121" spans="1:12" ht="25.5" x14ac:dyDescent="0.2">
      <c r="A121" s="48" t="s">
        <v>627</v>
      </c>
      <c r="B121" s="37" t="s">
        <v>213</v>
      </c>
      <c r="C121" s="49">
        <v>353382400</v>
      </c>
      <c r="D121" s="46" t="str">
        <f t="shared" si="11"/>
        <v>N/A</v>
      </c>
      <c r="E121" s="49">
        <v>355780904</v>
      </c>
      <c r="F121" s="46" t="str">
        <f t="shared" si="12"/>
        <v>N/A</v>
      </c>
      <c r="G121" s="49">
        <v>309414054</v>
      </c>
      <c r="H121" s="46" t="str">
        <f t="shared" si="13"/>
        <v>N/A</v>
      </c>
      <c r="I121" s="12">
        <v>0.67869999999999997</v>
      </c>
      <c r="J121" s="12">
        <v>-13</v>
      </c>
      <c r="K121" s="47" t="s">
        <v>739</v>
      </c>
      <c r="L121" s="9" t="str">
        <f t="shared" si="14"/>
        <v>Yes</v>
      </c>
    </row>
    <row r="122" spans="1:12" x14ac:dyDescent="0.2">
      <c r="A122" s="48" t="s">
        <v>628</v>
      </c>
      <c r="B122" s="37" t="s">
        <v>213</v>
      </c>
      <c r="C122" s="38">
        <v>26896</v>
      </c>
      <c r="D122" s="46" t="str">
        <f t="shared" si="11"/>
        <v>N/A</v>
      </c>
      <c r="E122" s="38">
        <v>26648</v>
      </c>
      <c r="F122" s="46" t="str">
        <f t="shared" si="12"/>
        <v>N/A</v>
      </c>
      <c r="G122" s="38">
        <v>25146</v>
      </c>
      <c r="H122" s="46" t="str">
        <f t="shared" si="13"/>
        <v>N/A</v>
      </c>
      <c r="I122" s="12">
        <v>-0.92200000000000004</v>
      </c>
      <c r="J122" s="12">
        <v>-5.64</v>
      </c>
      <c r="K122" s="47" t="s">
        <v>739</v>
      </c>
      <c r="L122" s="9" t="str">
        <f t="shared" si="14"/>
        <v>Yes</v>
      </c>
    </row>
    <row r="123" spans="1:12" ht="25.5" x14ac:dyDescent="0.2">
      <c r="A123" s="48" t="s">
        <v>1454</v>
      </c>
      <c r="B123" s="37" t="s">
        <v>213</v>
      </c>
      <c r="C123" s="49">
        <v>13138.845925</v>
      </c>
      <c r="D123" s="46" t="str">
        <f t="shared" si="11"/>
        <v>N/A</v>
      </c>
      <c r="E123" s="49">
        <v>13351.129691</v>
      </c>
      <c r="F123" s="46" t="str">
        <f t="shared" si="12"/>
        <v>N/A</v>
      </c>
      <c r="G123" s="49">
        <v>12304.702696</v>
      </c>
      <c r="H123" s="46" t="str">
        <f t="shared" si="13"/>
        <v>N/A</v>
      </c>
      <c r="I123" s="12">
        <v>1.6160000000000001</v>
      </c>
      <c r="J123" s="12">
        <v>-7.84</v>
      </c>
      <c r="K123" s="47" t="s">
        <v>739</v>
      </c>
      <c r="L123" s="9" t="str">
        <f t="shared" si="14"/>
        <v>Yes</v>
      </c>
    </row>
    <row r="124" spans="1:12" ht="25.5" x14ac:dyDescent="0.2">
      <c r="A124" s="48" t="s">
        <v>629</v>
      </c>
      <c r="B124" s="37" t="s">
        <v>213</v>
      </c>
      <c r="C124" s="49">
        <v>365692</v>
      </c>
      <c r="D124" s="46" t="str">
        <f t="shared" si="11"/>
        <v>N/A</v>
      </c>
      <c r="E124" s="49">
        <v>854941</v>
      </c>
      <c r="F124" s="46" t="str">
        <f t="shared" si="12"/>
        <v>N/A</v>
      </c>
      <c r="G124" s="49">
        <v>767874</v>
      </c>
      <c r="H124" s="46" t="str">
        <f t="shared" si="13"/>
        <v>N/A</v>
      </c>
      <c r="I124" s="12">
        <v>133.80000000000001</v>
      </c>
      <c r="J124" s="12">
        <v>-10.199999999999999</v>
      </c>
      <c r="K124" s="47" t="s">
        <v>739</v>
      </c>
      <c r="L124" s="9" t="str">
        <f t="shared" si="14"/>
        <v>Yes</v>
      </c>
    </row>
    <row r="125" spans="1:12" ht="25.5" x14ac:dyDescent="0.2">
      <c r="A125" s="48" t="s">
        <v>630</v>
      </c>
      <c r="B125" s="37" t="s">
        <v>213</v>
      </c>
      <c r="C125" s="38">
        <v>848</v>
      </c>
      <c r="D125" s="46" t="str">
        <f t="shared" si="11"/>
        <v>N/A</v>
      </c>
      <c r="E125" s="38">
        <v>1648</v>
      </c>
      <c r="F125" s="46" t="str">
        <f t="shared" si="12"/>
        <v>N/A</v>
      </c>
      <c r="G125" s="38">
        <v>1566</v>
      </c>
      <c r="H125" s="46" t="str">
        <f t="shared" si="13"/>
        <v>N/A</v>
      </c>
      <c r="I125" s="12">
        <v>94.34</v>
      </c>
      <c r="J125" s="12">
        <v>-4.9800000000000004</v>
      </c>
      <c r="K125" s="47" t="s">
        <v>739</v>
      </c>
      <c r="L125" s="9" t="str">
        <f t="shared" si="14"/>
        <v>Yes</v>
      </c>
    </row>
    <row r="126" spans="1:12" ht="25.5" x14ac:dyDescent="0.2">
      <c r="A126" s="48" t="s">
        <v>1455</v>
      </c>
      <c r="B126" s="37" t="s">
        <v>213</v>
      </c>
      <c r="C126" s="49">
        <v>431.24056603999998</v>
      </c>
      <c r="D126" s="46" t="str">
        <f t="shared" si="11"/>
        <v>N/A</v>
      </c>
      <c r="E126" s="49">
        <v>518.77487864</v>
      </c>
      <c r="F126" s="46" t="str">
        <f t="shared" si="12"/>
        <v>N/A</v>
      </c>
      <c r="G126" s="49">
        <v>490.34099616999998</v>
      </c>
      <c r="H126" s="46" t="str">
        <f t="shared" si="13"/>
        <v>N/A</v>
      </c>
      <c r="I126" s="12">
        <v>20.3</v>
      </c>
      <c r="J126" s="12">
        <v>-5.48</v>
      </c>
      <c r="K126" s="47" t="s">
        <v>739</v>
      </c>
      <c r="L126" s="9" t="str">
        <f t="shared" si="14"/>
        <v>Yes</v>
      </c>
    </row>
    <row r="127" spans="1:12" ht="25.5" x14ac:dyDescent="0.2">
      <c r="A127" s="48" t="s">
        <v>631</v>
      </c>
      <c r="B127" s="37" t="s">
        <v>213</v>
      </c>
      <c r="C127" s="49">
        <v>28151484</v>
      </c>
      <c r="D127" s="46" t="str">
        <f t="shared" si="11"/>
        <v>N/A</v>
      </c>
      <c r="E127" s="49">
        <v>29330670</v>
      </c>
      <c r="F127" s="46" t="str">
        <f t="shared" si="12"/>
        <v>N/A</v>
      </c>
      <c r="G127" s="49">
        <v>24604557</v>
      </c>
      <c r="H127" s="46" t="str">
        <f t="shared" si="13"/>
        <v>N/A</v>
      </c>
      <c r="I127" s="12">
        <v>4.1890000000000001</v>
      </c>
      <c r="J127" s="12">
        <v>-16.100000000000001</v>
      </c>
      <c r="K127" s="47" t="s">
        <v>739</v>
      </c>
      <c r="L127" s="9" t="str">
        <f t="shared" si="14"/>
        <v>Yes</v>
      </c>
    </row>
    <row r="128" spans="1:12" x14ac:dyDescent="0.2">
      <c r="A128" s="48" t="s">
        <v>632</v>
      </c>
      <c r="B128" s="37" t="s">
        <v>213</v>
      </c>
      <c r="C128" s="38">
        <v>3969</v>
      </c>
      <c r="D128" s="46" t="str">
        <f t="shared" si="11"/>
        <v>N/A</v>
      </c>
      <c r="E128" s="38">
        <v>10367</v>
      </c>
      <c r="F128" s="46" t="str">
        <f t="shared" si="12"/>
        <v>N/A</v>
      </c>
      <c r="G128" s="38">
        <v>13129</v>
      </c>
      <c r="H128" s="46" t="str">
        <f t="shared" si="13"/>
        <v>N/A</v>
      </c>
      <c r="I128" s="12">
        <v>161.19999999999999</v>
      </c>
      <c r="J128" s="12">
        <v>26.64</v>
      </c>
      <c r="K128" s="47" t="s">
        <v>739</v>
      </c>
      <c r="L128" s="9" t="str">
        <f t="shared" si="14"/>
        <v>Yes</v>
      </c>
    </row>
    <row r="129" spans="1:12" ht="25.5" x14ac:dyDescent="0.2">
      <c r="A129" s="48" t="s">
        <v>1456</v>
      </c>
      <c r="B129" s="37" t="s">
        <v>213</v>
      </c>
      <c r="C129" s="49">
        <v>7092.8405140000004</v>
      </c>
      <c r="D129" s="46" t="str">
        <f t="shared" si="11"/>
        <v>N/A</v>
      </c>
      <c r="E129" s="49">
        <v>2829.2341081999998</v>
      </c>
      <c r="F129" s="46" t="str">
        <f t="shared" si="12"/>
        <v>N/A</v>
      </c>
      <c r="G129" s="49">
        <v>1874.0617717</v>
      </c>
      <c r="H129" s="46" t="str">
        <f t="shared" si="13"/>
        <v>N/A</v>
      </c>
      <c r="I129" s="12">
        <v>-60.1</v>
      </c>
      <c r="J129" s="12">
        <v>-33.799999999999997</v>
      </c>
      <c r="K129" s="47" t="s">
        <v>739</v>
      </c>
      <c r="L129" s="9" t="str">
        <f t="shared" si="14"/>
        <v>No</v>
      </c>
    </row>
    <row r="130" spans="1:12" ht="25.5" x14ac:dyDescent="0.2">
      <c r="A130" s="48" t="s">
        <v>633</v>
      </c>
      <c r="B130" s="37" t="s">
        <v>213</v>
      </c>
      <c r="C130" s="49">
        <v>4694815</v>
      </c>
      <c r="D130" s="46" t="str">
        <f t="shared" si="11"/>
        <v>N/A</v>
      </c>
      <c r="E130" s="49">
        <v>4217417</v>
      </c>
      <c r="F130" s="46" t="str">
        <f t="shared" si="12"/>
        <v>N/A</v>
      </c>
      <c r="G130" s="49">
        <v>4784340</v>
      </c>
      <c r="H130" s="46" t="str">
        <f t="shared" si="13"/>
        <v>N/A</v>
      </c>
      <c r="I130" s="12">
        <v>-10.199999999999999</v>
      </c>
      <c r="J130" s="12">
        <v>13.44</v>
      </c>
      <c r="K130" s="47" t="s">
        <v>739</v>
      </c>
      <c r="L130" s="9" t="str">
        <f t="shared" si="14"/>
        <v>Yes</v>
      </c>
    </row>
    <row r="131" spans="1:12" x14ac:dyDescent="0.2">
      <c r="A131" s="48" t="s">
        <v>634</v>
      </c>
      <c r="B131" s="37" t="s">
        <v>213</v>
      </c>
      <c r="C131" s="38">
        <v>11002</v>
      </c>
      <c r="D131" s="46" t="str">
        <f t="shared" si="11"/>
        <v>N/A</v>
      </c>
      <c r="E131" s="38">
        <v>7938</v>
      </c>
      <c r="F131" s="46" t="str">
        <f t="shared" si="12"/>
        <v>N/A</v>
      </c>
      <c r="G131" s="38">
        <v>7491</v>
      </c>
      <c r="H131" s="46" t="str">
        <f t="shared" si="13"/>
        <v>N/A</v>
      </c>
      <c r="I131" s="12">
        <v>-27.8</v>
      </c>
      <c r="J131" s="12">
        <v>-5.63</v>
      </c>
      <c r="K131" s="47" t="s">
        <v>739</v>
      </c>
      <c r="L131" s="9" t="str">
        <f t="shared" si="14"/>
        <v>Yes</v>
      </c>
    </row>
    <row r="132" spans="1:12" ht="25.5" x14ac:dyDescent="0.2">
      <c r="A132" s="48" t="s">
        <v>1457</v>
      </c>
      <c r="B132" s="37" t="s">
        <v>213</v>
      </c>
      <c r="C132" s="49">
        <v>426.72377749999998</v>
      </c>
      <c r="D132" s="46" t="str">
        <f t="shared" si="11"/>
        <v>N/A</v>
      </c>
      <c r="E132" s="49">
        <v>531.29465860000005</v>
      </c>
      <c r="F132" s="46" t="str">
        <f t="shared" si="12"/>
        <v>N/A</v>
      </c>
      <c r="G132" s="49">
        <v>638.67841410000005</v>
      </c>
      <c r="H132" s="46" t="str">
        <f t="shared" si="13"/>
        <v>N/A</v>
      </c>
      <c r="I132" s="12">
        <v>24.51</v>
      </c>
      <c r="J132" s="12">
        <v>20.21</v>
      </c>
      <c r="K132" s="47" t="s">
        <v>739</v>
      </c>
      <c r="L132" s="9" t="str">
        <f t="shared" si="14"/>
        <v>Yes</v>
      </c>
    </row>
    <row r="133" spans="1:12" ht="25.5" x14ac:dyDescent="0.2">
      <c r="A133" s="48" t="s">
        <v>635</v>
      </c>
      <c r="B133" s="37" t="s">
        <v>213</v>
      </c>
      <c r="C133" s="49">
        <v>11306649</v>
      </c>
      <c r="D133" s="46" t="str">
        <f t="shared" si="11"/>
        <v>N/A</v>
      </c>
      <c r="E133" s="49">
        <v>3670</v>
      </c>
      <c r="F133" s="46" t="str">
        <f t="shared" si="12"/>
        <v>N/A</v>
      </c>
      <c r="G133" s="49">
        <v>6843</v>
      </c>
      <c r="H133" s="46" t="str">
        <f t="shared" si="13"/>
        <v>N/A</v>
      </c>
      <c r="I133" s="12">
        <v>-100</v>
      </c>
      <c r="J133" s="12">
        <v>86.46</v>
      </c>
      <c r="K133" s="47" t="s">
        <v>739</v>
      </c>
      <c r="L133" s="9" t="str">
        <f t="shared" si="14"/>
        <v>No</v>
      </c>
    </row>
    <row r="134" spans="1:12" x14ac:dyDescent="0.2">
      <c r="A134" s="48" t="s">
        <v>636</v>
      </c>
      <c r="B134" s="37" t="s">
        <v>213</v>
      </c>
      <c r="C134" s="38">
        <v>1537</v>
      </c>
      <c r="D134" s="46" t="str">
        <f t="shared" si="11"/>
        <v>N/A</v>
      </c>
      <c r="E134" s="38">
        <v>16</v>
      </c>
      <c r="F134" s="46" t="str">
        <f t="shared" si="12"/>
        <v>N/A</v>
      </c>
      <c r="G134" s="38">
        <v>23</v>
      </c>
      <c r="H134" s="46" t="str">
        <f t="shared" si="13"/>
        <v>N/A</v>
      </c>
      <c r="I134" s="12">
        <v>-99</v>
      </c>
      <c r="J134" s="12">
        <v>43.75</v>
      </c>
      <c r="K134" s="47" t="s">
        <v>739</v>
      </c>
      <c r="L134" s="9" t="str">
        <f t="shared" si="14"/>
        <v>No</v>
      </c>
    </row>
    <row r="135" spans="1:12" x14ac:dyDescent="0.2">
      <c r="A135" s="48" t="s">
        <v>1458</v>
      </c>
      <c r="B135" s="37" t="s">
        <v>213</v>
      </c>
      <c r="C135" s="49">
        <v>7356.3103448000002</v>
      </c>
      <c r="D135" s="46" t="str">
        <f t="shared" si="11"/>
        <v>N/A</v>
      </c>
      <c r="E135" s="49">
        <v>229.375</v>
      </c>
      <c r="F135" s="46" t="str">
        <f t="shared" si="12"/>
        <v>N/A</v>
      </c>
      <c r="G135" s="49">
        <v>297.52173913000001</v>
      </c>
      <c r="H135" s="46" t="str">
        <f t="shared" si="13"/>
        <v>N/A</v>
      </c>
      <c r="I135" s="12">
        <v>-96.9</v>
      </c>
      <c r="J135" s="12">
        <v>29.71</v>
      </c>
      <c r="K135" s="47" t="s">
        <v>739</v>
      </c>
      <c r="L135" s="9" t="str">
        <f t="shared" si="14"/>
        <v>Yes</v>
      </c>
    </row>
    <row r="136" spans="1:12" ht="25.5" x14ac:dyDescent="0.2">
      <c r="A136" s="48" t="s">
        <v>637</v>
      </c>
      <c r="B136" s="37" t="s">
        <v>213</v>
      </c>
      <c r="C136" s="49">
        <v>635983</v>
      </c>
      <c r="D136" s="46" t="str">
        <f t="shared" si="11"/>
        <v>N/A</v>
      </c>
      <c r="E136" s="49">
        <v>2924327</v>
      </c>
      <c r="F136" s="46" t="str">
        <f t="shared" si="12"/>
        <v>N/A</v>
      </c>
      <c r="G136" s="49">
        <v>4204701</v>
      </c>
      <c r="H136" s="46" t="str">
        <f t="shared" si="13"/>
        <v>N/A</v>
      </c>
      <c r="I136" s="12">
        <v>359.8</v>
      </c>
      <c r="J136" s="12">
        <v>43.78</v>
      </c>
      <c r="K136" s="47" t="s">
        <v>739</v>
      </c>
      <c r="L136" s="9" t="str">
        <f>IF(J136="Div by 0", "N/A", IF(OR(J136="N/A",K136="N/A"),"N/A", IF(J136&gt;VALUE(MID(K136,1,2)), "No", IF(J136&lt;-1*VALUE(MID(K136,1,2)), "No", "Yes"))))</f>
        <v>No</v>
      </c>
    </row>
    <row r="137" spans="1:12" x14ac:dyDescent="0.2">
      <c r="A137" s="48" t="s">
        <v>638</v>
      </c>
      <c r="B137" s="37" t="s">
        <v>213</v>
      </c>
      <c r="C137" s="38">
        <v>5437</v>
      </c>
      <c r="D137" s="46" t="str">
        <f t="shared" si="11"/>
        <v>N/A</v>
      </c>
      <c r="E137" s="38">
        <v>14709</v>
      </c>
      <c r="F137" s="46" t="str">
        <f t="shared" si="12"/>
        <v>N/A</v>
      </c>
      <c r="G137" s="38">
        <v>19613</v>
      </c>
      <c r="H137" s="46" t="str">
        <f t="shared" si="13"/>
        <v>N/A</v>
      </c>
      <c r="I137" s="12">
        <v>170.5</v>
      </c>
      <c r="J137" s="12">
        <v>33.340000000000003</v>
      </c>
      <c r="K137" s="47" t="s">
        <v>739</v>
      </c>
      <c r="L137" s="9" t="str">
        <f t="shared" ref="L137:L141" si="15">IF(J137="Div by 0", "N/A", IF(OR(J137="N/A",K137="N/A"),"N/A", IF(J137&gt;VALUE(MID(K137,1,2)), "No", IF(J137&lt;-1*VALUE(MID(K137,1,2)), "No", "Yes"))))</f>
        <v>No</v>
      </c>
    </row>
    <row r="138" spans="1:12" ht="25.5" x14ac:dyDescent="0.2">
      <c r="A138" s="48" t="s">
        <v>1459</v>
      </c>
      <c r="B138" s="37" t="s">
        <v>213</v>
      </c>
      <c r="C138" s="49">
        <v>116.97314695999999</v>
      </c>
      <c r="D138" s="46" t="str">
        <f t="shared" si="11"/>
        <v>N/A</v>
      </c>
      <c r="E138" s="49">
        <v>198.81208784</v>
      </c>
      <c r="F138" s="46" t="str">
        <f t="shared" si="12"/>
        <v>N/A</v>
      </c>
      <c r="G138" s="49">
        <v>214.38336817000001</v>
      </c>
      <c r="H138" s="46" t="str">
        <f t="shared" si="13"/>
        <v>N/A</v>
      </c>
      <c r="I138" s="12">
        <v>69.959999999999994</v>
      </c>
      <c r="J138" s="12">
        <v>7.8319999999999999</v>
      </c>
      <c r="K138" s="47" t="s">
        <v>739</v>
      </c>
      <c r="L138" s="9" t="str">
        <f t="shared" si="15"/>
        <v>Yes</v>
      </c>
    </row>
    <row r="139" spans="1:12" ht="25.5" x14ac:dyDescent="0.2">
      <c r="A139" s="48" t="s">
        <v>639</v>
      </c>
      <c r="B139" s="37" t="s">
        <v>213</v>
      </c>
      <c r="C139" s="49">
        <v>24777438</v>
      </c>
      <c r="D139" s="46" t="str">
        <f t="shared" si="11"/>
        <v>N/A</v>
      </c>
      <c r="E139" s="49">
        <v>13532696</v>
      </c>
      <c r="F139" s="46" t="str">
        <f t="shared" si="12"/>
        <v>N/A</v>
      </c>
      <c r="G139" s="49">
        <v>12339058</v>
      </c>
      <c r="H139" s="46" t="str">
        <f t="shared" si="13"/>
        <v>N/A</v>
      </c>
      <c r="I139" s="12">
        <v>-45.4</v>
      </c>
      <c r="J139" s="12">
        <v>-8.82</v>
      </c>
      <c r="K139" s="47" t="s">
        <v>739</v>
      </c>
      <c r="L139" s="9" t="str">
        <f t="shared" si="15"/>
        <v>Yes</v>
      </c>
    </row>
    <row r="140" spans="1:12" x14ac:dyDescent="0.2">
      <c r="A140" s="48" t="s">
        <v>640</v>
      </c>
      <c r="B140" s="37" t="s">
        <v>213</v>
      </c>
      <c r="C140" s="38">
        <v>302</v>
      </c>
      <c r="D140" s="46" t="str">
        <f t="shared" si="11"/>
        <v>N/A</v>
      </c>
      <c r="E140" s="38">
        <v>97</v>
      </c>
      <c r="F140" s="46" t="str">
        <f t="shared" si="12"/>
        <v>N/A</v>
      </c>
      <c r="G140" s="38">
        <v>101</v>
      </c>
      <c r="H140" s="46" t="str">
        <f t="shared" si="13"/>
        <v>N/A</v>
      </c>
      <c r="I140" s="12">
        <v>-67.900000000000006</v>
      </c>
      <c r="J140" s="12">
        <v>4.1239999999999997</v>
      </c>
      <c r="K140" s="47" t="s">
        <v>739</v>
      </c>
      <c r="L140" s="9" t="str">
        <f t="shared" si="15"/>
        <v>Yes</v>
      </c>
    </row>
    <row r="141" spans="1:12" ht="25.5" x14ac:dyDescent="0.2">
      <c r="A141" s="48" t="s">
        <v>1460</v>
      </c>
      <c r="B141" s="37" t="s">
        <v>213</v>
      </c>
      <c r="C141" s="49">
        <v>82044.496689000007</v>
      </c>
      <c r="D141" s="46" t="str">
        <f t="shared" si="11"/>
        <v>N/A</v>
      </c>
      <c r="E141" s="49">
        <v>139512.32990000001</v>
      </c>
      <c r="F141" s="46" t="str">
        <f t="shared" si="12"/>
        <v>N/A</v>
      </c>
      <c r="G141" s="49">
        <v>122168.89109</v>
      </c>
      <c r="H141" s="46" t="str">
        <f t="shared" si="13"/>
        <v>N/A</v>
      </c>
      <c r="I141" s="12">
        <v>70.040000000000006</v>
      </c>
      <c r="J141" s="12">
        <v>-12.4</v>
      </c>
      <c r="K141" s="47" t="s">
        <v>739</v>
      </c>
      <c r="L141" s="9" t="str">
        <f t="shared" si="15"/>
        <v>Yes</v>
      </c>
    </row>
    <row r="142" spans="1:12" ht="25.5" x14ac:dyDescent="0.2">
      <c r="A142" s="48" t="s">
        <v>641</v>
      </c>
      <c r="B142" s="37" t="s">
        <v>213</v>
      </c>
      <c r="C142" s="49">
        <v>106314720</v>
      </c>
      <c r="D142" s="46" t="str">
        <f t="shared" si="11"/>
        <v>N/A</v>
      </c>
      <c r="E142" s="49">
        <v>100427686</v>
      </c>
      <c r="F142" s="46" t="str">
        <f t="shared" si="12"/>
        <v>N/A</v>
      </c>
      <c r="G142" s="49">
        <v>101739656</v>
      </c>
      <c r="H142" s="46" t="str">
        <f t="shared" si="13"/>
        <v>N/A</v>
      </c>
      <c r="I142" s="12">
        <v>-5.54</v>
      </c>
      <c r="J142" s="12">
        <v>1.306</v>
      </c>
      <c r="K142" s="47" t="s">
        <v>739</v>
      </c>
      <c r="L142" s="9" t="str">
        <f t="shared" ref="L142:L153" si="16">IF(J142="Div by 0", "N/A", IF(K142="N/A","N/A", IF(J142&gt;VALUE(MID(K142,1,2)), "No", IF(J142&lt;-1*VALUE(MID(K142,1,2)), "No", "Yes"))))</f>
        <v>Yes</v>
      </c>
    </row>
    <row r="143" spans="1:12" ht="25.5" x14ac:dyDescent="0.2">
      <c r="A143" s="48" t="s">
        <v>642</v>
      </c>
      <c r="B143" s="37" t="s">
        <v>213</v>
      </c>
      <c r="C143" s="38">
        <v>137303</v>
      </c>
      <c r="D143" s="46" t="str">
        <f t="shared" si="11"/>
        <v>N/A</v>
      </c>
      <c r="E143" s="38">
        <v>126130</v>
      </c>
      <c r="F143" s="46" t="str">
        <f t="shared" si="12"/>
        <v>N/A</v>
      </c>
      <c r="G143" s="38">
        <v>118707</v>
      </c>
      <c r="H143" s="46" t="str">
        <f t="shared" si="13"/>
        <v>N/A</v>
      </c>
      <c r="I143" s="12">
        <v>-8.14</v>
      </c>
      <c r="J143" s="12">
        <v>-5.89</v>
      </c>
      <c r="K143" s="47" t="s">
        <v>739</v>
      </c>
      <c r="L143" s="9" t="str">
        <f t="shared" si="16"/>
        <v>Yes</v>
      </c>
    </row>
    <row r="144" spans="1:12" ht="25.5" x14ac:dyDescent="0.2">
      <c r="A144" s="48" t="s">
        <v>1461</v>
      </c>
      <c r="B144" s="37" t="s">
        <v>213</v>
      </c>
      <c r="C144" s="49">
        <v>774.30733486999998</v>
      </c>
      <c r="D144" s="46" t="str">
        <f t="shared" si="11"/>
        <v>N/A</v>
      </c>
      <c r="E144" s="49">
        <v>796.22362641999996</v>
      </c>
      <c r="F144" s="46" t="str">
        <f t="shared" si="12"/>
        <v>N/A</v>
      </c>
      <c r="G144" s="49">
        <v>857.06534577000002</v>
      </c>
      <c r="H144" s="46" t="str">
        <f t="shared" si="13"/>
        <v>N/A</v>
      </c>
      <c r="I144" s="12">
        <v>2.83</v>
      </c>
      <c r="J144" s="12">
        <v>7.641</v>
      </c>
      <c r="K144" s="47" t="s">
        <v>739</v>
      </c>
      <c r="L144" s="9" t="str">
        <f t="shared" si="16"/>
        <v>Yes</v>
      </c>
    </row>
    <row r="145" spans="1:12" ht="25.5" x14ac:dyDescent="0.2">
      <c r="A145" s="48" t="s">
        <v>643</v>
      </c>
      <c r="B145" s="37" t="s">
        <v>213</v>
      </c>
      <c r="C145" s="49">
        <v>848609756</v>
      </c>
      <c r="D145" s="46" t="str">
        <f t="shared" ref="D145:D153" si="17">IF($B145="N/A","N/A",IF(C145&gt;10,"No",IF(C145&lt;-10,"No","Yes")))</f>
        <v>N/A</v>
      </c>
      <c r="E145" s="49">
        <v>900739975</v>
      </c>
      <c r="F145" s="46" t="str">
        <f t="shared" ref="F145:F153" si="18">IF($B145="N/A","N/A",IF(E145&gt;10,"No",IF(E145&lt;-10,"No","Yes")))</f>
        <v>N/A</v>
      </c>
      <c r="G145" s="49">
        <v>802601913</v>
      </c>
      <c r="H145" s="46" t="str">
        <f t="shared" ref="H145:H153" si="19">IF($B145="N/A","N/A",IF(G145&gt;10,"No",IF(G145&lt;-10,"No","Yes")))</f>
        <v>N/A</v>
      </c>
      <c r="I145" s="12">
        <v>6.1429999999999998</v>
      </c>
      <c r="J145" s="12">
        <v>-10.9</v>
      </c>
      <c r="K145" s="47" t="s">
        <v>739</v>
      </c>
      <c r="L145" s="9" t="str">
        <f t="shared" si="16"/>
        <v>Yes</v>
      </c>
    </row>
    <row r="146" spans="1:12" x14ac:dyDescent="0.2">
      <c r="A146" s="48" t="s">
        <v>644</v>
      </c>
      <c r="B146" s="37" t="s">
        <v>213</v>
      </c>
      <c r="C146" s="38">
        <v>38894</v>
      </c>
      <c r="D146" s="46" t="str">
        <f t="shared" si="17"/>
        <v>N/A</v>
      </c>
      <c r="E146" s="38">
        <v>40524</v>
      </c>
      <c r="F146" s="46" t="str">
        <f t="shared" si="18"/>
        <v>N/A</v>
      </c>
      <c r="G146" s="38">
        <v>41107</v>
      </c>
      <c r="H146" s="46" t="str">
        <f t="shared" si="19"/>
        <v>N/A</v>
      </c>
      <c r="I146" s="12">
        <v>4.1909999999999998</v>
      </c>
      <c r="J146" s="12">
        <v>1.4390000000000001</v>
      </c>
      <c r="K146" s="47" t="s">
        <v>739</v>
      </c>
      <c r="L146" s="9" t="str">
        <f t="shared" si="16"/>
        <v>Yes</v>
      </c>
    </row>
    <row r="147" spans="1:12" ht="25.5" x14ac:dyDescent="0.2">
      <c r="A147" s="48" t="s">
        <v>1462</v>
      </c>
      <c r="B147" s="37" t="s">
        <v>213</v>
      </c>
      <c r="C147" s="49">
        <v>21818.526148000001</v>
      </c>
      <c r="D147" s="46" t="str">
        <f t="shared" si="17"/>
        <v>N/A</v>
      </c>
      <c r="E147" s="49">
        <v>22227.321464000001</v>
      </c>
      <c r="F147" s="46" t="str">
        <f t="shared" si="18"/>
        <v>N/A</v>
      </c>
      <c r="G147" s="49">
        <v>19524.701704999999</v>
      </c>
      <c r="H147" s="46" t="str">
        <f t="shared" si="19"/>
        <v>N/A</v>
      </c>
      <c r="I147" s="12">
        <v>1.8740000000000001</v>
      </c>
      <c r="J147" s="12">
        <v>-12.2</v>
      </c>
      <c r="K147" s="47" t="s">
        <v>739</v>
      </c>
      <c r="L147" s="9" t="str">
        <f t="shared" si="16"/>
        <v>Yes</v>
      </c>
    </row>
    <row r="148" spans="1:12" ht="25.5" x14ac:dyDescent="0.2">
      <c r="A148" s="48" t="s">
        <v>645</v>
      </c>
      <c r="B148" s="37" t="s">
        <v>213</v>
      </c>
      <c r="C148" s="49">
        <v>55537720</v>
      </c>
      <c r="D148" s="46" t="str">
        <f t="shared" si="17"/>
        <v>N/A</v>
      </c>
      <c r="E148" s="49">
        <v>33066003</v>
      </c>
      <c r="F148" s="46" t="str">
        <f t="shared" si="18"/>
        <v>N/A</v>
      </c>
      <c r="G148" s="49">
        <v>29662005</v>
      </c>
      <c r="H148" s="46" t="str">
        <f t="shared" si="19"/>
        <v>N/A</v>
      </c>
      <c r="I148" s="12">
        <v>-40.5</v>
      </c>
      <c r="J148" s="12">
        <v>-10.3</v>
      </c>
      <c r="K148" s="47" t="s">
        <v>739</v>
      </c>
      <c r="L148" s="9" t="str">
        <f t="shared" si="16"/>
        <v>Yes</v>
      </c>
    </row>
    <row r="149" spans="1:12" x14ac:dyDescent="0.2">
      <c r="A149" s="48" t="s">
        <v>646</v>
      </c>
      <c r="B149" s="37" t="s">
        <v>213</v>
      </c>
      <c r="C149" s="38">
        <v>51324</v>
      </c>
      <c r="D149" s="46" t="str">
        <f t="shared" si="17"/>
        <v>N/A</v>
      </c>
      <c r="E149" s="38">
        <v>32390</v>
      </c>
      <c r="F149" s="46" t="str">
        <f t="shared" si="18"/>
        <v>N/A</v>
      </c>
      <c r="G149" s="38">
        <v>25599</v>
      </c>
      <c r="H149" s="46" t="str">
        <f t="shared" si="19"/>
        <v>N/A</v>
      </c>
      <c r="I149" s="12">
        <v>-36.9</v>
      </c>
      <c r="J149" s="12">
        <v>-21</v>
      </c>
      <c r="K149" s="47" t="s">
        <v>739</v>
      </c>
      <c r="L149" s="9" t="str">
        <f t="shared" si="16"/>
        <v>Yes</v>
      </c>
    </row>
    <row r="150" spans="1:12" ht="25.5" x14ac:dyDescent="0.2">
      <c r="A150" s="48" t="s">
        <v>1463</v>
      </c>
      <c r="B150" s="37" t="s">
        <v>213</v>
      </c>
      <c r="C150" s="49">
        <v>1082.1003819</v>
      </c>
      <c r="D150" s="46" t="str">
        <f t="shared" si="17"/>
        <v>N/A</v>
      </c>
      <c r="E150" s="49">
        <v>1020.8707317</v>
      </c>
      <c r="F150" s="46" t="str">
        <f t="shared" si="18"/>
        <v>N/A</v>
      </c>
      <c r="G150" s="49">
        <v>1158.7173327</v>
      </c>
      <c r="H150" s="46" t="str">
        <f t="shared" si="19"/>
        <v>N/A</v>
      </c>
      <c r="I150" s="12">
        <v>-5.66</v>
      </c>
      <c r="J150" s="12">
        <v>13.5</v>
      </c>
      <c r="K150" s="47" t="s">
        <v>739</v>
      </c>
      <c r="L150" s="9" t="str">
        <f t="shared" si="16"/>
        <v>Yes</v>
      </c>
    </row>
    <row r="151" spans="1:12" ht="25.5" x14ac:dyDescent="0.2">
      <c r="A151" s="48" t="s">
        <v>647</v>
      </c>
      <c r="B151" s="37" t="s">
        <v>213</v>
      </c>
      <c r="C151" s="49">
        <v>27535089</v>
      </c>
      <c r="D151" s="46" t="str">
        <f t="shared" si="17"/>
        <v>N/A</v>
      </c>
      <c r="E151" s="49">
        <v>29387628</v>
      </c>
      <c r="F151" s="46" t="str">
        <f t="shared" si="18"/>
        <v>N/A</v>
      </c>
      <c r="G151" s="49">
        <v>23272394</v>
      </c>
      <c r="H151" s="46" t="str">
        <f t="shared" si="19"/>
        <v>N/A</v>
      </c>
      <c r="I151" s="12">
        <v>6.7279999999999998</v>
      </c>
      <c r="J151" s="12">
        <v>-20.8</v>
      </c>
      <c r="K151" s="47" t="s">
        <v>739</v>
      </c>
      <c r="L151" s="9" t="str">
        <f t="shared" si="16"/>
        <v>Yes</v>
      </c>
    </row>
    <row r="152" spans="1:12" x14ac:dyDescent="0.2">
      <c r="A152" s="48" t="s">
        <v>648</v>
      </c>
      <c r="B152" s="37" t="s">
        <v>213</v>
      </c>
      <c r="C152" s="38">
        <v>3232</v>
      </c>
      <c r="D152" s="46" t="str">
        <f t="shared" si="17"/>
        <v>N/A</v>
      </c>
      <c r="E152" s="38">
        <v>2612</v>
      </c>
      <c r="F152" s="46" t="str">
        <f t="shared" si="18"/>
        <v>N/A</v>
      </c>
      <c r="G152" s="38">
        <v>2529</v>
      </c>
      <c r="H152" s="46" t="str">
        <f t="shared" si="19"/>
        <v>N/A</v>
      </c>
      <c r="I152" s="12">
        <v>-19.2</v>
      </c>
      <c r="J152" s="12">
        <v>-3.18</v>
      </c>
      <c r="K152" s="47" t="s">
        <v>739</v>
      </c>
      <c r="L152" s="9" t="str">
        <f t="shared" si="16"/>
        <v>Yes</v>
      </c>
    </row>
    <row r="153" spans="1:12" ht="25.5" x14ac:dyDescent="0.2">
      <c r="A153" s="48" t="s">
        <v>1464</v>
      </c>
      <c r="B153" s="37" t="s">
        <v>213</v>
      </c>
      <c r="C153" s="49">
        <v>8519.5201113999992</v>
      </c>
      <c r="D153" s="46" t="str">
        <f t="shared" si="17"/>
        <v>N/A</v>
      </c>
      <c r="E153" s="49">
        <v>11251.006126</v>
      </c>
      <c r="F153" s="46" t="str">
        <f t="shared" si="18"/>
        <v>N/A</v>
      </c>
      <c r="G153" s="49">
        <v>9202.2119414999997</v>
      </c>
      <c r="H153" s="46" t="str">
        <f t="shared" si="19"/>
        <v>N/A</v>
      </c>
      <c r="I153" s="12">
        <v>32.06</v>
      </c>
      <c r="J153" s="12">
        <v>-18.2</v>
      </c>
      <c r="K153" s="47" t="s">
        <v>739</v>
      </c>
      <c r="L153" s="9" t="str">
        <f t="shared" si="16"/>
        <v>Yes</v>
      </c>
    </row>
    <row r="154" spans="1:12" x14ac:dyDescent="0.2">
      <c r="A154" s="48" t="s">
        <v>1530</v>
      </c>
      <c r="B154" s="37" t="s">
        <v>213</v>
      </c>
      <c r="C154" s="49">
        <v>1172.3976815999999</v>
      </c>
      <c r="D154" s="46" t="str">
        <f t="shared" ref="D154:D173" si="20">IF($B154="N/A","N/A",IF(C154&gt;10,"No",IF(C154&lt;-10,"No","Yes")))</f>
        <v>N/A</v>
      </c>
      <c r="E154" s="49">
        <v>1209.7725952999999</v>
      </c>
      <c r="F154" s="46" t="str">
        <f t="shared" ref="F154:F173" si="21">IF($B154="N/A","N/A",IF(E154&gt;10,"No",IF(E154&lt;-10,"No","Yes")))</f>
        <v>N/A</v>
      </c>
      <c r="G154" s="49">
        <v>1293.3803493</v>
      </c>
      <c r="H154" s="46" t="str">
        <f t="shared" ref="H154:H173" si="22">IF($B154="N/A","N/A",IF(G154&gt;10,"No",IF(G154&lt;-10,"No","Yes")))</f>
        <v>N/A</v>
      </c>
      <c r="I154" s="12">
        <v>3.1880000000000002</v>
      </c>
      <c r="J154" s="12">
        <v>6.9109999999999996</v>
      </c>
      <c r="K154" s="47" t="s">
        <v>739</v>
      </c>
      <c r="L154" s="9" t="str">
        <f t="shared" ref="L154:L173" si="23">IF(J154="Div by 0", "N/A", IF(K154="N/A","N/A", IF(J154&gt;VALUE(MID(K154,1,2)), "No", IF(J154&lt;-1*VALUE(MID(K154,1,2)), "No", "Yes"))))</f>
        <v>Yes</v>
      </c>
    </row>
    <row r="155" spans="1:12" x14ac:dyDescent="0.2">
      <c r="A155" s="53" t="s">
        <v>1531</v>
      </c>
      <c r="B155" s="37" t="s">
        <v>213</v>
      </c>
      <c r="C155" s="49">
        <v>322.45497490999998</v>
      </c>
      <c r="D155" s="46" t="str">
        <f t="shared" si="20"/>
        <v>N/A</v>
      </c>
      <c r="E155" s="49">
        <v>256.78085671999997</v>
      </c>
      <c r="F155" s="46" t="str">
        <f t="shared" si="21"/>
        <v>N/A</v>
      </c>
      <c r="G155" s="49">
        <v>304.23577448999998</v>
      </c>
      <c r="H155" s="46" t="str">
        <f t="shared" si="22"/>
        <v>N/A</v>
      </c>
      <c r="I155" s="12">
        <v>-20.399999999999999</v>
      </c>
      <c r="J155" s="12">
        <v>18.48</v>
      </c>
      <c r="K155" s="47" t="s">
        <v>739</v>
      </c>
      <c r="L155" s="9" t="str">
        <f t="shared" si="23"/>
        <v>Yes</v>
      </c>
    </row>
    <row r="156" spans="1:12" ht="25.5" x14ac:dyDescent="0.2">
      <c r="A156" s="53" t="s">
        <v>1532</v>
      </c>
      <c r="B156" s="37" t="s">
        <v>213</v>
      </c>
      <c r="C156" s="49">
        <v>2305.1644746000002</v>
      </c>
      <c r="D156" s="46" t="str">
        <f t="shared" si="20"/>
        <v>N/A</v>
      </c>
      <c r="E156" s="49">
        <v>2344.3402302</v>
      </c>
      <c r="F156" s="46" t="str">
        <f t="shared" si="21"/>
        <v>N/A</v>
      </c>
      <c r="G156" s="49">
        <v>2425.3154875999999</v>
      </c>
      <c r="H156" s="46" t="str">
        <f t="shared" si="22"/>
        <v>N/A</v>
      </c>
      <c r="I156" s="12">
        <v>1.6990000000000001</v>
      </c>
      <c r="J156" s="12">
        <v>3.4540000000000002</v>
      </c>
      <c r="K156" s="47" t="s">
        <v>739</v>
      </c>
      <c r="L156" s="9" t="str">
        <f t="shared" si="23"/>
        <v>Yes</v>
      </c>
    </row>
    <row r="157" spans="1:12" x14ac:dyDescent="0.2">
      <c r="A157" s="53" t="s">
        <v>1533</v>
      </c>
      <c r="B157" s="37" t="s">
        <v>213</v>
      </c>
      <c r="C157" s="49">
        <v>235.63471361000001</v>
      </c>
      <c r="D157" s="46" t="str">
        <f t="shared" si="20"/>
        <v>N/A</v>
      </c>
      <c r="E157" s="49">
        <v>225.93112554999999</v>
      </c>
      <c r="F157" s="46" t="str">
        <f t="shared" si="21"/>
        <v>N/A</v>
      </c>
      <c r="G157" s="49">
        <v>260.66978162999999</v>
      </c>
      <c r="H157" s="46" t="str">
        <f t="shared" si="22"/>
        <v>N/A</v>
      </c>
      <c r="I157" s="12">
        <v>-4.12</v>
      </c>
      <c r="J157" s="12">
        <v>15.38</v>
      </c>
      <c r="K157" s="47" t="s">
        <v>739</v>
      </c>
      <c r="L157" s="9" t="str">
        <f t="shared" si="23"/>
        <v>Yes</v>
      </c>
    </row>
    <row r="158" spans="1:12" x14ac:dyDescent="0.2">
      <c r="A158" s="53" t="s">
        <v>1534</v>
      </c>
      <c r="B158" s="37" t="s">
        <v>213</v>
      </c>
      <c r="C158" s="49">
        <v>700.44641849000004</v>
      </c>
      <c r="D158" s="46" t="str">
        <f t="shared" si="20"/>
        <v>N/A</v>
      </c>
      <c r="E158" s="49">
        <v>720.11167664000004</v>
      </c>
      <c r="F158" s="46" t="str">
        <f t="shared" si="21"/>
        <v>N/A</v>
      </c>
      <c r="G158" s="49">
        <v>812.01880403999996</v>
      </c>
      <c r="H158" s="46" t="str">
        <f t="shared" si="22"/>
        <v>N/A</v>
      </c>
      <c r="I158" s="12">
        <v>2.8079999999999998</v>
      </c>
      <c r="J158" s="12">
        <v>12.76</v>
      </c>
      <c r="K158" s="47" t="s">
        <v>739</v>
      </c>
      <c r="L158" s="9" t="str">
        <f t="shared" si="23"/>
        <v>Yes</v>
      </c>
    </row>
    <row r="159" spans="1:12" x14ac:dyDescent="0.2">
      <c r="A159" s="48" t="s">
        <v>1535</v>
      </c>
      <c r="B159" s="37" t="s">
        <v>213</v>
      </c>
      <c r="C159" s="49">
        <v>1226.3075303999999</v>
      </c>
      <c r="D159" s="46" t="str">
        <f t="shared" si="20"/>
        <v>N/A</v>
      </c>
      <c r="E159" s="49">
        <v>1408.2230574</v>
      </c>
      <c r="F159" s="46" t="str">
        <f t="shared" si="21"/>
        <v>N/A</v>
      </c>
      <c r="G159" s="49">
        <v>1407.9273909999999</v>
      </c>
      <c r="H159" s="46" t="str">
        <f t="shared" si="22"/>
        <v>N/A</v>
      </c>
      <c r="I159" s="12">
        <v>14.83</v>
      </c>
      <c r="J159" s="12">
        <v>-2.1000000000000001E-2</v>
      </c>
      <c r="K159" s="47" t="s">
        <v>739</v>
      </c>
      <c r="L159" s="9" t="str">
        <f t="shared" si="23"/>
        <v>Yes</v>
      </c>
    </row>
    <row r="160" spans="1:12" x14ac:dyDescent="0.2">
      <c r="A160" s="53" t="s">
        <v>1536</v>
      </c>
      <c r="B160" s="37" t="s">
        <v>213</v>
      </c>
      <c r="C160" s="49">
        <v>5016.9936478999998</v>
      </c>
      <c r="D160" s="46" t="str">
        <f t="shared" si="20"/>
        <v>N/A</v>
      </c>
      <c r="E160" s="49">
        <v>5381.9434314999999</v>
      </c>
      <c r="F160" s="46" t="str">
        <f t="shared" si="21"/>
        <v>N/A</v>
      </c>
      <c r="G160" s="49">
        <v>5237.6679672999999</v>
      </c>
      <c r="H160" s="46" t="str">
        <f t="shared" si="22"/>
        <v>N/A</v>
      </c>
      <c r="I160" s="12">
        <v>7.274</v>
      </c>
      <c r="J160" s="12">
        <v>-2.68</v>
      </c>
      <c r="K160" s="47" t="s">
        <v>739</v>
      </c>
      <c r="L160" s="9" t="str">
        <f t="shared" si="23"/>
        <v>Yes</v>
      </c>
    </row>
    <row r="161" spans="1:12" ht="25.5" x14ac:dyDescent="0.2">
      <c r="A161" s="53" t="s">
        <v>1537</v>
      </c>
      <c r="B161" s="37" t="s">
        <v>213</v>
      </c>
      <c r="C161" s="49">
        <v>649.56382501999997</v>
      </c>
      <c r="D161" s="46" t="str">
        <f t="shared" si="20"/>
        <v>N/A</v>
      </c>
      <c r="E161" s="49">
        <v>743.51470202999997</v>
      </c>
      <c r="F161" s="46" t="str">
        <f t="shared" si="21"/>
        <v>N/A</v>
      </c>
      <c r="G161" s="49">
        <v>721.49039889000005</v>
      </c>
      <c r="H161" s="46" t="str">
        <f t="shared" si="22"/>
        <v>N/A</v>
      </c>
      <c r="I161" s="12">
        <v>14.46</v>
      </c>
      <c r="J161" s="12">
        <v>-2.96</v>
      </c>
      <c r="K161" s="47" t="s">
        <v>739</v>
      </c>
      <c r="L161" s="9" t="str">
        <f t="shared" si="23"/>
        <v>Yes</v>
      </c>
    </row>
    <row r="162" spans="1:12" x14ac:dyDescent="0.2">
      <c r="A162" s="53" t="s">
        <v>1538</v>
      </c>
      <c r="B162" s="37" t="s">
        <v>213</v>
      </c>
      <c r="C162" s="49">
        <v>9.3067023989000006</v>
      </c>
      <c r="D162" s="46" t="str">
        <f t="shared" si="20"/>
        <v>N/A</v>
      </c>
      <c r="E162" s="49">
        <v>20.473981079000001</v>
      </c>
      <c r="F162" s="46" t="str">
        <f t="shared" si="21"/>
        <v>N/A</v>
      </c>
      <c r="G162" s="49">
        <v>19.697475225000002</v>
      </c>
      <c r="H162" s="46" t="str">
        <f t="shared" si="22"/>
        <v>N/A</v>
      </c>
      <c r="I162" s="12">
        <v>120</v>
      </c>
      <c r="J162" s="12">
        <v>-3.79</v>
      </c>
      <c r="K162" s="47" t="s">
        <v>739</v>
      </c>
      <c r="L162" s="9" t="str">
        <f t="shared" si="23"/>
        <v>Yes</v>
      </c>
    </row>
    <row r="163" spans="1:12" x14ac:dyDescent="0.2">
      <c r="A163" s="53" t="s">
        <v>1539</v>
      </c>
      <c r="B163" s="37" t="s">
        <v>213</v>
      </c>
      <c r="C163" s="49">
        <v>4.5533247754000001</v>
      </c>
      <c r="D163" s="46" t="str">
        <f t="shared" si="20"/>
        <v>N/A</v>
      </c>
      <c r="E163" s="49">
        <v>9.4417061046999997</v>
      </c>
      <c r="F163" s="46" t="str">
        <f t="shared" si="21"/>
        <v>N/A</v>
      </c>
      <c r="G163" s="49">
        <v>5.6515993293999998</v>
      </c>
      <c r="H163" s="46" t="str">
        <f t="shared" si="22"/>
        <v>N/A</v>
      </c>
      <c r="I163" s="12">
        <v>107.4</v>
      </c>
      <c r="J163" s="12">
        <v>-40.1</v>
      </c>
      <c r="K163" s="47" t="s">
        <v>739</v>
      </c>
      <c r="L163" s="9" t="str">
        <f t="shared" si="23"/>
        <v>No</v>
      </c>
    </row>
    <row r="164" spans="1:12" x14ac:dyDescent="0.2">
      <c r="A164" s="48" t="s">
        <v>1540</v>
      </c>
      <c r="B164" s="37" t="s">
        <v>213</v>
      </c>
      <c r="C164" s="49">
        <v>898.42859413999997</v>
      </c>
      <c r="D164" s="46" t="str">
        <f t="shared" si="20"/>
        <v>N/A</v>
      </c>
      <c r="E164" s="49">
        <v>904.15791923999996</v>
      </c>
      <c r="F164" s="46" t="str">
        <f t="shared" si="21"/>
        <v>N/A</v>
      </c>
      <c r="G164" s="49">
        <v>892.00634497999999</v>
      </c>
      <c r="H164" s="46" t="str">
        <f t="shared" si="22"/>
        <v>N/A</v>
      </c>
      <c r="I164" s="12">
        <v>0.63770000000000004</v>
      </c>
      <c r="J164" s="12">
        <v>-1.34</v>
      </c>
      <c r="K164" s="47" t="s">
        <v>739</v>
      </c>
      <c r="L164" s="9" t="str">
        <f t="shared" si="23"/>
        <v>Yes</v>
      </c>
    </row>
    <row r="165" spans="1:12" x14ac:dyDescent="0.2">
      <c r="A165" s="53" t="s">
        <v>1541</v>
      </c>
      <c r="B165" s="37" t="s">
        <v>213</v>
      </c>
      <c r="C165" s="49">
        <v>297.36162859000001</v>
      </c>
      <c r="D165" s="46" t="str">
        <f t="shared" si="20"/>
        <v>N/A</v>
      </c>
      <c r="E165" s="49">
        <v>195.47196719999999</v>
      </c>
      <c r="F165" s="46" t="str">
        <f t="shared" si="21"/>
        <v>N/A</v>
      </c>
      <c r="G165" s="49">
        <v>129.85142943</v>
      </c>
      <c r="H165" s="46" t="str">
        <f t="shared" si="22"/>
        <v>N/A</v>
      </c>
      <c r="I165" s="12">
        <v>-34.299999999999997</v>
      </c>
      <c r="J165" s="12">
        <v>-33.6</v>
      </c>
      <c r="K165" s="47" t="s">
        <v>739</v>
      </c>
      <c r="L165" s="9" t="str">
        <f t="shared" si="23"/>
        <v>No</v>
      </c>
    </row>
    <row r="166" spans="1:12" x14ac:dyDescent="0.2">
      <c r="A166" s="53" t="s">
        <v>1542</v>
      </c>
      <c r="B166" s="37" t="s">
        <v>213</v>
      </c>
      <c r="C166" s="49">
        <v>1852.6307813999999</v>
      </c>
      <c r="D166" s="46" t="str">
        <f t="shared" si="20"/>
        <v>N/A</v>
      </c>
      <c r="E166" s="49">
        <v>1833.8609996</v>
      </c>
      <c r="F166" s="46" t="str">
        <f t="shared" si="21"/>
        <v>N/A</v>
      </c>
      <c r="G166" s="49">
        <v>1784.6880490999999</v>
      </c>
      <c r="H166" s="46" t="str">
        <f t="shared" si="22"/>
        <v>N/A</v>
      </c>
      <c r="I166" s="12">
        <v>-1.01</v>
      </c>
      <c r="J166" s="12">
        <v>-2.68</v>
      </c>
      <c r="K166" s="47" t="s">
        <v>739</v>
      </c>
      <c r="L166" s="9" t="str">
        <f t="shared" si="23"/>
        <v>Yes</v>
      </c>
    </row>
    <row r="167" spans="1:12" x14ac:dyDescent="0.2">
      <c r="A167" s="53" t="s">
        <v>1543</v>
      </c>
      <c r="B167" s="37" t="s">
        <v>213</v>
      </c>
      <c r="C167" s="49">
        <v>156.14628162</v>
      </c>
      <c r="D167" s="46" t="str">
        <f t="shared" si="20"/>
        <v>N/A</v>
      </c>
      <c r="E167" s="49">
        <v>163.91929748000001</v>
      </c>
      <c r="F167" s="46" t="str">
        <f t="shared" si="21"/>
        <v>N/A</v>
      </c>
      <c r="G167" s="49">
        <v>178.56890755000001</v>
      </c>
      <c r="H167" s="46" t="str">
        <f t="shared" si="22"/>
        <v>N/A</v>
      </c>
      <c r="I167" s="12">
        <v>4.9779999999999998</v>
      </c>
      <c r="J167" s="12">
        <v>8.9369999999999994</v>
      </c>
      <c r="K167" s="47" t="s">
        <v>739</v>
      </c>
      <c r="L167" s="9" t="str">
        <f t="shared" si="23"/>
        <v>Yes</v>
      </c>
    </row>
    <row r="168" spans="1:12" x14ac:dyDescent="0.2">
      <c r="A168" s="53" t="s">
        <v>1544</v>
      </c>
      <c r="B168" s="37" t="s">
        <v>213</v>
      </c>
      <c r="C168" s="49">
        <v>141.69725288999999</v>
      </c>
      <c r="D168" s="46" t="str">
        <f t="shared" si="20"/>
        <v>N/A</v>
      </c>
      <c r="E168" s="49">
        <v>128.06378545999999</v>
      </c>
      <c r="F168" s="46" t="str">
        <f t="shared" si="21"/>
        <v>N/A</v>
      </c>
      <c r="G168" s="49">
        <v>124.57635031</v>
      </c>
      <c r="H168" s="46" t="str">
        <f t="shared" si="22"/>
        <v>N/A</v>
      </c>
      <c r="I168" s="12">
        <v>-9.6199999999999992</v>
      </c>
      <c r="J168" s="12">
        <v>-2.72</v>
      </c>
      <c r="K168" s="47" t="s">
        <v>739</v>
      </c>
      <c r="L168" s="9" t="str">
        <f t="shared" si="23"/>
        <v>Yes</v>
      </c>
    </row>
    <row r="169" spans="1:12" x14ac:dyDescent="0.2">
      <c r="A169" s="48" t="s">
        <v>1545</v>
      </c>
      <c r="B169" s="37" t="s">
        <v>213</v>
      </c>
      <c r="C169" s="49">
        <v>5227.0009714999997</v>
      </c>
      <c r="D169" s="46" t="str">
        <f t="shared" si="20"/>
        <v>N/A</v>
      </c>
      <c r="E169" s="49">
        <v>5543.4093372999996</v>
      </c>
      <c r="F169" s="46" t="str">
        <f t="shared" si="21"/>
        <v>N/A</v>
      </c>
      <c r="G169" s="49">
        <v>5225.6332855999999</v>
      </c>
      <c r="H169" s="46" t="str">
        <f t="shared" si="22"/>
        <v>N/A</v>
      </c>
      <c r="I169" s="12">
        <v>6.0529999999999999</v>
      </c>
      <c r="J169" s="12">
        <v>-5.73</v>
      </c>
      <c r="K169" s="47" t="s">
        <v>739</v>
      </c>
      <c r="L169" s="9" t="str">
        <f t="shared" si="23"/>
        <v>Yes</v>
      </c>
    </row>
    <row r="170" spans="1:12" x14ac:dyDescent="0.2">
      <c r="A170" s="53" t="s">
        <v>1546</v>
      </c>
      <c r="B170" s="37" t="s">
        <v>213</v>
      </c>
      <c r="C170" s="49">
        <v>7963.1242259999999</v>
      </c>
      <c r="D170" s="46" t="str">
        <f t="shared" si="20"/>
        <v>N/A</v>
      </c>
      <c r="E170" s="49">
        <v>7735.6845986999997</v>
      </c>
      <c r="F170" s="46" t="str">
        <f t="shared" si="21"/>
        <v>N/A</v>
      </c>
      <c r="G170" s="49">
        <v>6801.6719817000003</v>
      </c>
      <c r="H170" s="46" t="str">
        <f t="shared" si="22"/>
        <v>N/A</v>
      </c>
      <c r="I170" s="12">
        <v>-2.86</v>
      </c>
      <c r="J170" s="12">
        <v>-12.1</v>
      </c>
      <c r="K170" s="47" t="s">
        <v>739</v>
      </c>
      <c r="L170" s="9" t="str">
        <f t="shared" si="23"/>
        <v>Yes</v>
      </c>
    </row>
    <row r="171" spans="1:12" x14ac:dyDescent="0.2">
      <c r="A171" s="53" t="s">
        <v>1547</v>
      </c>
      <c r="B171" s="37" t="s">
        <v>213</v>
      </c>
      <c r="C171" s="49">
        <v>8030.1507848000001</v>
      </c>
      <c r="D171" s="46" t="str">
        <f t="shared" si="20"/>
        <v>N/A</v>
      </c>
      <c r="E171" s="49">
        <v>8306.2257147</v>
      </c>
      <c r="F171" s="46" t="str">
        <f t="shared" si="21"/>
        <v>N/A</v>
      </c>
      <c r="G171" s="49">
        <v>7697.5497681999996</v>
      </c>
      <c r="H171" s="46" t="str">
        <f t="shared" si="22"/>
        <v>N/A</v>
      </c>
      <c r="I171" s="12">
        <v>3.4380000000000002</v>
      </c>
      <c r="J171" s="12">
        <v>-7.33</v>
      </c>
      <c r="K171" s="47" t="s">
        <v>739</v>
      </c>
      <c r="L171" s="9" t="str">
        <f t="shared" si="23"/>
        <v>Yes</v>
      </c>
    </row>
    <row r="172" spans="1:12" x14ac:dyDescent="0.2">
      <c r="A172" s="53" t="s">
        <v>1548</v>
      </c>
      <c r="B172" s="37" t="s">
        <v>213</v>
      </c>
      <c r="C172" s="49">
        <v>762.30292614999996</v>
      </c>
      <c r="D172" s="46" t="str">
        <f t="shared" si="20"/>
        <v>N/A</v>
      </c>
      <c r="E172" s="49">
        <v>818.49108178999995</v>
      </c>
      <c r="F172" s="46" t="str">
        <f t="shared" si="21"/>
        <v>N/A</v>
      </c>
      <c r="G172" s="49">
        <v>902.73309101999996</v>
      </c>
      <c r="H172" s="46" t="str">
        <f t="shared" si="22"/>
        <v>N/A</v>
      </c>
      <c r="I172" s="12">
        <v>7.3710000000000004</v>
      </c>
      <c r="J172" s="12">
        <v>10.29</v>
      </c>
      <c r="K172" s="47" t="s">
        <v>739</v>
      </c>
      <c r="L172" s="9" t="str">
        <f t="shared" si="23"/>
        <v>Yes</v>
      </c>
    </row>
    <row r="173" spans="1:12" x14ac:dyDescent="0.2">
      <c r="A173" s="53" t="s">
        <v>1549</v>
      </c>
      <c r="B173" s="37" t="s">
        <v>213</v>
      </c>
      <c r="C173" s="49">
        <v>1082.4557895</v>
      </c>
      <c r="D173" s="46" t="str">
        <f t="shared" si="20"/>
        <v>N/A</v>
      </c>
      <c r="E173" s="49">
        <v>1283.6705956000001</v>
      </c>
      <c r="F173" s="46" t="str">
        <f t="shared" si="21"/>
        <v>N/A</v>
      </c>
      <c r="G173" s="49">
        <v>1328.9167625</v>
      </c>
      <c r="H173" s="46" t="str">
        <f t="shared" si="22"/>
        <v>N/A</v>
      </c>
      <c r="I173" s="12">
        <v>18.59</v>
      </c>
      <c r="J173" s="12">
        <v>3.5249999999999999</v>
      </c>
      <c r="K173" s="47" t="s">
        <v>739</v>
      </c>
      <c r="L173" s="9" t="str">
        <f t="shared" si="23"/>
        <v>Yes</v>
      </c>
    </row>
    <row r="174" spans="1:12" x14ac:dyDescent="0.2">
      <c r="A174" s="48" t="s">
        <v>373</v>
      </c>
      <c r="B174" s="37" t="s">
        <v>213</v>
      </c>
      <c r="C174" s="8">
        <v>8.9290760814999999</v>
      </c>
      <c r="D174" s="46" t="str">
        <f t="shared" ref="D174:D203" si="24">IF($B174="N/A","N/A",IF(C174&gt;10,"No",IF(C174&lt;-10,"No","Yes")))</f>
        <v>N/A</v>
      </c>
      <c r="E174" s="8">
        <v>9.8741327818000002</v>
      </c>
      <c r="F174" s="46" t="str">
        <f t="shared" ref="F174:F203" si="25">IF($B174="N/A","N/A",IF(E174&gt;10,"No",IF(E174&lt;-10,"No","Yes")))</f>
        <v>N/A</v>
      </c>
      <c r="G174" s="8">
        <v>10.575900903999999</v>
      </c>
      <c r="H174" s="46" t="str">
        <f t="shared" ref="H174:H203" si="26">IF($B174="N/A","N/A",IF(G174&gt;10,"No",IF(G174&lt;-10,"No","Yes")))</f>
        <v>N/A</v>
      </c>
      <c r="I174" s="12">
        <v>10.58</v>
      </c>
      <c r="J174" s="12">
        <v>7.1070000000000002</v>
      </c>
      <c r="K174" s="47" t="s">
        <v>739</v>
      </c>
      <c r="L174" s="9" t="str">
        <f t="shared" ref="L174:L203" si="27">IF(J174="Div by 0", "N/A", IF(K174="N/A","N/A", IF(J174&gt;VALUE(MID(K174,1,2)), "No", IF(J174&lt;-1*VALUE(MID(K174,1,2)), "No", "Yes"))))</f>
        <v>Yes</v>
      </c>
    </row>
    <row r="175" spans="1:12" x14ac:dyDescent="0.2">
      <c r="A175" s="53" t="s">
        <v>483</v>
      </c>
      <c r="B175" s="37" t="s">
        <v>213</v>
      </c>
      <c r="C175" s="8">
        <v>10.198035657</v>
      </c>
      <c r="D175" s="46" t="str">
        <f t="shared" si="24"/>
        <v>N/A</v>
      </c>
      <c r="E175" s="8">
        <v>11.864297504</v>
      </c>
      <c r="F175" s="46" t="str">
        <f t="shared" si="25"/>
        <v>N/A</v>
      </c>
      <c r="G175" s="8">
        <v>13.899102073</v>
      </c>
      <c r="H175" s="46" t="str">
        <f t="shared" si="26"/>
        <v>N/A</v>
      </c>
      <c r="I175" s="12">
        <v>16.34</v>
      </c>
      <c r="J175" s="12">
        <v>17.149999999999999</v>
      </c>
      <c r="K175" s="47" t="s">
        <v>739</v>
      </c>
      <c r="L175" s="9" t="str">
        <f t="shared" si="27"/>
        <v>Yes</v>
      </c>
    </row>
    <row r="176" spans="1:12" x14ac:dyDescent="0.2">
      <c r="A176" s="53" t="s">
        <v>484</v>
      </c>
      <c r="B176" s="37" t="s">
        <v>213</v>
      </c>
      <c r="C176" s="8">
        <v>12.693361672</v>
      </c>
      <c r="D176" s="46" t="str">
        <f t="shared" si="24"/>
        <v>N/A</v>
      </c>
      <c r="E176" s="8">
        <v>13.514206615000001</v>
      </c>
      <c r="F176" s="46" t="str">
        <f t="shared" si="25"/>
        <v>N/A</v>
      </c>
      <c r="G176" s="8">
        <v>13.762908217</v>
      </c>
      <c r="H176" s="46" t="str">
        <f t="shared" si="26"/>
        <v>N/A</v>
      </c>
      <c r="I176" s="12">
        <v>6.4669999999999996</v>
      </c>
      <c r="J176" s="12">
        <v>1.84</v>
      </c>
      <c r="K176" s="47" t="s">
        <v>739</v>
      </c>
      <c r="L176" s="9" t="str">
        <f t="shared" si="27"/>
        <v>Yes</v>
      </c>
    </row>
    <row r="177" spans="1:12" x14ac:dyDescent="0.2">
      <c r="A177" s="53" t="s">
        <v>485</v>
      </c>
      <c r="B177" s="37" t="s">
        <v>213</v>
      </c>
      <c r="C177" s="8">
        <v>1.8045924005</v>
      </c>
      <c r="D177" s="46" t="str">
        <f t="shared" si="24"/>
        <v>N/A</v>
      </c>
      <c r="E177" s="8">
        <v>2.0015280280000001</v>
      </c>
      <c r="F177" s="46" t="str">
        <f t="shared" si="25"/>
        <v>N/A</v>
      </c>
      <c r="G177" s="8">
        <v>1.9995517573999999</v>
      </c>
      <c r="H177" s="46" t="str">
        <f t="shared" si="26"/>
        <v>N/A</v>
      </c>
      <c r="I177" s="12">
        <v>10.91</v>
      </c>
      <c r="J177" s="12">
        <v>-9.9000000000000005E-2</v>
      </c>
      <c r="K177" s="47" t="s">
        <v>739</v>
      </c>
      <c r="L177" s="9" t="str">
        <f t="shared" si="27"/>
        <v>Yes</v>
      </c>
    </row>
    <row r="178" spans="1:12" x14ac:dyDescent="0.2">
      <c r="A178" s="53" t="s">
        <v>486</v>
      </c>
      <c r="B178" s="37" t="s">
        <v>213</v>
      </c>
      <c r="C178" s="8">
        <v>11.322207959</v>
      </c>
      <c r="D178" s="46" t="str">
        <f t="shared" si="24"/>
        <v>N/A</v>
      </c>
      <c r="E178" s="8">
        <v>11.533767896000001</v>
      </c>
      <c r="F178" s="46" t="str">
        <f t="shared" si="25"/>
        <v>N/A</v>
      </c>
      <c r="G178" s="8">
        <v>12.288372399</v>
      </c>
      <c r="H178" s="46" t="str">
        <f t="shared" si="26"/>
        <v>N/A</v>
      </c>
      <c r="I178" s="12">
        <v>1.869</v>
      </c>
      <c r="J178" s="12">
        <v>6.5430000000000001</v>
      </c>
      <c r="K178" s="47" t="s">
        <v>739</v>
      </c>
      <c r="L178" s="9" t="str">
        <f t="shared" si="27"/>
        <v>Yes</v>
      </c>
    </row>
    <row r="179" spans="1:12" x14ac:dyDescent="0.2">
      <c r="A179" s="48" t="s">
        <v>1550</v>
      </c>
      <c r="B179" s="37" t="s">
        <v>213</v>
      </c>
      <c r="C179" s="8">
        <v>4.9259169542999999</v>
      </c>
      <c r="D179" s="46" t="str">
        <f t="shared" si="24"/>
        <v>N/A</v>
      </c>
      <c r="E179" s="8">
        <v>5.3006742243999998</v>
      </c>
      <c r="F179" s="46" t="str">
        <f t="shared" si="25"/>
        <v>N/A</v>
      </c>
      <c r="G179" s="8">
        <v>5.2701044057999997</v>
      </c>
      <c r="H179" s="46" t="str">
        <f t="shared" si="26"/>
        <v>N/A</v>
      </c>
      <c r="I179" s="12">
        <v>7.6079999999999997</v>
      </c>
      <c r="J179" s="12">
        <v>-0.57699999999999996</v>
      </c>
      <c r="K179" s="47" t="s">
        <v>739</v>
      </c>
      <c r="L179" s="9" t="str">
        <f t="shared" si="27"/>
        <v>Yes</v>
      </c>
    </row>
    <row r="180" spans="1:12" x14ac:dyDescent="0.2">
      <c r="A180" s="53" t="s">
        <v>1551</v>
      </c>
      <c r="B180" s="37" t="s">
        <v>213</v>
      </c>
      <c r="C180" s="8">
        <v>18.707964129</v>
      </c>
      <c r="D180" s="46" t="str">
        <f t="shared" si="24"/>
        <v>N/A</v>
      </c>
      <c r="E180" s="8">
        <v>18.223901382000001</v>
      </c>
      <c r="F180" s="46" t="str">
        <f t="shared" si="25"/>
        <v>N/A</v>
      </c>
      <c r="G180" s="8">
        <v>17.608363972999999</v>
      </c>
      <c r="H180" s="46" t="str">
        <f t="shared" si="26"/>
        <v>N/A</v>
      </c>
      <c r="I180" s="12">
        <v>-2.59</v>
      </c>
      <c r="J180" s="12">
        <v>-3.38</v>
      </c>
      <c r="K180" s="47" t="s">
        <v>739</v>
      </c>
      <c r="L180" s="9" t="str">
        <f t="shared" si="27"/>
        <v>Yes</v>
      </c>
    </row>
    <row r="181" spans="1:12" x14ac:dyDescent="0.2">
      <c r="A181" s="53" t="s">
        <v>1552</v>
      </c>
      <c r="B181" s="37" t="s">
        <v>213</v>
      </c>
      <c r="C181" s="8">
        <v>3.2167740318</v>
      </c>
      <c r="D181" s="46" t="str">
        <f t="shared" si="24"/>
        <v>N/A</v>
      </c>
      <c r="E181" s="8">
        <v>3.6596240711000001</v>
      </c>
      <c r="F181" s="46" t="str">
        <f t="shared" si="25"/>
        <v>N/A</v>
      </c>
      <c r="G181" s="8">
        <v>3.5644248970999999</v>
      </c>
      <c r="H181" s="46" t="str">
        <f t="shared" si="26"/>
        <v>N/A</v>
      </c>
      <c r="I181" s="12">
        <v>13.77</v>
      </c>
      <c r="J181" s="12">
        <v>-2.6</v>
      </c>
      <c r="K181" s="47" t="s">
        <v>739</v>
      </c>
      <c r="L181" s="9" t="str">
        <f t="shared" si="27"/>
        <v>Yes</v>
      </c>
    </row>
    <row r="182" spans="1:12" x14ac:dyDescent="0.2">
      <c r="A182" s="53" t="s">
        <v>1553</v>
      </c>
      <c r="B182" s="37" t="s">
        <v>213</v>
      </c>
      <c r="C182" s="8">
        <v>6.7867988099999998E-2</v>
      </c>
      <c r="D182" s="46" t="str">
        <f t="shared" si="24"/>
        <v>N/A</v>
      </c>
      <c r="E182" s="8">
        <v>0.14054084650000001</v>
      </c>
      <c r="F182" s="46" t="str">
        <f t="shared" si="25"/>
        <v>N/A</v>
      </c>
      <c r="G182" s="8">
        <v>0.11888173220000001</v>
      </c>
      <c r="H182" s="46" t="str">
        <f t="shared" si="26"/>
        <v>N/A</v>
      </c>
      <c r="I182" s="12">
        <v>107.1</v>
      </c>
      <c r="J182" s="12">
        <v>-15.4</v>
      </c>
      <c r="K182" s="47" t="s">
        <v>739</v>
      </c>
      <c r="L182" s="9" t="str">
        <f t="shared" si="27"/>
        <v>Yes</v>
      </c>
    </row>
    <row r="183" spans="1:12" x14ac:dyDescent="0.2">
      <c r="A183" s="53" t="s">
        <v>1554</v>
      </c>
      <c r="B183" s="37" t="s">
        <v>213</v>
      </c>
      <c r="C183" s="8">
        <v>9.4993581499999993E-2</v>
      </c>
      <c r="D183" s="46" t="str">
        <f t="shared" si="24"/>
        <v>N/A</v>
      </c>
      <c r="E183" s="8">
        <v>0.13394053040000001</v>
      </c>
      <c r="F183" s="46" t="str">
        <f t="shared" si="25"/>
        <v>N/A</v>
      </c>
      <c r="G183" s="8">
        <v>0.1084848286</v>
      </c>
      <c r="H183" s="46" t="str">
        <f t="shared" si="26"/>
        <v>N/A</v>
      </c>
      <c r="I183" s="12">
        <v>41</v>
      </c>
      <c r="J183" s="12">
        <v>-19</v>
      </c>
      <c r="K183" s="47" t="s">
        <v>739</v>
      </c>
      <c r="L183" s="9" t="str">
        <f t="shared" si="27"/>
        <v>Yes</v>
      </c>
    </row>
    <row r="184" spans="1:12" x14ac:dyDescent="0.2">
      <c r="A184" s="48" t="s">
        <v>97</v>
      </c>
      <c r="B184" s="37" t="s">
        <v>213</v>
      </c>
      <c r="C184" s="8">
        <v>66.516784755000003</v>
      </c>
      <c r="D184" s="46" t="str">
        <f t="shared" si="24"/>
        <v>N/A</v>
      </c>
      <c r="E184" s="8">
        <v>67.755046393000001</v>
      </c>
      <c r="F184" s="46" t="str">
        <f t="shared" si="25"/>
        <v>N/A</v>
      </c>
      <c r="G184" s="8">
        <v>58.592036812000003</v>
      </c>
      <c r="H184" s="46" t="str">
        <f t="shared" si="26"/>
        <v>N/A</v>
      </c>
      <c r="I184" s="12">
        <v>1.8620000000000001</v>
      </c>
      <c r="J184" s="12">
        <v>-13.5</v>
      </c>
      <c r="K184" s="47" t="s">
        <v>739</v>
      </c>
      <c r="L184" s="9" t="str">
        <f t="shared" si="27"/>
        <v>Yes</v>
      </c>
    </row>
    <row r="185" spans="1:12" x14ac:dyDescent="0.2">
      <c r="A185" s="53" t="s">
        <v>487</v>
      </c>
      <c r="B185" s="37" t="s">
        <v>213</v>
      </c>
      <c r="C185" s="8">
        <v>78.520337354999995</v>
      </c>
      <c r="D185" s="46" t="str">
        <f t="shared" si="24"/>
        <v>N/A</v>
      </c>
      <c r="E185" s="8">
        <v>77.465442542000005</v>
      </c>
      <c r="F185" s="46" t="str">
        <f t="shared" si="25"/>
        <v>N/A</v>
      </c>
      <c r="G185" s="8">
        <v>56.769465496000002</v>
      </c>
      <c r="H185" s="46" t="str">
        <f t="shared" si="26"/>
        <v>N/A</v>
      </c>
      <c r="I185" s="12">
        <v>-1.34</v>
      </c>
      <c r="J185" s="12">
        <v>-26.7</v>
      </c>
      <c r="K185" s="47" t="s">
        <v>739</v>
      </c>
      <c r="L185" s="9" t="str">
        <f t="shared" si="27"/>
        <v>Yes</v>
      </c>
    </row>
    <row r="186" spans="1:12" x14ac:dyDescent="0.2">
      <c r="A186" s="53" t="s">
        <v>488</v>
      </c>
      <c r="B186" s="37" t="s">
        <v>213</v>
      </c>
      <c r="C186" s="8">
        <v>81.519071983000003</v>
      </c>
      <c r="D186" s="46" t="str">
        <f t="shared" si="24"/>
        <v>N/A</v>
      </c>
      <c r="E186" s="8">
        <v>81.120209821000003</v>
      </c>
      <c r="F186" s="46" t="str">
        <f t="shared" si="25"/>
        <v>N/A</v>
      </c>
      <c r="G186" s="8">
        <v>70.429272605999998</v>
      </c>
      <c r="H186" s="46" t="str">
        <f t="shared" si="26"/>
        <v>N/A</v>
      </c>
      <c r="I186" s="12">
        <v>-0.48899999999999999</v>
      </c>
      <c r="J186" s="12">
        <v>-13.2</v>
      </c>
      <c r="K186" s="47" t="s">
        <v>739</v>
      </c>
      <c r="L186" s="9" t="str">
        <f t="shared" si="27"/>
        <v>Yes</v>
      </c>
    </row>
    <row r="187" spans="1:12" x14ac:dyDescent="0.2">
      <c r="A187" s="53" t="s">
        <v>489</v>
      </c>
      <c r="B187" s="37" t="s">
        <v>213</v>
      </c>
      <c r="C187" s="8">
        <v>42.377467828</v>
      </c>
      <c r="D187" s="46" t="str">
        <f t="shared" si="24"/>
        <v>N/A</v>
      </c>
      <c r="E187" s="8">
        <v>44.934398551000001</v>
      </c>
      <c r="F187" s="46" t="str">
        <f t="shared" si="25"/>
        <v>N/A</v>
      </c>
      <c r="G187" s="8">
        <v>43.501944008999999</v>
      </c>
      <c r="H187" s="46" t="str">
        <f t="shared" si="26"/>
        <v>N/A</v>
      </c>
      <c r="I187" s="12">
        <v>6.0339999999999998</v>
      </c>
      <c r="J187" s="12">
        <v>-3.19</v>
      </c>
      <c r="K187" s="47" t="s">
        <v>739</v>
      </c>
      <c r="L187" s="9" t="str">
        <f t="shared" si="27"/>
        <v>Yes</v>
      </c>
    </row>
    <row r="188" spans="1:12" x14ac:dyDescent="0.2">
      <c r="A188" s="53" t="s">
        <v>490</v>
      </c>
      <c r="B188" s="37" t="s">
        <v>213</v>
      </c>
      <c r="C188" s="8">
        <v>50.136071887</v>
      </c>
      <c r="D188" s="46" t="str">
        <f t="shared" si="24"/>
        <v>N/A</v>
      </c>
      <c r="E188" s="8">
        <v>49.099621990000003</v>
      </c>
      <c r="F188" s="46" t="str">
        <f t="shared" si="25"/>
        <v>N/A</v>
      </c>
      <c r="G188" s="8">
        <v>45.632663796000003</v>
      </c>
      <c r="H188" s="46" t="str">
        <f t="shared" si="26"/>
        <v>N/A</v>
      </c>
      <c r="I188" s="12">
        <v>-2.0699999999999998</v>
      </c>
      <c r="J188" s="12">
        <v>-7.06</v>
      </c>
      <c r="K188" s="47" t="s">
        <v>739</v>
      </c>
      <c r="L188" s="9" t="str">
        <f t="shared" si="27"/>
        <v>Yes</v>
      </c>
    </row>
    <row r="189" spans="1:12" x14ac:dyDescent="0.2">
      <c r="A189" s="48" t="s">
        <v>118</v>
      </c>
      <c r="B189" s="37" t="s">
        <v>213</v>
      </c>
      <c r="C189" s="8">
        <v>79.325127676999998</v>
      </c>
      <c r="D189" s="46" t="str">
        <f t="shared" si="24"/>
        <v>N/A</v>
      </c>
      <c r="E189" s="8">
        <v>79.315897649999997</v>
      </c>
      <c r="F189" s="46" t="str">
        <f t="shared" si="25"/>
        <v>N/A</v>
      </c>
      <c r="G189" s="8">
        <v>77.403823932999998</v>
      </c>
      <c r="H189" s="46" t="str">
        <f t="shared" si="26"/>
        <v>N/A</v>
      </c>
      <c r="I189" s="12">
        <v>-1.2E-2</v>
      </c>
      <c r="J189" s="12">
        <v>-2.41</v>
      </c>
      <c r="K189" s="47" t="s">
        <v>739</v>
      </c>
      <c r="L189" s="9" t="str">
        <f t="shared" si="27"/>
        <v>Yes</v>
      </c>
    </row>
    <row r="190" spans="1:12" x14ac:dyDescent="0.2">
      <c r="A190" s="53" t="s">
        <v>491</v>
      </c>
      <c r="B190" s="37" t="s">
        <v>213</v>
      </c>
      <c r="C190" s="8">
        <v>88.777089782999994</v>
      </c>
      <c r="D190" s="46" t="str">
        <f t="shared" si="24"/>
        <v>N/A</v>
      </c>
      <c r="E190" s="8">
        <v>85.956519497000002</v>
      </c>
      <c r="F190" s="46" t="str">
        <f t="shared" si="25"/>
        <v>N/A</v>
      </c>
      <c r="G190" s="8">
        <v>81.398664366000006</v>
      </c>
      <c r="H190" s="46" t="str">
        <f t="shared" si="26"/>
        <v>N/A</v>
      </c>
      <c r="I190" s="12">
        <v>-3.18</v>
      </c>
      <c r="J190" s="12">
        <v>-5.3</v>
      </c>
      <c r="K190" s="47" t="s">
        <v>739</v>
      </c>
      <c r="L190" s="9" t="str">
        <f t="shared" si="27"/>
        <v>Yes</v>
      </c>
    </row>
    <row r="191" spans="1:12" x14ac:dyDescent="0.2">
      <c r="A191" s="53" t="s">
        <v>492</v>
      </c>
      <c r="B191" s="37" t="s">
        <v>213</v>
      </c>
      <c r="C191" s="8">
        <v>89.617724496999998</v>
      </c>
      <c r="D191" s="46" t="str">
        <f t="shared" si="24"/>
        <v>N/A</v>
      </c>
      <c r="E191" s="8">
        <v>88.797318957000002</v>
      </c>
      <c r="F191" s="46" t="str">
        <f t="shared" si="25"/>
        <v>N/A</v>
      </c>
      <c r="G191" s="8">
        <v>86.243893039</v>
      </c>
      <c r="H191" s="46" t="str">
        <f t="shared" si="26"/>
        <v>N/A</v>
      </c>
      <c r="I191" s="12">
        <v>-0.91500000000000004</v>
      </c>
      <c r="J191" s="12">
        <v>-2.88</v>
      </c>
      <c r="K191" s="47" t="s">
        <v>739</v>
      </c>
      <c r="L191" s="9" t="str">
        <f t="shared" si="27"/>
        <v>Yes</v>
      </c>
    </row>
    <row r="192" spans="1:12" x14ac:dyDescent="0.2">
      <c r="A192" s="53" t="s">
        <v>493</v>
      </c>
      <c r="B192" s="37" t="s">
        <v>213</v>
      </c>
      <c r="C192" s="8">
        <v>61.903436034000002</v>
      </c>
      <c r="D192" s="46" t="str">
        <f t="shared" si="24"/>
        <v>N/A</v>
      </c>
      <c r="E192" s="8">
        <v>62.645374885999999</v>
      </c>
      <c r="F192" s="46" t="str">
        <f t="shared" si="25"/>
        <v>N/A</v>
      </c>
      <c r="G192" s="8">
        <v>62.469426931999998</v>
      </c>
      <c r="H192" s="46" t="str">
        <f t="shared" si="26"/>
        <v>N/A</v>
      </c>
      <c r="I192" s="12">
        <v>1.1990000000000001</v>
      </c>
      <c r="J192" s="12">
        <v>-0.28100000000000003</v>
      </c>
      <c r="K192" s="47" t="s">
        <v>739</v>
      </c>
      <c r="L192" s="9" t="str">
        <f t="shared" si="27"/>
        <v>Yes</v>
      </c>
    </row>
    <row r="193" spans="1:12" x14ac:dyDescent="0.2">
      <c r="A193" s="53" t="s">
        <v>494</v>
      </c>
      <c r="B193" s="37" t="s">
        <v>213</v>
      </c>
      <c r="C193" s="8">
        <v>68.284980744999999</v>
      </c>
      <c r="D193" s="46" t="str">
        <f t="shared" si="24"/>
        <v>N/A</v>
      </c>
      <c r="E193" s="8">
        <v>68.172753520000001</v>
      </c>
      <c r="F193" s="46" t="str">
        <f t="shared" si="25"/>
        <v>N/A</v>
      </c>
      <c r="G193" s="8">
        <v>66.011374470000007</v>
      </c>
      <c r="H193" s="46" t="str">
        <f t="shared" si="26"/>
        <v>N/A</v>
      </c>
      <c r="I193" s="12">
        <v>-0.16400000000000001</v>
      </c>
      <c r="J193" s="12">
        <v>-3.17</v>
      </c>
      <c r="K193" s="47" t="s">
        <v>739</v>
      </c>
      <c r="L193" s="9" t="str">
        <f t="shared" si="27"/>
        <v>Yes</v>
      </c>
    </row>
    <row r="194" spans="1:12" x14ac:dyDescent="0.2">
      <c r="A194" s="48" t="s">
        <v>1555</v>
      </c>
      <c r="B194" s="37" t="s">
        <v>213</v>
      </c>
      <c r="C194" s="38">
        <v>6.2411054906999999</v>
      </c>
      <c r="D194" s="46" t="str">
        <f t="shared" si="24"/>
        <v>N/A</v>
      </c>
      <c r="E194" s="38">
        <v>5.5911163215000004</v>
      </c>
      <c r="F194" s="46" t="str">
        <f t="shared" si="25"/>
        <v>N/A</v>
      </c>
      <c r="G194" s="38">
        <v>5.2579211887000001</v>
      </c>
      <c r="H194" s="46" t="str">
        <f t="shared" si="26"/>
        <v>N/A</v>
      </c>
      <c r="I194" s="12">
        <v>-10.4</v>
      </c>
      <c r="J194" s="12">
        <v>-5.96</v>
      </c>
      <c r="K194" s="47" t="s">
        <v>739</v>
      </c>
      <c r="L194" s="9" t="str">
        <f t="shared" si="27"/>
        <v>Yes</v>
      </c>
    </row>
    <row r="195" spans="1:12" x14ac:dyDescent="0.2">
      <c r="A195" s="53" t="s">
        <v>1556</v>
      </c>
      <c r="B195" s="37" t="s">
        <v>213</v>
      </c>
      <c r="C195" s="38">
        <v>1.126275844</v>
      </c>
      <c r="D195" s="46" t="str">
        <f t="shared" si="24"/>
        <v>N/A</v>
      </c>
      <c r="E195" s="38">
        <v>0.5392892077</v>
      </c>
      <c r="F195" s="46" t="str">
        <f t="shared" si="25"/>
        <v>N/A</v>
      </c>
      <c r="G195" s="38">
        <v>0.46319956810000001</v>
      </c>
      <c r="H195" s="46" t="str">
        <f t="shared" si="26"/>
        <v>N/A</v>
      </c>
      <c r="I195" s="12">
        <v>-52.1</v>
      </c>
      <c r="J195" s="12">
        <v>-14.1</v>
      </c>
      <c r="K195" s="47" t="s">
        <v>739</v>
      </c>
      <c r="L195" s="9" t="str">
        <f t="shared" si="27"/>
        <v>Yes</v>
      </c>
    </row>
    <row r="196" spans="1:12" x14ac:dyDescent="0.2">
      <c r="A196" s="53" t="s">
        <v>1557</v>
      </c>
      <c r="B196" s="37" t="s">
        <v>213</v>
      </c>
      <c r="C196" s="38">
        <v>8.4159729081000005</v>
      </c>
      <c r="D196" s="46" t="str">
        <f t="shared" si="24"/>
        <v>N/A</v>
      </c>
      <c r="E196" s="38">
        <v>7.7666796050000002</v>
      </c>
      <c r="F196" s="46" t="str">
        <f t="shared" si="25"/>
        <v>N/A</v>
      </c>
      <c r="G196" s="38">
        <v>7.4740765144000001</v>
      </c>
      <c r="H196" s="46" t="str">
        <f t="shared" si="26"/>
        <v>N/A</v>
      </c>
      <c r="I196" s="12">
        <v>-7.72</v>
      </c>
      <c r="J196" s="12">
        <v>-3.77</v>
      </c>
      <c r="K196" s="47" t="s">
        <v>739</v>
      </c>
      <c r="L196" s="9" t="str">
        <f t="shared" si="27"/>
        <v>Yes</v>
      </c>
    </row>
    <row r="197" spans="1:12" x14ac:dyDescent="0.2">
      <c r="A197" s="53" t="s">
        <v>1558</v>
      </c>
      <c r="B197" s="37" t="s">
        <v>213</v>
      </c>
      <c r="C197" s="38">
        <v>6.1253616200999996</v>
      </c>
      <c r="D197" s="46" t="str">
        <f t="shared" si="24"/>
        <v>N/A</v>
      </c>
      <c r="E197" s="38">
        <v>5.0311027333</v>
      </c>
      <c r="F197" s="46" t="str">
        <f t="shared" si="25"/>
        <v>N/A</v>
      </c>
      <c r="G197" s="38">
        <v>5.9873294347000003</v>
      </c>
      <c r="H197" s="46" t="str">
        <f t="shared" si="26"/>
        <v>N/A</v>
      </c>
      <c r="I197" s="12">
        <v>-17.899999999999999</v>
      </c>
      <c r="J197" s="12">
        <v>19.010000000000002</v>
      </c>
      <c r="K197" s="47" t="s">
        <v>739</v>
      </c>
      <c r="L197" s="9" t="str">
        <f t="shared" si="27"/>
        <v>Yes</v>
      </c>
    </row>
    <row r="198" spans="1:12" x14ac:dyDescent="0.2">
      <c r="A198" s="53" t="s">
        <v>1559</v>
      </c>
      <c r="B198" s="37" t="s">
        <v>213</v>
      </c>
      <c r="C198" s="38">
        <v>4.6736961451000001</v>
      </c>
      <c r="D198" s="46" t="str">
        <f t="shared" si="24"/>
        <v>N/A</v>
      </c>
      <c r="E198" s="38">
        <v>4.8750967742000002</v>
      </c>
      <c r="F198" s="46" t="str">
        <f t="shared" si="25"/>
        <v>N/A</v>
      </c>
      <c r="G198" s="38">
        <v>4.7166934189000003</v>
      </c>
      <c r="H198" s="46" t="str">
        <f t="shared" si="26"/>
        <v>N/A</v>
      </c>
      <c r="I198" s="12">
        <v>4.3090000000000002</v>
      </c>
      <c r="J198" s="12">
        <v>-3.25</v>
      </c>
      <c r="K198" s="47" t="s">
        <v>739</v>
      </c>
      <c r="L198" s="9" t="str">
        <f t="shared" si="27"/>
        <v>Yes</v>
      </c>
    </row>
    <row r="199" spans="1:12" x14ac:dyDescent="0.2">
      <c r="A199" s="48" t="s">
        <v>1560</v>
      </c>
      <c r="B199" s="37" t="s">
        <v>213</v>
      </c>
      <c r="C199" s="38">
        <v>162.95594714000001</v>
      </c>
      <c r="D199" s="46" t="str">
        <f t="shared" si="24"/>
        <v>N/A</v>
      </c>
      <c r="E199" s="38">
        <v>182.53605745999999</v>
      </c>
      <c r="F199" s="46" t="str">
        <f t="shared" si="25"/>
        <v>N/A</v>
      </c>
      <c r="G199" s="38">
        <v>178.00531086000001</v>
      </c>
      <c r="H199" s="46" t="str">
        <f t="shared" si="26"/>
        <v>N/A</v>
      </c>
      <c r="I199" s="12">
        <v>12.02</v>
      </c>
      <c r="J199" s="12">
        <v>-2.48</v>
      </c>
      <c r="K199" s="47" t="s">
        <v>739</v>
      </c>
      <c r="L199" s="9" t="str">
        <f t="shared" si="27"/>
        <v>Yes</v>
      </c>
    </row>
    <row r="200" spans="1:12" x14ac:dyDescent="0.2">
      <c r="A200" s="53" t="s">
        <v>1561</v>
      </c>
      <c r="B200" s="37" t="s">
        <v>213</v>
      </c>
      <c r="C200" s="38">
        <v>183.76931307999999</v>
      </c>
      <c r="D200" s="46" t="str">
        <f t="shared" si="24"/>
        <v>N/A</v>
      </c>
      <c r="E200" s="38">
        <v>216.73055968</v>
      </c>
      <c r="F200" s="46" t="str">
        <f t="shared" si="25"/>
        <v>N/A</v>
      </c>
      <c r="G200" s="38">
        <v>213.37755682</v>
      </c>
      <c r="H200" s="46" t="str">
        <f t="shared" si="26"/>
        <v>N/A</v>
      </c>
      <c r="I200" s="12">
        <v>17.940000000000001</v>
      </c>
      <c r="J200" s="12">
        <v>-1.55</v>
      </c>
      <c r="K200" s="47" t="s">
        <v>739</v>
      </c>
      <c r="L200" s="9" t="str">
        <f t="shared" si="27"/>
        <v>Yes</v>
      </c>
    </row>
    <row r="201" spans="1:12" x14ac:dyDescent="0.2">
      <c r="A201" s="53" t="s">
        <v>1562</v>
      </c>
      <c r="B201" s="37" t="s">
        <v>213</v>
      </c>
      <c r="C201" s="38">
        <v>112.14643653</v>
      </c>
      <c r="D201" s="46" t="str">
        <f t="shared" si="24"/>
        <v>N/A</v>
      </c>
      <c r="E201" s="38">
        <v>111.05414875</v>
      </c>
      <c r="F201" s="46" t="str">
        <f t="shared" si="25"/>
        <v>N/A</v>
      </c>
      <c r="G201" s="38">
        <v>103.10017491000001</v>
      </c>
      <c r="H201" s="46" t="str">
        <f t="shared" si="26"/>
        <v>N/A</v>
      </c>
      <c r="I201" s="12">
        <v>-0.97399999999999998</v>
      </c>
      <c r="J201" s="12">
        <v>-7.16</v>
      </c>
      <c r="K201" s="47" t="s">
        <v>739</v>
      </c>
      <c r="L201" s="9" t="str">
        <f t="shared" si="27"/>
        <v>Yes</v>
      </c>
    </row>
    <row r="202" spans="1:12" x14ac:dyDescent="0.2">
      <c r="A202" s="53" t="s">
        <v>1563</v>
      </c>
      <c r="B202" s="37" t="s">
        <v>213</v>
      </c>
      <c r="C202" s="38">
        <v>6.7179487178999997</v>
      </c>
      <c r="D202" s="46" t="str">
        <f t="shared" si="24"/>
        <v>N/A</v>
      </c>
      <c r="E202" s="38">
        <v>3.3691275167999999</v>
      </c>
      <c r="F202" s="46" t="str">
        <f t="shared" si="25"/>
        <v>N/A</v>
      </c>
      <c r="G202" s="38">
        <v>4.8524590164000001</v>
      </c>
      <c r="H202" s="46" t="str">
        <f t="shared" si="26"/>
        <v>N/A</v>
      </c>
      <c r="I202" s="12">
        <v>-49.8</v>
      </c>
      <c r="J202" s="12">
        <v>44.03</v>
      </c>
      <c r="K202" s="47" t="s">
        <v>739</v>
      </c>
      <c r="L202" s="9" t="str">
        <f t="shared" si="27"/>
        <v>No</v>
      </c>
    </row>
    <row r="203" spans="1:12" x14ac:dyDescent="0.2">
      <c r="A203" s="53" t="s">
        <v>1564</v>
      </c>
      <c r="B203" s="37" t="s">
        <v>213</v>
      </c>
      <c r="C203" s="38">
        <v>5.2702702703000002</v>
      </c>
      <c r="D203" s="46" t="str">
        <f t="shared" si="24"/>
        <v>N/A</v>
      </c>
      <c r="E203" s="38">
        <v>10.533333333</v>
      </c>
      <c r="F203" s="46" t="str">
        <f t="shared" si="25"/>
        <v>N/A</v>
      </c>
      <c r="G203" s="38">
        <v>1.0909090909000001</v>
      </c>
      <c r="H203" s="46" t="str">
        <f t="shared" si="26"/>
        <v>N/A</v>
      </c>
      <c r="I203" s="12">
        <v>99.86</v>
      </c>
      <c r="J203" s="12">
        <v>-89.6</v>
      </c>
      <c r="K203" s="47" t="s">
        <v>739</v>
      </c>
      <c r="L203" s="9" t="str">
        <f t="shared" si="27"/>
        <v>No</v>
      </c>
    </row>
    <row r="204" spans="1:12" x14ac:dyDescent="0.2">
      <c r="A204" s="48" t="s">
        <v>127</v>
      </c>
      <c r="B204" s="37" t="s">
        <v>213</v>
      </c>
      <c r="C204" s="38">
        <v>15</v>
      </c>
      <c r="D204" s="46" t="str">
        <f t="shared" ref="D204:D214" si="28">IF($B204="N/A","N/A",IF(C204&gt;10,"No",IF(C204&lt;-10,"No","Yes")))</f>
        <v>N/A</v>
      </c>
      <c r="E204" s="38">
        <v>16</v>
      </c>
      <c r="F204" s="46" t="str">
        <f t="shared" ref="F204:F214" si="29">IF($B204="N/A","N/A",IF(E204&gt;10,"No",IF(E204&lt;-10,"No","Yes")))</f>
        <v>N/A</v>
      </c>
      <c r="G204" s="38">
        <v>15</v>
      </c>
      <c r="H204" s="46" t="str">
        <f t="shared" ref="H204:H214" si="30">IF($B204="N/A","N/A",IF(G204&gt;10,"No",IF(G204&lt;-10,"No","Yes")))</f>
        <v>N/A</v>
      </c>
      <c r="I204" s="12">
        <v>6.6669999999999998</v>
      </c>
      <c r="J204" s="12">
        <v>-6.25</v>
      </c>
      <c r="K204" s="14" t="s">
        <v>213</v>
      </c>
      <c r="L204" s="9" t="str">
        <f t="shared" ref="L204:L214" si="31">IF(J204="Div by 0", "N/A", IF(K204="N/A","N/A", IF(J204&gt;VALUE(MID(K204,1,2)), "No", IF(J204&lt;-1*VALUE(MID(K204,1,2)), "No", "Yes"))))</f>
        <v>N/A</v>
      </c>
    </row>
    <row r="205" spans="1:12" x14ac:dyDescent="0.2">
      <c r="A205" s="48" t="s">
        <v>128</v>
      </c>
      <c r="B205" s="37" t="s">
        <v>213</v>
      </c>
      <c r="C205" s="38">
        <v>58</v>
      </c>
      <c r="D205" s="46" t="str">
        <f t="shared" si="28"/>
        <v>N/A</v>
      </c>
      <c r="E205" s="38">
        <v>51</v>
      </c>
      <c r="F205" s="46" t="str">
        <f t="shared" si="29"/>
        <v>N/A</v>
      </c>
      <c r="G205" s="38">
        <v>44</v>
      </c>
      <c r="H205" s="46" t="str">
        <f t="shared" si="30"/>
        <v>N/A</v>
      </c>
      <c r="I205" s="12">
        <v>-12.1</v>
      </c>
      <c r="J205" s="12">
        <v>-13.7</v>
      </c>
      <c r="K205" s="14" t="s">
        <v>213</v>
      </c>
      <c r="L205" s="9" t="str">
        <f t="shared" si="31"/>
        <v>N/A</v>
      </c>
    </row>
    <row r="206" spans="1:12" ht="25.5" x14ac:dyDescent="0.2">
      <c r="A206" s="48" t="s">
        <v>1612</v>
      </c>
      <c r="B206" s="37" t="s">
        <v>213</v>
      </c>
      <c r="C206" s="38">
        <v>32</v>
      </c>
      <c r="D206" s="46" t="str">
        <f t="shared" si="28"/>
        <v>N/A</v>
      </c>
      <c r="E206" s="38">
        <v>28</v>
      </c>
      <c r="F206" s="46" t="str">
        <f t="shared" si="29"/>
        <v>N/A</v>
      </c>
      <c r="G206" s="38">
        <v>28</v>
      </c>
      <c r="H206" s="46" t="str">
        <f t="shared" si="30"/>
        <v>N/A</v>
      </c>
      <c r="I206" s="12">
        <v>-12.5</v>
      </c>
      <c r="J206" s="12">
        <v>0</v>
      </c>
      <c r="K206" s="14" t="s">
        <v>213</v>
      </c>
      <c r="L206" s="9" t="str">
        <f t="shared" si="31"/>
        <v>N/A</v>
      </c>
    </row>
    <row r="207" spans="1:12" ht="25.5" x14ac:dyDescent="0.2">
      <c r="A207" s="48" t="s">
        <v>1565</v>
      </c>
      <c r="B207" s="37" t="s">
        <v>213</v>
      </c>
      <c r="C207" s="38">
        <v>0</v>
      </c>
      <c r="D207" s="46" t="str">
        <f t="shared" si="28"/>
        <v>N/A</v>
      </c>
      <c r="E207" s="38">
        <v>11</v>
      </c>
      <c r="F207" s="46" t="str">
        <f t="shared" si="29"/>
        <v>N/A</v>
      </c>
      <c r="G207" s="38">
        <v>11</v>
      </c>
      <c r="H207" s="46" t="str">
        <f t="shared" si="30"/>
        <v>N/A</v>
      </c>
      <c r="I207" s="12" t="s">
        <v>1747</v>
      </c>
      <c r="J207" s="12">
        <v>175</v>
      </c>
      <c r="K207" s="14" t="s">
        <v>213</v>
      </c>
      <c r="L207" s="9" t="str">
        <f t="shared" si="31"/>
        <v>N/A</v>
      </c>
    </row>
    <row r="208" spans="1:12" x14ac:dyDescent="0.2">
      <c r="A208" s="48" t="s">
        <v>1613</v>
      </c>
      <c r="B208" s="37" t="s">
        <v>213</v>
      </c>
      <c r="C208" s="38">
        <v>24</v>
      </c>
      <c r="D208" s="46" t="str">
        <f t="shared" si="28"/>
        <v>N/A</v>
      </c>
      <c r="E208" s="38">
        <v>31</v>
      </c>
      <c r="F208" s="46" t="str">
        <f t="shared" si="29"/>
        <v>N/A</v>
      </c>
      <c r="G208" s="38">
        <v>25</v>
      </c>
      <c r="H208" s="46" t="str">
        <f t="shared" si="30"/>
        <v>N/A</v>
      </c>
      <c r="I208" s="12">
        <v>29.17</v>
      </c>
      <c r="J208" s="12">
        <v>-19.399999999999999</v>
      </c>
      <c r="K208" s="14" t="s">
        <v>213</v>
      </c>
      <c r="L208" s="9" t="str">
        <f t="shared" si="31"/>
        <v>N/A</v>
      </c>
    </row>
    <row r="209" spans="1:12" x14ac:dyDescent="0.2">
      <c r="A209" s="48" t="s">
        <v>1614</v>
      </c>
      <c r="B209" s="37" t="s">
        <v>213</v>
      </c>
      <c r="C209" s="38">
        <v>124</v>
      </c>
      <c r="D209" s="46" t="str">
        <f t="shared" si="28"/>
        <v>N/A</v>
      </c>
      <c r="E209" s="38">
        <v>181</v>
      </c>
      <c r="F209" s="46" t="str">
        <f t="shared" si="29"/>
        <v>N/A</v>
      </c>
      <c r="G209" s="38">
        <v>128</v>
      </c>
      <c r="H209" s="46" t="str">
        <f t="shared" si="30"/>
        <v>N/A</v>
      </c>
      <c r="I209" s="12">
        <v>45.97</v>
      </c>
      <c r="J209" s="12">
        <v>-29.3</v>
      </c>
      <c r="K209" s="14" t="s">
        <v>213</v>
      </c>
      <c r="L209" s="9" t="str">
        <f t="shared" si="31"/>
        <v>N/A</v>
      </c>
    </row>
    <row r="210" spans="1:12" x14ac:dyDescent="0.2">
      <c r="A210" s="48" t="s">
        <v>125</v>
      </c>
      <c r="B210" s="37" t="s">
        <v>213</v>
      </c>
      <c r="C210" s="49">
        <v>21831895</v>
      </c>
      <c r="D210" s="46" t="str">
        <f t="shared" si="28"/>
        <v>N/A</v>
      </c>
      <c r="E210" s="49">
        <v>18662121</v>
      </c>
      <c r="F210" s="46" t="str">
        <f t="shared" si="29"/>
        <v>N/A</v>
      </c>
      <c r="G210" s="49">
        <v>11026487</v>
      </c>
      <c r="H210" s="46" t="str">
        <f t="shared" si="30"/>
        <v>N/A</v>
      </c>
      <c r="I210" s="12">
        <v>-14.5</v>
      </c>
      <c r="J210" s="12">
        <v>-40.9</v>
      </c>
      <c r="K210" s="14" t="s">
        <v>213</v>
      </c>
      <c r="L210" s="9" t="str">
        <f t="shared" si="31"/>
        <v>N/A</v>
      </c>
    </row>
    <row r="211" spans="1:12" x14ac:dyDescent="0.2">
      <c r="A211" s="48" t="s">
        <v>1615</v>
      </c>
      <c r="B211" s="37" t="s">
        <v>213</v>
      </c>
      <c r="C211" s="49">
        <v>6952927</v>
      </c>
      <c r="D211" s="46" t="str">
        <f t="shared" si="28"/>
        <v>N/A</v>
      </c>
      <c r="E211" s="49">
        <v>6737642</v>
      </c>
      <c r="F211" s="46" t="str">
        <f t="shared" si="29"/>
        <v>N/A</v>
      </c>
      <c r="G211" s="49">
        <v>5615596</v>
      </c>
      <c r="H211" s="46" t="str">
        <f t="shared" si="30"/>
        <v>N/A</v>
      </c>
      <c r="I211" s="12">
        <v>-3.1</v>
      </c>
      <c r="J211" s="12">
        <v>-16.7</v>
      </c>
      <c r="K211" s="14" t="s">
        <v>213</v>
      </c>
      <c r="L211" s="9" t="str">
        <f t="shared" si="31"/>
        <v>N/A</v>
      </c>
    </row>
    <row r="212" spans="1:12" x14ac:dyDescent="0.2">
      <c r="A212" s="48" t="s">
        <v>1566</v>
      </c>
      <c r="B212" s="37" t="s">
        <v>213</v>
      </c>
      <c r="C212" s="49">
        <v>184853</v>
      </c>
      <c r="D212" s="46" t="str">
        <f t="shared" si="28"/>
        <v>N/A</v>
      </c>
      <c r="E212" s="49">
        <v>212952</v>
      </c>
      <c r="F212" s="46" t="str">
        <f t="shared" si="29"/>
        <v>N/A</v>
      </c>
      <c r="G212" s="49">
        <v>224251</v>
      </c>
      <c r="H212" s="46" t="str">
        <f t="shared" si="30"/>
        <v>N/A</v>
      </c>
      <c r="I212" s="12">
        <v>15.2</v>
      </c>
      <c r="J212" s="12">
        <v>5.306</v>
      </c>
      <c r="K212" s="14" t="s">
        <v>213</v>
      </c>
      <c r="L212" s="9" t="str">
        <f t="shared" si="31"/>
        <v>N/A</v>
      </c>
    </row>
    <row r="213" spans="1:12" x14ac:dyDescent="0.2">
      <c r="A213" s="48" t="s">
        <v>1616</v>
      </c>
      <c r="B213" s="37" t="s">
        <v>213</v>
      </c>
      <c r="C213" s="49">
        <v>21754426</v>
      </c>
      <c r="D213" s="46" t="str">
        <f t="shared" si="28"/>
        <v>N/A</v>
      </c>
      <c r="E213" s="49">
        <v>14853641</v>
      </c>
      <c r="F213" s="46" t="str">
        <f t="shared" si="29"/>
        <v>N/A</v>
      </c>
      <c r="G213" s="49">
        <v>9112027</v>
      </c>
      <c r="H213" s="46" t="str">
        <f t="shared" si="30"/>
        <v>N/A</v>
      </c>
      <c r="I213" s="12">
        <v>-31.7</v>
      </c>
      <c r="J213" s="12">
        <v>-38.700000000000003</v>
      </c>
      <c r="K213" s="14" t="s">
        <v>213</v>
      </c>
      <c r="L213" s="9" t="str">
        <f t="shared" si="31"/>
        <v>N/A</v>
      </c>
    </row>
    <row r="214" spans="1:12" x14ac:dyDescent="0.2">
      <c r="A214" s="53" t="s">
        <v>1617</v>
      </c>
      <c r="B214" s="37" t="s">
        <v>213</v>
      </c>
      <c r="C214" s="49">
        <v>8500504</v>
      </c>
      <c r="D214" s="46" t="str">
        <f t="shared" si="28"/>
        <v>N/A</v>
      </c>
      <c r="E214" s="49">
        <v>1997546</v>
      </c>
      <c r="F214" s="46" t="str">
        <f t="shared" si="29"/>
        <v>N/A</v>
      </c>
      <c r="G214" s="49">
        <v>2226192</v>
      </c>
      <c r="H214" s="46" t="str">
        <f t="shared" si="30"/>
        <v>N/A</v>
      </c>
      <c r="I214" s="12">
        <v>-76.5</v>
      </c>
      <c r="J214" s="12">
        <v>11.45</v>
      </c>
      <c r="K214" s="14" t="s">
        <v>213</v>
      </c>
      <c r="L214" s="9" t="str">
        <f t="shared" si="31"/>
        <v>N/A</v>
      </c>
    </row>
    <row r="215" spans="1:12" ht="25.5" x14ac:dyDescent="0.2">
      <c r="A215" s="48" t="s">
        <v>1380</v>
      </c>
      <c r="B215" s="37" t="s">
        <v>213</v>
      </c>
      <c r="C215" s="49">
        <v>1471097</v>
      </c>
      <c r="D215" s="46" t="str">
        <f t="shared" ref="D215:D229" si="32">IF($B215="N/A","N/A",IF(C215&gt;10,"No",IF(C215&lt;-10,"No","Yes")))</f>
        <v>N/A</v>
      </c>
      <c r="E215" s="49">
        <v>8222781</v>
      </c>
      <c r="F215" s="46" t="str">
        <f t="shared" ref="F215:F229" si="33">IF($B215="N/A","N/A",IF(E215&gt;10,"No",IF(E215&lt;-10,"No","Yes")))</f>
        <v>N/A</v>
      </c>
      <c r="G215" s="49">
        <v>10964894</v>
      </c>
      <c r="H215" s="46" t="str">
        <f t="shared" ref="H215:H229" si="34">IF($B215="N/A","N/A",IF(G215&gt;10,"No",IF(G215&lt;-10,"No","Yes")))</f>
        <v>N/A</v>
      </c>
      <c r="I215" s="12">
        <v>459</v>
      </c>
      <c r="J215" s="12">
        <v>33.35</v>
      </c>
      <c r="K215" s="47" t="s">
        <v>739</v>
      </c>
      <c r="L215" s="9" t="str">
        <f t="shared" ref="L215:L229" si="35">IF(J215="Div by 0", "N/A", IF(K215="N/A","N/A", IF(J215&gt;VALUE(MID(K215,1,2)), "No", IF(J215&lt;-1*VALUE(MID(K215,1,2)), "No", "Yes"))))</f>
        <v>No</v>
      </c>
    </row>
    <row r="216" spans="1:12" x14ac:dyDescent="0.2">
      <c r="A216" s="48" t="s">
        <v>649</v>
      </c>
      <c r="B216" s="37" t="s">
        <v>213</v>
      </c>
      <c r="C216" s="38">
        <v>11459</v>
      </c>
      <c r="D216" s="46" t="str">
        <f t="shared" si="32"/>
        <v>N/A</v>
      </c>
      <c r="E216" s="38">
        <v>2686</v>
      </c>
      <c r="F216" s="46" t="str">
        <f t="shared" si="33"/>
        <v>N/A</v>
      </c>
      <c r="G216" s="38">
        <v>3617</v>
      </c>
      <c r="H216" s="46" t="str">
        <f t="shared" si="34"/>
        <v>N/A</v>
      </c>
      <c r="I216" s="12">
        <v>-76.599999999999994</v>
      </c>
      <c r="J216" s="12">
        <v>34.659999999999997</v>
      </c>
      <c r="K216" s="47" t="s">
        <v>739</v>
      </c>
      <c r="L216" s="9" t="str">
        <f t="shared" si="35"/>
        <v>No</v>
      </c>
    </row>
    <row r="217" spans="1:12" ht="25.5" x14ac:dyDescent="0.2">
      <c r="A217" s="48" t="s">
        <v>1381</v>
      </c>
      <c r="B217" s="37" t="s">
        <v>213</v>
      </c>
      <c r="C217" s="49">
        <v>128.37917794000001</v>
      </c>
      <c r="D217" s="46" t="str">
        <f t="shared" si="32"/>
        <v>N/A</v>
      </c>
      <c r="E217" s="49">
        <v>3061.3481013000001</v>
      </c>
      <c r="F217" s="46" t="str">
        <f t="shared" si="33"/>
        <v>N/A</v>
      </c>
      <c r="G217" s="49">
        <v>3031.4885264</v>
      </c>
      <c r="H217" s="46" t="str">
        <f t="shared" si="34"/>
        <v>N/A</v>
      </c>
      <c r="I217" s="12">
        <v>2285</v>
      </c>
      <c r="J217" s="12">
        <v>-0.97499999999999998</v>
      </c>
      <c r="K217" s="47" t="s">
        <v>739</v>
      </c>
      <c r="L217" s="9" t="str">
        <f t="shared" si="35"/>
        <v>Yes</v>
      </c>
    </row>
    <row r="218" spans="1:12" ht="25.5" x14ac:dyDescent="0.2">
      <c r="A218" s="48" t="s">
        <v>1382</v>
      </c>
      <c r="B218" s="37" t="s">
        <v>213</v>
      </c>
      <c r="C218" s="49">
        <v>5587528</v>
      </c>
      <c r="D218" s="46" t="str">
        <f t="shared" si="32"/>
        <v>N/A</v>
      </c>
      <c r="E218" s="49">
        <v>0</v>
      </c>
      <c r="F218" s="46" t="str">
        <f t="shared" si="33"/>
        <v>N/A</v>
      </c>
      <c r="G218" s="49">
        <v>0</v>
      </c>
      <c r="H218" s="46" t="str">
        <f t="shared" si="34"/>
        <v>N/A</v>
      </c>
      <c r="I218" s="12">
        <v>-100</v>
      </c>
      <c r="J218" s="12" t="s">
        <v>1747</v>
      </c>
      <c r="K218" s="47" t="s">
        <v>739</v>
      </c>
      <c r="L218" s="9" t="str">
        <f t="shared" si="35"/>
        <v>N/A</v>
      </c>
    </row>
    <row r="219" spans="1:12" x14ac:dyDescent="0.2">
      <c r="A219" s="48" t="s">
        <v>516</v>
      </c>
      <c r="B219" s="37" t="s">
        <v>213</v>
      </c>
      <c r="C219" s="38">
        <v>15560</v>
      </c>
      <c r="D219" s="46" t="str">
        <f t="shared" si="32"/>
        <v>N/A</v>
      </c>
      <c r="E219" s="38">
        <v>0</v>
      </c>
      <c r="F219" s="46" t="str">
        <f t="shared" si="33"/>
        <v>N/A</v>
      </c>
      <c r="G219" s="38">
        <v>0</v>
      </c>
      <c r="H219" s="46" t="str">
        <f t="shared" si="34"/>
        <v>N/A</v>
      </c>
      <c r="I219" s="12">
        <v>-100</v>
      </c>
      <c r="J219" s="12" t="s">
        <v>1747</v>
      </c>
      <c r="K219" s="47" t="s">
        <v>739</v>
      </c>
      <c r="L219" s="9" t="str">
        <f t="shared" si="35"/>
        <v>N/A</v>
      </c>
    </row>
    <row r="220" spans="1:12" ht="25.5" x14ac:dyDescent="0.2">
      <c r="A220" s="48" t="s">
        <v>1383</v>
      </c>
      <c r="B220" s="37" t="s">
        <v>213</v>
      </c>
      <c r="C220" s="49">
        <v>359.09562982</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16030332</v>
      </c>
      <c r="D221" s="46" t="str">
        <f t="shared" si="32"/>
        <v>N/A</v>
      </c>
      <c r="E221" s="49">
        <v>46941428</v>
      </c>
      <c r="F221" s="46" t="str">
        <f t="shared" si="33"/>
        <v>N/A</v>
      </c>
      <c r="G221" s="49">
        <v>56917991</v>
      </c>
      <c r="H221" s="46" t="str">
        <f t="shared" si="34"/>
        <v>N/A</v>
      </c>
      <c r="I221" s="12">
        <v>192.8</v>
      </c>
      <c r="J221" s="12">
        <v>21.25</v>
      </c>
      <c r="K221" s="47" t="s">
        <v>739</v>
      </c>
      <c r="L221" s="9" t="str">
        <f t="shared" si="35"/>
        <v>Yes</v>
      </c>
    </row>
    <row r="222" spans="1:12" x14ac:dyDescent="0.2">
      <c r="A222" s="48" t="s">
        <v>517</v>
      </c>
      <c r="B222" s="37" t="s">
        <v>213</v>
      </c>
      <c r="C222" s="38">
        <v>72889</v>
      </c>
      <c r="D222" s="46" t="str">
        <f t="shared" si="32"/>
        <v>N/A</v>
      </c>
      <c r="E222" s="38">
        <v>65052</v>
      </c>
      <c r="F222" s="46" t="str">
        <f t="shared" si="33"/>
        <v>N/A</v>
      </c>
      <c r="G222" s="38">
        <v>59472</v>
      </c>
      <c r="H222" s="46" t="str">
        <f t="shared" si="34"/>
        <v>N/A</v>
      </c>
      <c r="I222" s="12">
        <v>-10.8</v>
      </c>
      <c r="J222" s="12">
        <v>-8.58</v>
      </c>
      <c r="K222" s="47" t="s">
        <v>739</v>
      </c>
      <c r="L222" s="9" t="str">
        <f t="shared" si="35"/>
        <v>Yes</v>
      </c>
    </row>
    <row r="223" spans="1:12" ht="25.5" x14ac:dyDescent="0.2">
      <c r="A223" s="48" t="s">
        <v>1385</v>
      </c>
      <c r="B223" s="37" t="s">
        <v>213</v>
      </c>
      <c r="C223" s="49">
        <v>219.92800011</v>
      </c>
      <c r="D223" s="46" t="str">
        <f t="shared" si="32"/>
        <v>N/A</v>
      </c>
      <c r="E223" s="49">
        <v>721.59853655999996</v>
      </c>
      <c r="F223" s="46" t="str">
        <f t="shared" si="33"/>
        <v>N/A</v>
      </c>
      <c r="G223" s="49">
        <v>957.05526970999995</v>
      </c>
      <c r="H223" s="46" t="str">
        <f t="shared" si="34"/>
        <v>N/A</v>
      </c>
      <c r="I223" s="12">
        <v>228.1</v>
      </c>
      <c r="J223" s="12">
        <v>32.630000000000003</v>
      </c>
      <c r="K223" s="47" t="s">
        <v>739</v>
      </c>
      <c r="L223" s="9" t="str">
        <f t="shared" si="35"/>
        <v>No</v>
      </c>
    </row>
    <row r="224" spans="1:12" ht="25.5" x14ac:dyDescent="0.2">
      <c r="A224" s="48" t="s">
        <v>1386</v>
      </c>
      <c r="B224" s="37" t="s">
        <v>213</v>
      </c>
      <c r="C224" s="49">
        <v>26037868</v>
      </c>
      <c r="D224" s="46" t="str">
        <f t="shared" si="32"/>
        <v>N/A</v>
      </c>
      <c r="E224" s="49">
        <v>30899070</v>
      </c>
      <c r="F224" s="46" t="str">
        <f t="shared" si="33"/>
        <v>N/A</v>
      </c>
      <c r="G224" s="49">
        <v>36822979</v>
      </c>
      <c r="H224" s="46" t="str">
        <f t="shared" si="34"/>
        <v>N/A</v>
      </c>
      <c r="I224" s="12">
        <v>18.670000000000002</v>
      </c>
      <c r="J224" s="12">
        <v>19.170000000000002</v>
      </c>
      <c r="K224" s="47" t="s">
        <v>739</v>
      </c>
      <c r="L224" s="9" t="str">
        <f t="shared" si="35"/>
        <v>Yes</v>
      </c>
    </row>
    <row r="225" spans="1:12" x14ac:dyDescent="0.2">
      <c r="A225" s="48" t="s">
        <v>518</v>
      </c>
      <c r="B225" s="37" t="s">
        <v>213</v>
      </c>
      <c r="C225" s="38">
        <v>16786</v>
      </c>
      <c r="D225" s="46" t="str">
        <f t="shared" si="32"/>
        <v>N/A</v>
      </c>
      <c r="E225" s="38">
        <v>13526</v>
      </c>
      <c r="F225" s="46" t="str">
        <f t="shared" si="33"/>
        <v>N/A</v>
      </c>
      <c r="G225" s="38">
        <v>15463</v>
      </c>
      <c r="H225" s="46" t="str">
        <f t="shared" si="34"/>
        <v>N/A</v>
      </c>
      <c r="I225" s="12">
        <v>-19.399999999999999</v>
      </c>
      <c r="J225" s="12">
        <v>14.32</v>
      </c>
      <c r="K225" s="47" t="s">
        <v>739</v>
      </c>
      <c r="L225" s="9" t="str">
        <f t="shared" si="35"/>
        <v>Yes</v>
      </c>
    </row>
    <row r="226" spans="1:12" ht="25.5" x14ac:dyDescent="0.2">
      <c r="A226" s="48" t="s">
        <v>1387</v>
      </c>
      <c r="B226" s="37" t="s">
        <v>213</v>
      </c>
      <c r="C226" s="49">
        <v>1551.1657333000001</v>
      </c>
      <c r="D226" s="46" t="str">
        <f t="shared" si="32"/>
        <v>N/A</v>
      </c>
      <c r="E226" s="49">
        <v>2284.4203756000002</v>
      </c>
      <c r="F226" s="46" t="str">
        <f t="shared" si="33"/>
        <v>N/A</v>
      </c>
      <c r="G226" s="49">
        <v>2381.3606027000001</v>
      </c>
      <c r="H226" s="46" t="str">
        <f t="shared" si="34"/>
        <v>N/A</v>
      </c>
      <c r="I226" s="12">
        <v>47.27</v>
      </c>
      <c r="J226" s="12">
        <v>4.2439999999999998</v>
      </c>
      <c r="K226" s="47" t="s">
        <v>739</v>
      </c>
      <c r="L226" s="9" t="str">
        <f t="shared" si="35"/>
        <v>Yes</v>
      </c>
    </row>
    <row r="227" spans="1:12" ht="25.5" x14ac:dyDescent="0.2">
      <c r="A227" s="48" t="s">
        <v>1388</v>
      </c>
      <c r="B227" s="37" t="s">
        <v>213</v>
      </c>
      <c r="C227" s="49">
        <v>1027556470</v>
      </c>
      <c r="D227" s="46" t="str">
        <f t="shared" si="32"/>
        <v>N/A</v>
      </c>
      <c r="E227" s="49">
        <v>1116194572</v>
      </c>
      <c r="F227" s="46" t="str">
        <f t="shared" si="33"/>
        <v>N/A</v>
      </c>
      <c r="G227" s="49">
        <v>996488520</v>
      </c>
      <c r="H227" s="46" t="str">
        <f t="shared" si="34"/>
        <v>N/A</v>
      </c>
      <c r="I227" s="12">
        <v>8.6259999999999994</v>
      </c>
      <c r="J227" s="12">
        <v>-10.7</v>
      </c>
      <c r="K227" s="47" t="s">
        <v>739</v>
      </c>
      <c r="L227" s="9" t="str">
        <f t="shared" si="35"/>
        <v>Yes</v>
      </c>
    </row>
    <row r="228" spans="1:12" ht="25.5" x14ac:dyDescent="0.2">
      <c r="A228" s="48" t="s">
        <v>519</v>
      </c>
      <c r="B228" s="37" t="s">
        <v>213</v>
      </c>
      <c r="C228" s="38">
        <v>50221</v>
      </c>
      <c r="D228" s="46" t="str">
        <f t="shared" si="32"/>
        <v>N/A</v>
      </c>
      <c r="E228" s="38">
        <v>51708</v>
      </c>
      <c r="F228" s="46" t="str">
        <f t="shared" si="33"/>
        <v>N/A</v>
      </c>
      <c r="G228" s="38">
        <v>50277</v>
      </c>
      <c r="H228" s="46" t="str">
        <f t="shared" si="34"/>
        <v>N/A</v>
      </c>
      <c r="I228" s="12">
        <v>2.9609999999999999</v>
      </c>
      <c r="J228" s="12">
        <v>-2.77</v>
      </c>
      <c r="K228" s="47" t="s">
        <v>739</v>
      </c>
      <c r="L228" s="9" t="str">
        <f t="shared" si="35"/>
        <v>Yes</v>
      </c>
    </row>
    <row r="229" spans="1:12" ht="25.5" x14ac:dyDescent="0.2">
      <c r="A229" s="48" t="s">
        <v>1389</v>
      </c>
      <c r="B229" s="37" t="s">
        <v>213</v>
      </c>
      <c r="C229" s="49">
        <v>20460.693136000002</v>
      </c>
      <c r="D229" s="46" t="str">
        <f t="shared" si="32"/>
        <v>N/A</v>
      </c>
      <c r="E229" s="49">
        <v>21586.496712</v>
      </c>
      <c r="F229" s="46" t="str">
        <f t="shared" si="33"/>
        <v>N/A</v>
      </c>
      <c r="G229" s="49">
        <v>19819.967778999999</v>
      </c>
      <c r="H229" s="46" t="str">
        <f t="shared" si="34"/>
        <v>N/A</v>
      </c>
      <c r="I229" s="12">
        <v>5.5019999999999998</v>
      </c>
      <c r="J229" s="12">
        <v>-8.18</v>
      </c>
      <c r="K229" s="47" t="s">
        <v>739</v>
      </c>
      <c r="L229" s="9" t="str">
        <f t="shared" si="35"/>
        <v>Yes</v>
      </c>
    </row>
    <row r="230" spans="1:12" x14ac:dyDescent="0.2">
      <c r="A230" s="4" t="s">
        <v>1390</v>
      </c>
      <c r="B230" s="37" t="s">
        <v>213</v>
      </c>
      <c r="C230" s="54">
        <v>1449391060</v>
      </c>
      <c r="D230" s="46" t="str">
        <f t="shared" ref="D230:D253" si="36">IF($B230="N/A","N/A",IF(C230&gt;10,"No",IF(C230&lt;-10,"No","Yes")))</f>
        <v>N/A</v>
      </c>
      <c r="E230" s="54">
        <v>1508135168</v>
      </c>
      <c r="F230" s="46" t="str">
        <f t="shared" ref="F230:F253" si="37">IF($B230="N/A","N/A",IF(E230&gt;10,"No",IF(E230&lt;-10,"No","Yes")))</f>
        <v>N/A</v>
      </c>
      <c r="G230" s="54">
        <v>1358870974</v>
      </c>
      <c r="H230" s="46" t="str">
        <f t="shared" ref="H230:H253" si="38">IF($B230="N/A","N/A",IF(G230&gt;10,"No",IF(G230&lt;-10,"No","Yes")))</f>
        <v>N/A</v>
      </c>
      <c r="I230" s="12">
        <v>4.0529999999999999</v>
      </c>
      <c r="J230" s="12">
        <v>-9.9</v>
      </c>
      <c r="K230" s="47" t="s">
        <v>739</v>
      </c>
      <c r="L230" s="9" t="str">
        <f t="shared" ref="L230:L253" si="39">IF(J230="Div by 0", "N/A", IF(K230="N/A","N/A", IF(J230&gt;VALUE(MID(K230,1,2)), "No", IF(J230&lt;-1*VALUE(MID(K230,1,2)), "No", "Yes"))))</f>
        <v>Yes</v>
      </c>
    </row>
    <row r="231" spans="1:12" x14ac:dyDescent="0.2">
      <c r="A231" s="4" t="s">
        <v>1567</v>
      </c>
      <c r="B231" s="37" t="s">
        <v>213</v>
      </c>
      <c r="C231" s="52">
        <v>68115</v>
      </c>
      <c r="D231" s="52" t="str">
        <f t="shared" si="36"/>
        <v>N/A</v>
      </c>
      <c r="E231" s="52">
        <v>70716</v>
      </c>
      <c r="F231" s="52" t="str">
        <f t="shared" si="37"/>
        <v>N/A</v>
      </c>
      <c r="G231" s="52">
        <v>70833</v>
      </c>
      <c r="H231" s="46" t="str">
        <f t="shared" si="38"/>
        <v>N/A</v>
      </c>
      <c r="I231" s="12">
        <v>3.819</v>
      </c>
      <c r="J231" s="12">
        <v>0.16550000000000001</v>
      </c>
      <c r="K231" s="47" t="s">
        <v>739</v>
      </c>
      <c r="L231" s="9" t="str">
        <f t="shared" si="39"/>
        <v>Yes</v>
      </c>
    </row>
    <row r="232" spans="1:12" x14ac:dyDescent="0.2">
      <c r="A232" s="4" t="s">
        <v>1568</v>
      </c>
      <c r="B232" s="37" t="s">
        <v>213</v>
      </c>
      <c r="C232" s="54">
        <v>21278.588563000001</v>
      </c>
      <c r="D232" s="46" t="str">
        <f t="shared" si="36"/>
        <v>N/A</v>
      </c>
      <c r="E232" s="54">
        <v>21326.646981999998</v>
      </c>
      <c r="F232" s="46" t="str">
        <f t="shared" si="37"/>
        <v>N/A</v>
      </c>
      <c r="G232" s="54">
        <v>19184.151087999999</v>
      </c>
      <c r="H232" s="46" t="str">
        <f t="shared" si="38"/>
        <v>N/A</v>
      </c>
      <c r="I232" s="12">
        <v>0.22589999999999999</v>
      </c>
      <c r="J232" s="12">
        <v>-10</v>
      </c>
      <c r="K232" s="47" t="s">
        <v>739</v>
      </c>
      <c r="L232" s="9" t="str">
        <f t="shared" si="39"/>
        <v>Yes</v>
      </c>
    </row>
    <row r="233" spans="1:12" x14ac:dyDescent="0.2">
      <c r="A233" s="55" t="s">
        <v>1569</v>
      </c>
      <c r="B233" s="37" t="s">
        <v>213</v>
      </c>
      <c r="C233" s="54">
        <v>16367.453507</v>
      </c>
      <c r="D233" s="46" t="str">
        <f t="shared" si="36"/>
        <v>N/A</v>
      </c>
      <c r="E233" s="54">
        <v>16551.024976000001</v>
      </c>
      <c r="F233" s="46" t="str">
        <f t="shared" si="37"/>
        <v>N/A</v>
      </c>
      <c r="G233" s="54">
        <v>14749.039579</v>
      </c>
      <c r="H233" s="46" t="str">
        <f t="shared" si="38"/>
        <v>N/A</v>
      </c>
      <c r="I233" s="12">
        <v>1.1220000000000001</v>
      </c>
      <c r="J233" s="12">
        <v>-10.9</v>
      </c>
      <c r="K233" s="47" t="s">
        <v>739</v>
      </c>
      <c r="L233" s="9" t="str">
        <f t="shared" si="39"/>
        <v>Yes</v>
      </c>
    </row>
    <row r="234" spans="1:12" x14ac:dyDescent="0.2">
      <c r="A234" s="55" t="s">
        <v>1570</v>
      </c>
      <c r="B234" s="37" t="s">
        <v>213</v>
      </c>
      <c r="C234" s="54">
        <v>26000.353222000002</v>
      </c>
      <c r="D234" s="46" t="str">
        <f t="shared" si="36"/>
        <v>N/A</v>
      </c>
      <c r="E234" s="54">
        <v>25870.741471000001</v>
      </c>
      <c r="F234" s="46" t="str">
        <f t="shared" si="37"/>
        <v>N/A</v>
      </c>
      <c r="G234" s="54">
        <v>23385.386691</v>
      </c>
      <c r="H234" s="46" t="str">
        <f t="shared" si="38"/>
        <v>N/A</v>
      </c>
      <c r="I234" s="12">
        <v>-0.498</v>
      </c>
      <c r="J234" s="12">
        <v>-9.61</v>
      </c>
      <c r="K234" s="47" t="s">
        <v>739</v>
      </c>
      <c r="L234" s="9" t="str">
        <f t="shared" si="39"/>
        <v>Yes</v>
      </c>
    </row>
    <row r="235" spans="1:12" x14ac:dyDescent="0.2">
      <c r="A235" s="55" t="s">
        <v>1571</v>
      </c>
      <c r="B235" s="37" t="s">
        <v>213</v>
      </c>
      <c r="C235" s="54">
        <v>13603.764992</v>
      </c>
      <c r="D235" s="46" t="str">
        <f t="shared" si="36"/>
        <v>N/A</v>
      </c>
      <c r="E235" s="54">
        <v>11266.627826</v>
      </c>
      <c r="F235" s="46" t="str">
        <f t="shared" si="37"/>
        <v>N/A</v>
      </c>
      <c r="G235" s="54">
        <v>11647.813308999999</v>
      </c>
      <c r="H235" s="46" t="str">
        <f t="shared" si="38"/>
        <v>N/A</v>
      </c>
      <c r="I235" s="12">
        <v>-17.2</v>
      </c>
      <c r="J235" s="12">
        <v>3.383</v>
      </c>
      <c r="K235" s="47" t="s">
        <v>739</v>
      </c>
      <c r="L235" s="9" t="str">
        <f t="shared" si="39"/>
        <v>Yes</v>
      </c>
    </row>
    <row r="236" spans="1:12" x14ac:dyDescent="0.2">
      <c r="A236" s="55" t="s">
        <v>1572</v>
      </c>
      <c r="B236" s="37" t="s">
        <v>213</v>
      </c>
      <c r="C236" s="54">
        <v>3838.2409639000002</v>
      </c>
      <c r="D236" s="46" t="str">
        <f t="shared" si="36"/>
        <v>N/A</v>
      </c>
      <c r="E236" s="54">
        <v>4135.1499999999996</v>
      </c>
      <c r="F236" s="46" t="str">
        <f t="shared" si="37"/>
        <v>N/A</v>
      </c>
      <c r="G236" s="54">
        <v>3307.4677419</v>
      </c>
      <c r="H236" s="46" t="str">
        <f t="shared" si="38"/>
        <v>N/A</v>
      </c>
      <c r="I236" s="12">
        <v>7.7359999999999998</v>
      </c>
      <c r="J236" s="12">
        <v>-20</v>
      </c>
      <c r="K236" s="47" t="s">
        <v>739</v>
      </c>
      <c r="L236" s="9" t="str">
        <f t="shared" si="39"/>
        <v>Yes</v>
      </c>
    </row>
    <row r="237" spans="1:12" x14ac:dyDescent="0.2">
      <c r="A237" s="48" t="s">
        <v>1573</v>
      </c>
      <c r="B237" s="37" t="s">
        <v>213</v>
      </c>
      <c r="C237" s="46">
        <v>17.187216133</v>
      </c>
      <c r="D237" s="46" t="str">
        <f t="shared" si="36"/>
        <v>N/A</v>
      </c>
      <c r="E237" s="46">
        <v>18.190938486</v>
      </c>
      <c r="F237" s="46" t="str">
        <f t="shared" si="37"/>
        <v>N/A</v>
      </c>
      <c r="G237" s="46">
        <v>18.188330997000001</v>
      </c>
      <c r="H237" s="46" t="str">
        <f t="shared" si="38"/>
        <v>N/A</v>
      </c>
      <c r="I237" s="12">
        <v>5.84</v>
      </c>
      <c r="J237" s="12">
        <v>-1.4E-2</v>
      </c>
      <c r="K237" s="47" t="s">
        <v>739</v>
      </c>
      <c r="L237" s="9" t="str">
        <f t="shared" si="39"/>
        <v>Yes</v>
      </c>
    </row>
    <row r="238" spans="1:12" x14ac:dyDescent="0.2">
      <c r="A238" s="53" t="s">
        <v>1574</v>
      </c>
      <c r="B238" s="37" t="s">
        <v>213</v>
      </c>
      <c r="C238" s="46">
        <v>43.240898899999998</v>
      </c>
      <c r="D238" s="46" t="str">
        <f t="shared" si="36"/>
        <v>N/A</v>
      </c>
      <c r="E238" s="46">
        <v>43.057561378000003</v>
      </c>
      <c r="F238" s="46" t="str">
        <f t="shared" si="37"/>
        <v>N/A</v>
      </c>
      <c r="G238" s="46">
        <v>41.992446412</v>
      </c>
      <c r="H238" s="46" t="str">
        <f t="shared" si="38"/>
        <v>N/A</v>
      </c>
      <c r="I238" s="12">
        <v>-0.42399999999999999</v>
      </c>
      <c r="J238" s="12">
        <v>-2.4700000000000002</v>
      </c>
      <c r="K238" s="47" t="s">
        <v>739</v>
      </c>
      <c r="L238" s="9" t="str">
        <f t="shared" si="39"/>
        <v>Yes</v>
      </c>
    </row>
    <row r="239" spans="1:12" x14ac:dyDescent="0.2">
      <c r="A239" s="53" t="s">
        <v>1575</v>
      </c>
      <c r="B239" s="37" t="s">
        <v>213</v>
      </c>
      <c r="C239" s="46">
        <v>20.90306095</v>
      </c>
      <c r="D239" s="46" t="str">
        <f t="shared" si="36"/>
        <v>N/A</v>
      </c>
      <c r="E239" s="46">
        <v>21.371994753999999</v>
      </c>
      <c r="F239" s="46" t="str">
        <f t="shared" si="37"/>
        <v>N/A</v>
      </c>
      <c r="G239" s="46">
        <v>20.773302803</v>
      </c>
      <c r="H239" s="46" t="str">
        <f t="shared" si="38"/>
        <v>N/A</v>
      </c>
      <c r="I239" s="12">
        <v>2.2429999999999999</v>
      </c>
      <c r="J239" s="12">
        <v>-2.8</v>
      </c>
      <c r="K239" s="47" t="s">
        <v>739</v>
      </c>
      <c r="L239" s="9" t="str">
        <f t="shared" si="39"/>
        <v>Yes</v>
      </c>
    </row>
    <row r="240" spans="1:12" x14ac:dyDescent="0.2">
      <c r="A240" s="53" t="s">
        <v>1576</v>
      </c>
      <c r="B240" s="37" t="s">
        <v>213</v>
      </c>
      <c r="C240" s="46">
        <v>0.5368531876</v>
      </c>
      <c r="D240" s="46" t="str">
        <f t="shared" si="36"/>
        <v>N/A</v>
      </c>
      <c r="E240" s="46">
        <v>0.5423556155</v>
      </c>
      <c r="F240" s="46" t="str">
        <f t="shared" si="37"/>
        <v>N/A</v>
      </c>
      <c r="G240" s="46">
        <v>0.52717227129999999</v>
      </c>
      <c r="H240" s="46" t="str">
        <f t="shared" si="38"/>
        <v>N/A</v>
      </c>
      <c r="I240" s="12">
        <v>1.0249999999999999</v>
      </c>
      <c r="J240" s="12">
        <v>-2.8</v>
      </c>
      <c r="K240" s="47" t="s">
        <v>739</v>
      </c>
      <c r="L240" s="9" t="str">
        <f t="shared" si="39"/>
        <v>Yes</v>
      </c>
    </row>
    <row r="241" spans="1:12" x14ac:dyDescent="0.2">
      <c r="A241" s="53" t="s">
        <v>1577</v>
      </c>
      <c r="B241" s="37" t="s">
        <v>213</v>
      </c>
      <c r="C241" s="46">
        <v>0.21309370990000001</v>
      </c>
      <c r="D241" s="46" t="str">
        <f t="shared" si="36"/>
        <v>N/A</v>
      </c>
      <c r="E241" s="46">
        <v>0.2381164985</v>
      </c>
      <c r="F241" s="46" t="str">
        <f t="shared" si="37"/>
        <v>N/A</v>
      </c>
      <c r="G241" s="46">
        <v>0.2038199809</v>
      </c>
      <c r="H241" s="46" t="str">
        <f t="shared" si="38"/>
        <v>N/A</v>
      </c>
      <c r="I241" s="12">
        <v>11.74</v>
      </c>
      <c r="J241" s="12">
        <v>-14.4</v>
      </c>
      <c r="K241" s="47" t="s">
        <v>739</v>
      </c>
      <c r="L241" s="9" t="str">
        <f t="shared" si="39"/>
        <v>Yes</v>
      </c>
    </row>
    <row r="242" spans="1:12" ht="25.5" x14ac:dyDescent="0.2">
      <c r="A242" s="4" t="s">
        <v>1402</v>
      </c>
      <c r="B242" s="37" t="s">
        <v>213</v>
      </c>
      <c r="C242" s="54">
        <v>1018065279</v>
      </c>
      <c r="D242" s="46" t="str">
        <f t="shared" si="36"/>
        <v>N/A</v>
      </c>
      <c r="E242" s="54">
        <v>1078931680</v>
      </c>
      <c r="F242" s="46" t="str">
        <f t="shared" si="37"/>
        <v>N/A</v>
      </c>
      <c r="G242" s="54">
        <v>985480933</v>
      </c>
      <c r="H242" s="46" t="str">
        <f t="shared" si="38"/>
        <v>N/A</v>
      </c>
      <c r="I242" s="12">
        <v>5.9790000000000001</v>
      </c>
      <c r="J242" s="12">
        <v>-8.66</v>
      </c>
      <c r="K242" s="47" t="s">
        <v>739</v>
      </c>
      <c r="L242" s="9" t="str">
        <f t="shared" si="39"/>
        <v>Yes</v>
      </c>
    </row>
    <row r="243" spans="1:12" x14ac:dyDescent="0.2">
      <c r="A243" s="4" t="s">
        <v>1578</v>
      </c>
      <c r="B243" s="37" t="s">
        <v>213</v>
      </c>
      <c r="C243" s="52">
        <v>49981</v>
      </c>
      <c r="D243" s="52" t="str">
        <f t="shared" si="36"/>
        <v>N/A</v>
      </c>
      <c r="E243" s="52">
        <v>50859</v>
      </c>
      <c r="F243" s="52" t="str">
        <f t="shared" si="37"/>
        <v>N/A</v>
      </c>
      <c r="G243" s="52">
        <v>48771</v>
      </c>
      <c r="H243" s="46" t="str">
        <f t="shared" si="38"/>
        <v>N/A</v>
      </c>
      <c r="I243" s="12">
        <v>1.7569999999999999</v>
      </c>
      <c r="J243" s="12">
        <v>-4.1100000000000003</v>
      </c>
      <c r="K243" s="47" t="s">
        <v>739</v>
      </c>
      <c r="L243" s="9" t="str">
        <f t="shared" si="39"/>
        <v>Yes</v>
      </c>
    </row>
    <row r="244" spans="1:12" ht="25.5" x14ac:dyDescent="0.2">
      <c r="A244" s="4" t="s">
        <v>1579</v>
      </c>
      <c r="B244" s="37" t="s">
        <v>213</v>
      </c>
      <c r="C244" s="54">
        <v>20369.045816999998</v>
      </c>
      <c r="D244" s="46" t="str">
        <f t="shared" si="36"/>
        <v>N/A</v>
      </c>
      <c r="E244" s="54">
        <v>21214.174089</v>
      </c>
      <c r="F244" s="46" t="str">
        <f t="shared" si="37"/>
        <v>N/A</v>
      </c>
      <c r="G244" s="54">
        <v>20206.289250000002</v>
      </c>
      <c r="H244" s="46" t="str">
        <f t="shared" si="38"/>
        <v>N/A</v>
      </c>
      <c r="I244" s="12">
        <v>4.149</v>
      </c>
      <c r="J244" s="12">
        <v>-4.75</v>
      </c>
      <c r="K244" s="47" t="s">
        <v>739</v>
      </c>
      <c r="L244" s="9" t="str">
        <f t="shared" si="39"/>
        <v>Yes</v>
      </c>
    </row>
    <row r="245" spans="1:12" ht="25.5" x14ac:dyDescent="0.2">
      <c r="A245" s="55" t="s">
        <v>1580</v>
      </c>
      <c r="B245" s="37" t="s">
        <v>213</v>
      </c>
      <c r="C245" s="54">
        <v>13849.205435</v>
      </c>
      <c r="D245" s="46" t="str">
        <f t="shared" si="36"/>
        <v>N/A</v>
      </c>
      <c r="E245" s="54">
        <v>14580.046289</v>
      </c>
      <c r="F245" s="46" t="str">
        <f t="shared" si="37"/>
        <v>N/A</v>
      </c>
      <c r="G245" s="54">
        <v>13759.025414</v>
      </c>
      <c r="H245" s="46" t="str">
        <f t="shared" si="38"/>
        <v>N/A</v>
      </c>
      <c r="I245" s="12">
        <v>5.2770000000000001</v>
      </c>
      <c r="J245" s="12">
        <v>-5.63</v>
      </c>
      <c r="K245" s="47" t="s">
        <v>739</v>
      </c>
      <c r="L245" s="9" t="str">
        <f t="shared" si="39"/>
        <v>Yes</v>
      </c>
    </row>
    <row r="246" spans="1:12" ht="25.5" x14ac:dyDescent="0.2">
      <c r="A246" s="55" t="s">
        <v>1581</v>
      </c>
      <c r="B246" s="37" t="s">
        <v>213</v>
      </c>
      <c r="C246" s="54">
        <v>27113.19168</v>
      </c>
      <c r="D246" s="46" t="str">
        <f t="shared" si="36"/>
        <v>N/A</v>
      </c>
      <c r="E246" s="54">
        <v>27843.060604999999</v>
      </c>
      <c r="F246" s="46" t="str">
        <f t="shared" si="37"/>
        <v>N/A</v>
      </c>
      <c r="G246" s="54">
        <v>26729.84172</v>
      </c>
      <c r="H246" s="46" t="str">
        <f t="shared" si="38"/>
        <v>N/A</v>
      </c>
      <c r="I246" s="12">
        <v>2.6920000000000002</v>
      </c>
      <c r="J246" s="12">
        <v>-4</v>
      </c>
      <c r="K246" s="47" t="s">
        <v>739</v>
      </c>
      <c r="L246" s="9" t="str">
        <f t="shared" si="39"/>
        <v>Yes</v>
      </c>
    </row>
    <row r="247" spans="1:12" ht="25.5" x14ac:dyDescent="0.2">
      <c r="A247" s="55" t="s">
        <v>1582</v>
      </c>
      <c r="B247" s="37" t="s">
        <v>213</v>
      </c>
      <c r="C247" s="54">
        <v>16372.536585</v>
      </c>
      <c r="D247" s="46" t="str">
        <f t="shared" si="36"/>
        <v>N/A</v>
      </c>
      <c r="E247" s="54">
        <v>18751.25</v>
      </c>
      <c r="F247" s="46" t="str">
        <f t="shared" si="37"/>
        <v>N/A</v>
      </c>
      <c r="G247" s="54">
        <v>57226.75</v>
      </c>
      <c r="H247" s="46" t="str">
        <f t="shared" si="38"/>
        <v>N/A</v>
      </c>
      <c r="I247" s="12">
        <v>14.53</v>
      </c>
      <c r="J247" s="12">
        <v>205.2</v>
      </c>
      <c r="K247" s="47" t="s">
        <v>739</v>
      </c>
      <c r="L247" s="9" t="str">
        <f t="shared" si="39"/>
        <v>No</v>
      </c>
    </row>
    <row r="248" spans="1:12" ht="25.5" x14ac:dyDescent="0.2">
      <c r="A248" s="55" t="s">
        <v>1583</v>
      </c>
      <c r="B248" s="37" t="s">
        <v>213</v>
      </c>
      <c r="C248" s="54">
        <v>841.13333333000003</v>
      </c>
      <c r="D248" s="46" t="str">
        <f t="shared" si="36"/>
        <v>N/A</v>
      </c>
      <c r="E248" s="54">
        <v>4542</v>
      </c>
      <c r="F248" s="46" t="str">
        <f t="shared" si="37"/>
        <v>N/A</v>
      </c>
      <c r="G248" s="54">
        <v>3832.6923077000001</v>
      </c>
      <c r="H248" s="46" t="str">
        <f t="shared" si="38"/>
        <v>N/A</v>
      </c>
      <c r="I248" s="12">
        <v>440</v>
      </c>
      <c r="J248" s="12">
        <v>-15.6</v>
      </c>
      <c r="K248" s="47" t="s">
        <v>739</v>
      </c>
      <c r="L248" s="9" t="str">
        <f t="shared" si="39"/>
        <v>Yes</v>
      </c>
    </row>
    <row r="249" spans="1:12" ht="25.5" x14ac:dyDescent="0.2">
      <c r="A249" s="48" t="s">
        <v>1584</v>
      </c>
      <c r="B249" s="37" t="s">
        <v>213</v>
      </c>
      <c r="C249" s="46">
        <v>12.611528291000001</v>
      </c>
      <c r="D249" s="46" t="str">
        <f t="shared" si="36"/>
        <v>N/A</v>
      </c>
      <c r="E249" s="46">
        <v>13.082936542000001</v>
      </c>
      <c r="F249" s="46" t="str">
        <f t="shared" si="37"/>
        <v>N/A</v>
      </c>
      <c r="G249" s="46">
        <v>12.523302571</v>
      </c>
      <c r="H249" s="46" t="str">
        <f t="shared" si="38"/>
        <v>N/A</v>
      </c>
      <c r="I249" s="12">
        <v>3.738</v>
      </c>
      <c r="J249" s="12">
        <v>-4.28</v>
      </c>
      <c r="K249" s="47" t="s">
        <v>739</v>
      </c>
      <c r="L249" s="9" t="str">
        <f t="shared" si="39"/>
        <v>Yes</v>
      </c>
    </row>
    <row r="250" spans="1:12" ht="25.5" x14ac:dyDescent="0.2">
      <c r="A250" s="53" t="s">
        <v>1585</v>
      </c>
      <c r="B250" s="37" t="s">
        <v>213</v>
      </c>
      <c r="C250" s="46">
        <v>33.784829721000001</v>
      </c>
      <c r="D250" s="46" t="str">
        <f t="shared" si="36"/>
        <v>N/A</v>
      </c>
      <c r="E250" s="46">
        <v>32.676139880000001</v>
      </c>
      <c r="F250" s="46" t="str">
        <f t="shared" si="37"/>
        <v>N/A</v>
      </c>
      <c r="G250" s="46">
        <v>30.705835272000002</v>
      </c>
      <c r="H250" s="46" t="str">
        <f t="shared" si="38"/>
        <v>N/A</v>
      </c>
      <c r="I250" s="12">
        <v>-3.28</v>
      </c>
      <c r="J250" s="12">
        <v>-6.03</v>
      </c>
      <c r="K250" s="47" t="s">
        <v>739</v>
      </c>
      <c r="L250" s="9" t="str">
        <f t="shared" si="39"/>
        <v>Yes</v>
      </c>
    </row>
    <row r="251" spans="1:12" ht="25.5" x14ac:dyDescent="0.2">
      <c r="A251" s="53" t="s">
        <v>1586</v>
      </c>
      <c r="B251" s="37" t="s">
        <v>213</v>
      </c>
      <c r="C251" s="46">
        <v>14.667128366</v>
      </c>
      <c r="D251" s="46" t="str">
        <f t="shared" si="36"/>
        <v>N/A</v>
      </c>
      <c r="E251" s="46">
        <v>14.819758123</v>
      </c>
      <c r="F251" s="46" t="str">
        <f t="shared" si="37"/>
        <v>N/A</v>
      </c>
      <c r="G251" s="46">
        <v>13.707364627</v>
      </c>
      <c r="H251" s="46" t="str">
        <f t="shared" si="38"/>
        <v>N/A</v>
      </c>
      <c r="I251" s="12">
        <v>1.0409999999999999</v>
      </c>
      <c r="J251" s="12">
        <v>-7.51</v>
      </c>
      <c r="K251" s="47" t="s">
        <v>739</v>
      </c>
      <c r="L251" s="9" t="str">
        <f t="shared" si="39"/>
        <v>Yes</v>
      </c>
    </row>
    <row r="252" spans="1:12" ht="25.5" x14ac:dyDescent="0.2">
      <c r="A252" s="53" t="s">
        <v>1587</v>
      </c>
      <c r="B252" s="37" t="s">
        <v>213</v>
      </c>
      <c r="C252" s="46">
        <v>7.1348397699999996E-2</v>
      </c>
      <c r="D252" s="46" t="str">
        <f t="shared" si="36"/>
        <v>N/A</v>
      </c>
      <c r="E252" s="46">
        <v>7.1685263999999999E-2</v>
      </c>
      <c r="F252" s="46" t="str">
        <f t="shared" si="37"/>
        <v>N/A</v>
      </c>
      <c r="G252" s="46">
        <v>1.9488808600000001E-2</v>
      </c>
      <c r="H252" s="46" t="str">
        <f t="shared" si="38"/>
        <v>N/A</v>
      </c>
      <c r="I252" s="12">
        <v>0.47210000000000002</v>
      </c>
      <c r="J252" s="12">
        <v>-72.8</v>
      </c>
      <c r="K252" s="47" t="s">
        <v>739</v>
      </c>
      <c r="L252" s="9" t="str">
        <f t="shared" si="39"/>
        <v>No</v>
      </c>
    </row>
    <row r="253" spans="1:12" ht="25.5" x14ac:dyDescent="0.2">
      <c r="A253" s="53" t="s">
        <v>1588</v>
      </c>
      <c r="B253" s="37" t="s">
        <v>213</v>
      </c>
      <c r="C253" s="46">
        <v>3.85109114E-2</v>
      </c>
      <c r="D253" s="46" t="str">
        <f t="shared" si="36"/>
        <v>N/A</v>
      </c>
      <c r="E253" s="46">
        <v>4.4646843499999998E-2</v>
      </c>
      <c r="F253" s="46" t="str">
        <f t="shared" si="37"/>
        <v>N/A</v>
      </c>
      <c r="G253" s="46">
        <v>4.2736447599999998E-2</v>
      </c>
      <c r="H253" s="46" t="str">
        <f t="shared" si="38"/>
        <v>N/A</v>
      </c>
      <c r="I253" s="12">
        <v>15.93</v>
      </c>
      <c r="J253" s="12">
        <v>-4.28</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149661</v>
      </c>
      <c r="D7" s="34" t="str">
        <f>IF($B7="N/A","N/A",IF(C7&gt;15,"No",IF(C7&lt;-15,"No","Yes")))</f>
        <v>N/A</v>
      </c>
      <c r="E7" s="33">
        <v>134589</v>
      </c>
      <c r="F7" s="34" t="str">
        <f>IF($B7="N/A","N/A",IF(E7&gt;15,"No",IF(E7&lt;-15,"No","Yes")))</f>
        <v>N/A</v>
      </c>
      <c r="G7" s="33">
        <v>138677</v>
      </c>
      <c r="H7" s="34" t="str">
        <f>IF($B7="N/A","N/A",IF(G7&gt;15,"No",IF(G7&lt;-15,"No","Yes")))</f>
        <v>N/A</v>
      </c>
      <c r="I7" s="35">
        <v>-10.1</v>
      </c>
      <c r="J7" s="35">
        <v>3.0369999999999999</v>
      </c>
      <c r="K7" s="34" t="str">
        <f t="shared" ref="K7:K24" si="0">IF(J7="Div by 0", "N/A", IF(J7="N/A","N/A", IF(J7&gt;30, "No", IF(J7&lt;-30, "No", "Yes"))))</f>
        <v>Yes</v>
      </c>
    </row>
    <row r="8" spans="1:11" x14ac:dyDescent="0.2">
      <c r="A8" s="28" t="s">
        <v>361</v>
      </c>
      <c r="B8" s="32" t="s">
        <v>213</v>
      </c>
      <c r="C8" s="36" t="s">
        <v>213</v>
      </c>
      <c r="D8" s="34" t="str">
        <f>IF($B8="N/A","N/A",IF(C8&gt;15,"No",IF(C8&lt;-15,"No","Yes")))</f>
        <v>N/A</v>
      </c>
      <c r="E8" s="36">
        <v>62.974685895999997</v>
      </c>
      <c r="F8" s="34" t="str">
        <f>IF($B8="N/A","N/A",IF(E8&gt;15,"No",IF(E8&lt;-15,"No","Yes")))</f>
        <v>N/A</v>
      </c>
      <c r="G8" s="36">
        <v>55.638642312999998</v>
      </c>
      <c r="H8" s="34" t="str">
        <f>IF($B8="N/A","N/A",IF(G8&gt;15,"No",IF(G8&lt;-15,"No","Yes")))</f>
        <v>N/A</v>
      </c>
      <c r="I8" s="35" t="s">
        <v>213</v>
      </c>
      <c r="J8" s="35">
        <v>-11.6</v>
      </c>
      <c r="K8" s="34" t="str">
        <f t="shared" si="0"/>
        <v>Yes</v>
      </c>
    </row>
    <row r="9" spans="1:11" x14ac:dyDescent="0.2">
      <c r="A9" s="28" t="s">
        <v>302</v>
      </c>
      <c r="B9" s="37" t="s">
        <v>213</v>
      </c>
      <c r="C9" s="9">
        <v>45.526890772999998</v>
      </c>
      <c r="D9" s="9" t="str">
        <f>IF($B9="N/A","N/A",IF(C9&gt;15,"No",IF(C9&lt;-15,"No","Yes")))</f>
        <v>N/A</v>
      </c>
      <c r="E9" s="9">
        <v>37.025314104000003</v>
      </c>
      <c r="F9" s="9" t="str">
        <f>IF($B9="N/A","N/A",IF(E9&gt;15,"No",IF(E9&lt;-15,"No","Yes")))</f>
        <v>N/A</v>
      </c>
      <c r="G9" s="9">
        <v>44.361357687000002</v>
      </c>
      <c r="H9" s="9" t="str">
        <f>IF($B9="N/A","N/A",IF(G9&gt;15,"No",IF(G9&lt;-15,"No","Yes")))</f>
        <v>N/A</v>
      </c>
      <c r="I9" s="10">
        <v>-18.7</v>
      </c>
      <c r="J9" s="10">
        <v>19.809999999999999</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56.311931631999997</v>
      </c>
      <c r="D11" s="9" t="str">
        <f>IF(OR($B11="N/A",$C11="N/A"),"N/A",IF(C11&gt;100,"No",IF(C11&lt;95,"No","Yes")))</f>
        <v>No</v>
      </c>
      <c r="E11" s="9">
        <v>62.965026860000002</v>
      </c>
      <c r="F11" s="9" t="str">
        <f>IF(OR($B11="N/A",$E11="N/A"),"N/A",IF(E11&gt;100,"No",IF(E11&lt;95,"No","Yes")))</f>
        <v>No</v>
      </c>
      <c r="G11" s="9">
        <v>55.638642312999998</v>
      </c>
      <c r="H11" s="9" t="str">
        <f>IF($B11="N/A","N/A",IF(G11&gt;100,"No",IF(G11&lt;95,"No","Yes")))</f>
        <v>No</v>
      </c>
      <c r="I11" s="10">
        <v>11.81</v>
      </c>
      <c r="J11" s="10">
        <v>-11.6</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46.561228376000003</v>
      </c>
      <c r="D13" s="9" t="str">
        <f t="shared" si="1"/>
        <v>No</v>
      </c>
      <c r="E13" s="9">
        <v>63.114370417000003</v>
      </c>
      <c r="F13" s="9" t="str">
        <f t="shared" si="2"/>
        <v>No</v>
      </c>
      <c r="G13" s="9">
        <v>63.143131160999999</v>
      </c>
      <c r="H13" s="9" t="str">
        <f t="shared" si="3"/>
        <v>No</v>
      </c>
      <c r="I13" s="10">
        <v>35.549999999999997</v>
      </c>
      <c r="J13" s="10">
        <v>4.5600000000000002E-2</v>
      </c>
      <c r="K13" s="9" t="str">
        <f t="shared" si="0"/>
        <v>Yes</v>
      </c>
    </row>
    <row r="14" spans="1:11" x14ac:dyDescent="0.2">
      <c r="A14" s="31" t="s">
        <v>305</v>
      </c>
      <c r="B14" s="37" t="s">
        <v>213</v>
      </c>
      <c r="C14" s="38">
        <v>81525</v>
      </c>
      <c r="D14" s="9" t="str">
        <f>IF($B14="N/A","N/A",IF(C14&gt;15,"No",IF(C14&lt;-15,"No","Yes")))</f>
        <v>N/A</v>
      </c>
      <c r="E14" s="38">
        <v>84757</v>
      </c>
      <c r="F14" s="9" t="str">
        <f>IF($B14="N/A","N/A",IF(E14&gt;15,"No",IF(E14&lt;-15,"No","Yes")))</f>
        <v>N/A</v>
      </c>
      <c r="G14" s="38">
        <v>77158</v>
      </c>
      <c r="H14" s="9" t="str">
        <f>IF($B14="N/A","N/A",IF(G14&gt;15,"No",IF(G14&lt;-15,"No","Yes")))</f>
        <v>N/A</v>
      </c>
      <c r="I14" s="10">
        <v>3.964</v>
      </c>
      <c r="J14" s="10">
        <v>-8.9700000000000006</v>
      </c>
      <c r="K14" s="9" t="str">
        <f t="shared" si="0"/>
        <v>Yes</v>
      </c>
    </row>
    <row r="15" spans="1:11" x14ac:dyDescent="0.2">
      <c r="A15" s="28" t="s">
        <v>435</v>
      </c>
      <c r="B15" s="37" t="s">
        <v>215</v>
      </c>
      <c r="C15" s="9">
        <v>17.685372585</v>
      </c>
      <c r="D15" s="9" t="str">
        <f>IF($B15="N/A","N/A",IF(C15&gt;20,"No",IF(C15&lt;5,"No","Yes")))</f>
        <v>Yes</v>
      </c>
      <c r="E15" s="9">
        <v>21.660747785000002</v>
      </c>
      <c r="F15" s="9" t="str">
        <f>IF($B15="N/A","N/A",IF(E15&gt;20,"No",IF(E15&lt;5,"No","Yes")))</f>
        <v>No</v>
      </c>
      <c r="G15" s="9">
        <v>29.360532932000002</v>
      </c>
      <c r="H15" s="9" t="str">
        <f>IF($B15="N/A","N/A",IF(G15&gt;20,"No",IF(G15&lt;5,"No","Yes")))</f>
        <v>No</v>
      </c>
      <c r="I15" s="10">
        <v>22.48</v>
      </c>
      <c r="J15" s="10">
        <v>35.549999999999997</v>
      </c>
      <c r="K15" s="9" t="str">
        <f t="shared" si="0"/>
        <v>No</v>
      </c>
    </row>
    <row r="16" spans="1:11" x14ac:dyDescent="0.2">
      <c r="A16" s="28" t="s">
        <v>436</v>
      </c>
      <c r="B16" s="37" t="s">
        <v>213</v>
      </c>
      <c r="C16" s="9" t="s">
        <v>213</v>
      </c>
      <c r="D16" s="9" t="str">
        <f>IF($B16="N/A","N/A",IF(C16&gt;15,"No",IF(C16&lt;-15,"No","Yes")))</f>
        <v>N/A</v>
      </c>
      <c r="E16" s="9">
        <v>78.339252215000002</v>
      </c>
      <c r="F16" s="9" t="str">
        <f>IF($B16="N/A","N/A",IF(E16&gt;15,"No",IF(E16&lt;-15,"No","Yes")))</f>
        <v>N/A</v>
      </c>
      <c r="G16" s="9">
        <v>70.639467068000002</v>
      </c>
      <c r="H16" s="9" t="str">
        <f>IF($B16="N/A","N/A",IF(G16&gt;15,"No",IF(G16&lt;-15,"No","Yes")))</f>
        <v>N/A</v>
      </c>
      <c r="I16" s="10" t="s">
        <v>213</v>
      </c>
      <c r="J16" s="10">
        <v>-9.83</v>
      </c>
      <c r="K16" s="9" t="str">
        <f t="shared" si="0"/>
        <v>Yes</v>
      </c>
    </row>
    <row r="17" spans="1:11" x14ac:dyDescent="0.2">
      <c r="A17" s="28" t="s">
        <v>437</v>
      </c>
      <c r="B17" s="37" t="s">
        <v>213</v>
      </c>
      <c r="C17" s="9">
        <v>5.5896964121000003</v>
      </c>
      <c r="D17" s="9" t="str">
        <f>IF($B17="N/A","N/A",IF(C17&gt;15,"No",IF(C17&lt;-15,"No","Yes")))</f>
        <v>N/A</v>
      </c>
      <c r="E17" s="9">
        <v>4.3925575469</v>
      </c>
      <c r="F17" s="9" t="str">
        <f>IF($B17="N/A","N/A",IF(E17&gt;15,"No",IF(E17&lt;-15,"No","Yes")))</f>
        <v>N/A</v>
      </c>
      <c r="G17" s="9">
        <v>26.189118432000001</v>
      </c>
      <c r="H17" s="9" t="str">
        <f>IF($B17="N/A","N/A",IF(G17&gt;15,"No",IF(G17&lt;-15,"No","Yes")))</f>
        <v>N/A</v>
      </c>
      <c r="I17" s="10">
        <v>-21.4</v>
      </c>
      <c r="J17" s="10">
        <v>496.2</v>
      </c>
      <c r="K17" s="9" t="str">
        <f t="shared" si="0"/>
        <v>No</v>
      </c>
    </row>
    <row r="18" spans="1:11" x14ac:dyDescent="0.2">
      <c r="A18" s="28" t="s">
        <v>819</v>
      </c>
      <c r="B18" s="37" t="s">
        <v>213</v>
      </c>
      <c r="C18" s="98">
        <v>21801.532807</v>
      </c>
      <c r="D18" s="9" t="str">
        <f>IF($B18="N/A","N/A",IF(C18&gt;15,"No",IF(C18&lt;-15,"No","Yes")))</f>
        <v>N/A</v>
      </c>
      <c r="E18" s="98">
        <v>18943.023367999998</v>
      </c>
      <c r="F18" s="9" t="str">
        <f>IF($B18="N/A","N/A",IF(E18&gt;15,"No",IF(E18&lt;-15,"No","Yes")))</f>
        <v>N/A</v>
      </c>
      <c r="G18" s="98">
        <v>12572.820953</v>
      </c>
      <c r="H18" s="9" t="str">
        <f>IF($B18="N/A","N/A",IF(G18&gt;15,"No",IF(G18&lt;-15,"No","Yes")))</f>
        <v>N/A</v>
      </c>
      <c r="I18" s="10">
        <v>-13.1</v>
      </c>
      <c r="J18" s="10">
        <v>-33.6</v>
      </c>
      <c r="K18" s="9" t="str">
        <f t="shared" si="0"/>
        <v>No</v>
      </c>
    </row>
    <row r="19" spans="1:11" x14ac:dyDescent="0.2">
      <c r="A19" s="3" t="s">
        <v>306</v>
      </c>
      <c r="B19" s="37" t="s">
        <v>213</v>
      </c>
      <c r="C19" s="38">
        <v>1655</v>
      </c>
      <c r="D19" s="37" t="s">
        <v>213</v>
      </c>
      <c r="E19" s="38">
        <v>45</v>
      </c>
      <c r="F19" s="37" t="s">
        <v>213</v>
      </c>
      <c r="G19" s="38">
        <v>16</v>
      </c>
      <c r="H19" s="9" t="str">
        <f>IF($B19="N/A","N/A",IF(G19&gt;15,"No",IF(G19&lt;-15,"No","Yes")))</f>
        <v>N/A</v>
      </c>
      <c r="I19" s="10">
        <v>-97.3</v>
      </c>
      <c r="J19" s="10">
        <v>-64.400000000000006</v>
      </c>
      <c r="K19" s="9" t="str">
        <f t="shared" si="0"/>
        <v>No</v>
      </c>
    </row>
    <row r="20" spans="1:11" x14ac:dyDescent="0.2">
      <c r="A20" s="3" t="s">
        <v>346</v>
      </c>
      <c r="B20" s="37" t="s">
        <v>213</v>
      </c>
      <c r="C20" s="8" t="s">
        <v>213</v>
      </c>
      <c r="D20" s="37" t="s">
        <v>213</v>
      </c>
      <c r="E20" s="8">
        <v>3.3435124699999999E-2</v>
      </c>
      <c r="F20" s="37" t="s">
        <v>213</v>
      </c>
      <c r="G20" s="8">
        <v>1.15376018E-2</v>
      </c>
      <c r="H20" s="9" t="str">
        <f>IF($B20="N/A","N/A",IF(G20&gt;15,"No",IF(G20&lt;-15,"No","Yes")))</f>
        <v>N/A</v>
      </c>
      <c r="I20" s="10" t="s">
        <v>213</v>
      </c>
      <c r="J20" s="10">
        <v>-65.5</v>
      </c>
      <c r="K20" s="9" t="str">
        <f t="shared" si="0"/>
        <v>No</v>
      </c>
    </row>
    <row r="21" spans="1:11" ht="25.5" x14ac:dyDescent="0.2">
      <c r="A21" s="3" t="s">
        <v>820</v>
      </c>
      <c r="B21" s="37" t="s">
        <v>213</v>
      </c>
      <c r="C21" s="39">
        <v>10800.340785</v>
      </c>
      <c r="D21" s="9" t="str">
        <f>IF($B21="N/A","N/A",IF(C21&gt;60,"No",IF(C21&lt;15,"No","Yes")))</f>
        <v>N/A</v>
      </c>
      <c r="E21" s="39">
        <v>8032.0444444000004</v>
      </c>
      <c r="F21" s="9" t="str">
        <f>IF($B21="N/A","N/A",IF(E21&gt;60,"No",IF(E21&lt;15,"No","Yes")))</f>
        <v>N/A</v>
      </c>
      <c r="G21" s="39">
        <v>11351.1875</v>
      </c>
      <c r="H21" s="9" t="str">
        <f>IF($B21="N/A","N/A",IF(G21&gt;60,"No",IF(G21&lt;15,"No","Yes")))</f>
        <v>N/A</v>
      </c>
      <c r="I21" s="10">
        <v>-25.6</v>
      </c>
      <c r="J21" s="10">
        <v>41.32</v>
      </c>
      <c r="K21" s="9" t="str">
        <f t="shared" si="0"/>
        <v>No</v>
      </c>
    </row>
    <row r="22" spans="1:11" x14ac:dyDescent="0.2">
      <c r="A22" s="3" t="s">
        <v>821</v>
      </c>
      <c r="B22" s="37" t="s">
        <v>217</v>
      </c>
      <c r="C22" s="38">
        <v>12</v>
      </c>
      <c r="D22" s="9" t="str">
        <f>IF($B22="N/A","N/A",IF(C22="N/A","N/A",IF(C22=0,"Yes","No")))</f>
        <v>No</v>
      </c>
      <c r="E22" s="38">
        <v>11</v>
      </c>
      <c r="F22" s="9" t="str">
        <f>IF($B22="N/A","N/A",IF(E22="N/A","N/A",IF(E22=0,"Yes","No")))</f>
        <v>No</v>
      </c>
      <c r="G22" s="38">
        <v>11</v>
      </c>
      <c r="H22" s="9" t="str">
        <f>IF($B22="N/A","N/A",IF(G22=0,"Yes","No"))</f>
        <v>No</v>
      </c>
      <c r="I22" s="10">
        <v>-25</v>
      </c>
      <c r="J22" s="10">
        <v>0</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67107</v>
      </c>
      <c r="D6" s="9" t="str">
        <f>IF($B6="N/A","N/A",IF(C6&gt;15,"No",IF(C6&lt;-15,"No","Yes")))</f>
        <v>N/A</v>
      </c>
      <c r="E6" s="38">
        <v>66398</v>
      </c>
      <c r="F6" s="9" t="str">
        <f>IF($B6="N/A","N/A",IF(E6&gt;15,"No",IF(E6&lt;-15,"No","Yes")))</f>
        <v>N/A</v>
      </c>
      <c r="G6" s="38">
        <v>54504</v>
      </c>
      <c r="H6" s="9" t="str">
        <f>IF($B6="N/A","N/A",IF(G6&gt;15,"No",IF(G6&lt;-15,"No","Yes")))</f>
        <v>N/A</v>
      </c>
      <c r="I6" s="10">
        <v>-1.06</v>
      </c>
      <c r="J6" s="10">
        <v>-17.899999999999999</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9247.7849554000004</v>
      </c>
      <c r="D9" s="9" t="str">
        <f>IF($B9="N/A","N/A",IF(C9&gt;7000,"No",IF(C9&lt;2000,"No","Yes")))</f>
        <v>No</v>
      </c>
      <c r="E9" s="98">
        <v>9624.5341576999999</v>
      </c>
      <c r="F9" s="9" t="str">
        <f>IF($B9="N/A","N/A",IF(E9&gt;7000,"No",IF(E9&lt;2000,"No","Yes")))</f>
        <v>No</v>
      </c>
      <c r="G9" s="98">
        <v>11728.066178999999</v>
      </c>
      <c r="H9" s="9" t="str">
        <f>IF($B9="N/A","N/A",IF(G9&gt;7000,"No",IF(G9&lt;2000,"No","Yes")))</f>
        <v>No</v>
      </c>
      <c r="I9" s="10">
        <v>4.0739999999999998</v>
      </c>
      <c r="J9" s="10">
        <v>21.86</v>
      </c>
      <c r="K9" s="9" t="str">
        <f t="shared" si="0"/>
        <v>Yes</v>
      </c>
    </row>
    <row r="10" spans="1:11" x14ac:dyDescent="0.2">
      <c r="A10" s="112" t="s">
        <v>825</v>
      </c>
      <c r="B10" s="37" t="s">
        <v>213</v>
      </c>
      <c r="C10" s="98">
        <v>1935.4427516000001</v>
      </c>
      <c r="D10" s="9" t="str">
        <f>IF($B10="N/A","N/A",IF(C10&gt;15,"No",IF(C10&lt;-15,"No","Yes")))</f>
        <v>N/A</v>
      </c>
      <c r="E10" s="98">
        <v>1981.6470741999999</v>
      </c>
      <c r="F10" s="9" t="str">
        <f>IF($B10="N/A","N/A",IF(E10&gt;15,"No",IF(E10&lt;-15,"No","Yes")))</f>
        <v>N/A</v>
      </c>
      <c r="G10" s="98">
        <v>2146.9660672</v>
      </c>
      <c r="H10" s="9" t="str">
        <f>IF($B10="N/A","N/A",IF(G10&gt;15,"No",IF(G10&lt;-15,"No","Yes")))</f>
        <v>N/A</v>
      </c>
      <c r="I10" s="10">
        <v>2.387</v>
      </c>
      <c r="J10" s="10">
        <v>8.343</v>
      </c>
      <c r="K10" s="9" t="str">
        <f t="shared" si="0"/>
        <v>Yes</v>
      </c>
    </row>
    <row r="11" spans="1:11" x14ac:dyDescent="0.2">
      <c r="A11" s="112" t="s">
        <v>309</v>
      </c>
      <c r="B11" s="37" t="s">
        <v>219</v>
      </c>
      <c r="C11" s="9">
        <v>2.087710671</v>
      </c>
      <c r="D11" s="9" t="str">
        <f>IF($B11="N/A","N/A",IF(C11&gt;10,"No",IF(C11&lt;=0,"No","Yes")))</f>
        <v>Yes</v>
      </c>
      <c r="E11" s="9">
        <v>2.4262778999000001</v>
      </c>
      <c r="F11" s="9" t="str">
        <f>IF($B11="N/A","N/A",IF(E11&gt;10,"No",IF(E11&lt;=0,"No","Yes")))</f>
        <v>Yes</v>
      </c>
      <c r="G11" s="9">
        <v>3.7098194628000001</v>
      </c>
      <c r="H11" s="9" t="str">
        <f>IF($B11="N/A","N/A",IF(G11&gt;10,"No",IF(G11&lt;=0,"No","Yes")))</f>
        <v>Yes</v>
      </c>
      <c r="I11" s="10">
        <v>16.22</v>
      </c>
      <c r="J11" s="10">
        <v>52.9</v>
      </c>
      <c r="K11" s="9" t="str">
        <f t="shared" si="0"/>
        <v>No</v>
      </c>
    </row>
    <row r="12" spans="1:11" x14ac:dyDescent="0.2">
      <c r="A12" s="112" t="s">
        <v>826</v>
      </c>
      <c r="B12" s="37" t="s">
        <v>213</v>
      </c>
      <c r="C12" s="98">
        <v>5256.4268380000003</v>
      </c>
      <c r="D12" s="9" t="str">
        <f>IF($B12="N/A","N/A",IF(C12&gt;15,"No",IF(C12&lt;-15,"No","Yes")))</f>
        <v>N/A</v>
      </c>
      <c r="E12" s="98">
        <v>6823.2433271</v>
      </c>
      <c r="F12" s="9" t="str">
        <f>IF($B12="N/A","N/A",IF(E12&gt;15,"No",IF(E12&lt;-15,"No","Yes")))</f>
        <v>N/A</v>
      </c>
      <c r="G12" s="98">
        <v>7969.5628090999999</v>
      </c>
      <c r="H12" s="9" t="str">
        <f>IF($B12="N/A","N/A",IF(G12&gt;15,"No",IF(G12&lt;-15,"No","Yes")))</f>
        <v>N/A</v>
      </c>
      <c r="I12" s="10">
        <v>29.81</v>
      </c>
      <c r="J12" s="10">
        <v>16.8</v>
      </c>
      <c r="K12" s="9" t="str">
        <f t="shared" si="0"/>
        <v>Yes</v>
      </c>
    </row>
    <row r="13" spans="1:11" x14ac:dyDescent="0.2">
      <c r="A13" s="112" t="s">
        <v>310</v>
      </c>
      <c r="B13" s="37" t="s">
        <v>214</v>
      </c>
      <c r="C13" s="8">
        <v>99.983608266999994</v>
      </c>
      <c r="D13" s="9" t="str">
        <f>IF($B13="N/A","N/A",IF(C13&gt;100,"No",IF(C13&lt;95,"No","Yes")))</f>
        <v>Yes</v>
      </c>
      <c r="E13" s="8">
        <v>99.686737551999997</v>
      </c>
      <c r="F13" s="9" t="str">
        <f>IF($B13="N/A","N/A",IF(E13&gt;100,"No",IF(E13&lt;95,"No","Yes")))</f>
        <v>Yes</v>
      </c>
      <c r="G13" s="8">
        <v>99.400044033</v>
      </c>
      <c r="H13" s="9" t="str">
        <f>IF($B13="N/A","N/A",IF(G13&gt;100,"No",IF(G13&lt;95,"No","Yes")))</f>
        <v>Yes</v>
      </c>
      <c r="I13" s="10">
        <v>-0.29699999999999999</v>
      </c>
      <c r="J13" s="10">
        <v>-0.28799999999999998</v>
      </c>
      <c r="K13" s="9" t="str">
        <f t="shared" si="0"/>
        <v>Yes</v>
      </c>
    </row>
    <row r="14" spans="1:11" x14ac:dyDescent="0.2">
      <c r="A14" s="112" t="s">
        <v>827</v>
      </c>
      <c r="B14" s="37" t="s">
        <v>220</v>
      </c>
      <c r="C14" s="8">
        <v>1.1657624896000001</v>
      </c>
      <c r="D14" s="9" t="str">
        <f>IF($B14="N/A","N/A",IF(C14&gt;1,"Yes","No"))</f>
        <v>Yes</v>
      </c>
      <c r="E14" s="8">
        <v>1.1751019791999999</v>
      </c>
      <c r="F14" s="9" t="str">
        <f>IF($B14="N/A","N/A",IF(E14&gt;1,"Yes","No"))</f>
        <v>Yes</v>
      </c>
      <c r="G14" s="8">
        <v>1.203425808</v>
      </c>
      <c r="H14" s="9" t="str">
        <f>IF($B14="N/A","N/A",IF(G14&gt;1,"Yes","No"))</f>
        <v>Yes</v>
      </c>
      <c r="I14" s="10">
        <v>0.80110000000000003</v>
      </c>
      <c r="J14" s="10">
        <v>2.41</v>
      </c>
      <c r="K14" s="9" t="str">
        <f t="shared" si="0"/>
        <v>Yes</v>
      </c>
    </row>
    <row r="15" spans="1:11" x14ac:dyDescent="0.2">
      <c r="A15" s="112" t="s">
        <v>311</v>
      </c>
      <c r="B15" s="37" t="s">
        <v>214</v>
      </c>
      <c r="C15" s="8">
        <v>99.846513776999998</v>
      </c>
      <c r="D15" s="9" t="str">
        <f>IF($B15="N/A","N/A",IF(C15&gt;100,"No",IF(C15&lt;95,"No","Yes")))</f>
        <v>Yes</v>
      </c>
      <c r="E15" s="8">
        <v>99.837344497999993</v>
      </c>
      <c r="F15" s="9" t="str">
        <f>IF($B15="N/A","N/A",IF(E15&gt;100,"No",IF(E15&lt;95,"No","Yes")))</f>
        <v>Yes</v>
      </c>
      <c r="G15" s="8">
        <v>99.772493761999996</v>
      </c>
      <c r="H15" s="9" t="str">
        <f>IF($B15="N/A","N/A",IF(G15&gt;100,"No",IF(G15&lt;95,"No","Yes")))</f>
        <v>Yes</v>
      </c>
      <c r="I15" s="10">
        <v>-8.9999999999999993E-3</v>
      </c>
      <c r="J15" s="10">
        <v>-6.5000000000000002E-2</v>
      </c>
      <c r="K15" s="9" t="str">
        <f t="shared" si="0"/>
        <v>Yes</v>
      </c>
    </row>
    <row r="16" spans="1:11" x14ac:dyDescent="0.2">
      <c r="A16" s="112" t="s">
        <v>828</v>
      </c>
      <c r="B16" s="37" t="s">
        <v>221</v>
      </c>
      <c r="C16" s="8">
        <v>9.2029132589000007</v>
      </c>
      <c r="D16" s="9" t="str">
        <f>IF($B16="N/A","N/A",IF(C16&gt;3,"Yes","No"))</f>
        <v>Yes</v>
      </c>
      <c r="E16" s="8">
        <v>9.4991401417999999</v>
      </c>
      <c r="F16" s="9" t="str">
        <f>IF($B16="N/A","N/A",IF(E16&gt;3,"Yes","No"))</f>
        <v>Yes</v>
      </c>
      <c r="G16" s="8">
        <v>10.286649503</v>
      </c>
      <c r="H16" s="9" t="str">
        <f>IF($B16="N/A","N/A",IF(G16&gt;3,"Yes","No"))</f>
        <v>Yes</v>
      </c>
      <c r="I16" s="10">
        <v>3.2189999999999999</v>
      </c>
      <c r="J16" s="10">
        <v>8.2899999999999991</v>
      </c>
      <c r="K16" s="9" t="str">
        <f t="shared" si="0"/>
        <v>Yes</v>
      </c>
    </row>
    <row r="17" spans="1:11" x14ac:dyDescent="0.2">
      <c r="A17" s="112" t="s">
        <v>829</v>
      </c>
      <c r="B17" s="37" t="s">
        <v>222</v>
      </c>
      <c r="C17" s="8">
        <v>4.7334277197999999</v>
      </c>
      <c r="D17" s="9" t="str">
        <f>IF($B17="N/A","N/A",IF(C17&gt;=8,"No",IF(C17&lt;2,"No","Yes")))</f>
        <v>Yes</v>
      </c>
      <c r="E17" s="8">
        <v>4.7985450054000003</v>
      </c>
      <c r="F17" s="9" t="str">
        <f>IF($B17="N/A","N/A",IF(E17&gt;=8,"No",IF(E17&lt;2,"No","Yes")))</f>
        <v>Yes</v>
      </c>
      <c r="G17" s="8">
        <v>5.4212737848000003</v>
      </c>
      <c r="H17" s="9" t="str">
        <f>IF($B17="N/A","N/A",IF(G17&gt;=8,"No",IF(G17&lt;2,"No","Yes")))</f>
        <v>Yes</v>
      </c>
      <c r="I17" s="10">
        <v>1.3759999999999999</v>
      </c>
      <c r="J17" s="10">
        <v>12.98</v>
      </c>
      <c r="K17" s="9" t="str">
        <f t="shared" si="0"/>
        <v>Yes</v>
      </c>
    </row>
    <row r="18" spans="1:11" x14ac:dyDescent="0.2">
      <c r="A18" s="112" t="s">
        <v>830</v>
      </c>
      <c r="B18" s="37" t="s">
        <v>222</v>
      </c>
      <c r="C18" s="8">
        <v>4.8427811074999996</v>
      </c>
      <c r="D18" s="9" t="str">
        <f>IF($B18="N/A","N/A",IF(C18&gt;=8,"No",IF(C18&lt;2,"No","Yes")))</f>
        <v>Yes</v>
      </c>
      <c r="E18" s="8">
        <v>4.9211811243000003</v>
      </c>
      <c r="F18" s="9" t="str">
        <f>IF($B18="N/A","N/A",IF(E18&gt;=8,"No",IF(E18&lt;2,"No","Yes")))</f>
        <v>Yes</v>
      </c>
      <c r="G18" s="8">
        <v>5.5099086647000002</v>
      </c>
      <c r="H18" s="9" t="str">
        <f>IF($B18="N/A","N/A",IF(G18&gt;=8,"No",IF(G18&lt;2,"No","Yes")))</f>
        <v>Yes</v>
      </c>
      <c r="I18" s="10">
        <v>1.619</v>
      </c>
      <c r="J18" s="10">
        <v>11.96</v>
      </c>
      <c r="K18" s="9" t="str">
        <f t="shared" si="0"/>
        <v>Yes</v>
      </c>
    </row>
    <row r="19" spans="1:11" x14ac:dyDescent="0.2">
      <c r="A19" s="112" t="s">
        <v>312</v>
      </c>
      <c r="B19" s="37" t="s">
        <v>223</v>
      </c>
      <c r="C19" s="8">
        <v>99.982118110000002</v>
      </c>
      <c r="D19" s="9" t="str">
        <f>IF(OR($B19="N/A",$C19="N/A"),"N/A",IF(C19&gt;100,"No",IF(C19&lt;98,"No","Yes")))</f>
        <v>Yes</v>
      </c>
      <c r="E19" s="8">
        <v>99.597879453999994</v>
      </c>
      <c r="F19" s="9" t="str">
        <f>IF(OR($B19="N/A",$E19="N/A"),"N/A",IF(E19&gt;100,"No",IF(E19&lt;98,"No","Yes")))</f>
        <v>Yes</v>
      </c>
      <c r="G19" s="8">
        <v>97.926757668999997</v>
      </c>
      <c r="H19" s="9" t="str">
        <f>IF($B19="N/A","N/A",IF(G19&gt;100,"No",IF(G19&lt;98,"No","Yes")))</f>
        <v>No</v>
      </c>
      <c r="I19" s="10">
        <v>-0.38400000000000001</v>
      </c>
      <c r="J19" s="10">
        <v>-1.68</v>
      </c>
      <c r="K19" s="9" t="str">
        <f t="shared" si="0"/>
        <v>Yes</v>
      </c>
    </row>
    <row r="20" spans="1:11" x14ac:dyDescent="0.2">
      <c r="A20" s="112" t="s">
        <v>31</v>
      </c>
      <c r="B20" s="62" t="s">
        <v>214</v>
      </c>
      <c r="C20" s="8">
        <v>99.901649603999999</v>
      </c>
      <c r="D20" s="9" t="str">
        <f>IF($B20="N/A","N/A",IF(C20&gt;100,"No",IF(C20&lt;95,"No","Yes")))</f>
        <v>Yes</v>
      </c>
      <c r="E20" s="8">
        <v>99.533118466999994</v>
      </c>
      <c r="F20" s="9" t="str">
        <f>IF($B20="N/A","N/A",IF(E20&gt;100,"No",IF(E20&lt;95,"No","Yes")))</f>
        <v>Yes</v>
      </c>
      <c r="G20" s="8">
        <v>97.871715836999996</v>
      </c>
      <c r="H20" s="9" t="str">
        <f>IF($B20="N/A","N/A",IF(G20&gt;100,"No",IF(G20&lt;95,"No","Yes")))</f>
        <v>Yes</v>
      </c>
      <c r="I20" s="10">
        <v>-0.36899999999999999</v>
      </c>
      <c r="J20" s="10">
        <v>-1.67</v>
      </c>
      <c r="K20" s="9" t="str">
        <f t="shared" si="0"/>
        <v>Yes</v>
      </c>
    </row>
    <row r="21" spans="1:11" x14ac:dyDescent="0.2">
      <c r="A21" s="112" t="s">
        <v>313</v>
      </c>
      <c r="B21" s="37" t="s">
        <v>214</v>
      </c>
      <c r="C21" s="8">
        <v>99.515698809</v>
      </c>
      <c r="D21" s="9" t="str">
        <f>IF($B21="N/A","N/A",IF(C21&gt;100,"No",IF(C21&lt;95,"No","Yes")))</f>
        <v>Yes</v>
      </c>
      <c r="E21" s="8">
        <v>99.130997922000006</v>
      </c>
      <c r="F21" s="9" t="str">
        <f>IF($B21="N/A","N/A",IF(E21&gt;100,"No",IF(E21&lt;95,"No","Yes")))</f>
        <v>Yes</v>
      </c>
      <c r="G21" s="8">
        <v>99.484441509000007</v>
      </c>
      <c r="H21" s="9" t="str">
        <f>IF($B21="N/A","N/A",IF(G21&gt;100,"No",IF(G21&lt;95,"No","Yes")))</f>
        <v>Yes</v>
      </c>
      <c r="I21" s="10">
        <v>-0.38700000000000001</v>
      </c>
      <c r="J21" s="10">
        <v>0.35649999999999998</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99.998509842000004</v>
      </c>
      <c r="D23" s="9" t="str">
        <f>IF($B23="N/A","N/A",IF(C23&gt;100,"No",IF(C23&lt;98,"No","Yes")))</f>
        <v>Yes</v>
      </c>
      <c r="E23" s="8">
        <v>99.957830055000002</v>
      </c>
      <c r="F23" s="9" t="str">
        <f>IF($B23="N/A","N/A",IF(E23&gt;100,"No",IF(E23&lt;98,"No","Yes")))</f>
        <v>Yes</v>
      </c>
      <c r="G23" s="8">
        <v>99.970644355999994</v>
      </c>
      <c r="H23" s="9" t="str">
        <f>IF($B23="N/A","N/A",IF(G23&gt;100,"No",IF(G23&lt;98,"No","Yes")))</f>
        <v>Yes</v>
      </c>
      <c r="I23" s="10">
        <v>-4.1000000000000002E-2</v>
      </c>
      <c r="J23" s="10">
        <v>1.2800000000000001E-2</v>
      </c>
      <c r="K23" s="9" t="str">
        <f t="shared" si="0"/>
        <v>Yes</v>
      </c>
    </row>
    <row r="24" spans="1:11" x14ac:dyDescent="0.2">
      <c r="A24" s="112" t="s">
        <v>831</v>
      </c>
      <c r="B24" s="37" t="s">
        <v>225</v>
      </c>
      <c r="C24" s="8">
        <v>5.5905433195000001</v>
      </c>
      <c r="D24" s="9" t="str">
        <f>IF($B24="N/A","N/A",IF(C24&gt;=2,"Yes","No"))</f>
        <v>Yes</v>
      </c>
      <c r="E24" s="8">
        <v>5.8705288533999997</v>
      </c>
      <c r="F24" s="9" t="str">
        <f>IF($B24="N/A","N/A",IF(E24&gt;=2,"Yes","No"))</f>
        <v>Yes</v>
      </c>
      <c r="G24" s="8">
        <v>6.5402473938999997</v>
      </c>
      <c r="H24" s="9" t="str">
        <f>IF($B24="N/A","N/A",IF(G24&gt;=2,"Yes","No"))</f>
        <v>Yes</v>
      </c>
      <c r="I24" s="10">
        <v>5.008</v>
      </c>
      <c r="J24" s="10">
        <v>11.41</v>
      </c>
      <c r="K24" s="9" t="str">
        <f t="shared" si="0"/>
        <v>Yes</v>
      </c>
    </row>
    <row r="25" spans="1:11" x14ac:dyDescent="0.2">
      <c r="A25" s="112" t="s">
        <v>832</v>
      </c>
      <c r="B25" s="37" t="s">
        <v>226</v>
      </c>
      <c r="C25" s="8">
        <v>3.9296039102</v>
      </c>
      <c r="D25" s="9" t="str">
        <f>IF($B25="N/A","N/A",IF(C25&gt;30,"No",IF(C25&lt;5,"No","Yes")))</f>
        <v>No</v>
      </c>
      <c r="E25" s="8">
        <v>3.8134699412000002</v>
      </c>
      <c r="F25" s="9" t="str">
        <f>IF($B25="N/A","N/A",IF(E25&gt;30,"No",IF(E25&lt;5,"No","Yes")))</f>
        <v>No</v>
      </c>
      <c r="G25" s="8">
        <v>3.7751431508</v>
      </c>
      <c r="H25" s="9" t="str">
        <f>IF($B25="N/A","N/A",IF(G25&gt;30,"No",IF(G25&lt;5,"No","Yes")))</f>
        <v>No</v>
      </c>
      <c r="I25" s="10">
        <v>-2.96</v>
      </c>
      <c r="J25" s="10">
        <v>-1.01</v>
      </c>
      <c r="K25" s="9" t="str">
        <f t="shared" si="0"/>
        <v>Yes</v>
      </c>
    </row>
    <row r="26" spans="1:11" x14ac:dyDescent="0.2">
      <c r="A26" s="112" t="s">
        <v>833</v>
      </c>
      <c r="B26" s="37" t="s">
        <v>227</v>
      </c>
      <c r="C26" s="8">
        <v>23.538878789000002</v>
      </c>
      <c r="D26" s="9" t="str">
        <f>IF($B26="N/A","N/A",IF(C26&gt;75,"No",IF(C26&lt;15,"No","Yes")))</f>
        <v>Yes</v>
      </c>
      <c r="E26" s="8">
        <v>25.198131686</v>
      </c>
      <c r="F26" s="9" t="str">
        <f>IF($B26="N/A","N/A",IF(E26&gt;75,"No",IF(E26&lt;15,"No","Yes")))</f>
        <v>Yes</v>
      </c>
      <c r="G26" s="8">
        <v>29.558801937999998</v>
      </c>
      <c r="H26" s="9" t="str">
        <f>IF($B26="N/A","N/A",IF(G26&gt;75,"No",IF(G26&lt;15,"No","Yes")))</f>
        <v>Yes</v>
      </c>
      <c r="I26" s="10">
        <v>7.0490000000000004</v>
      </c>
      <c r="J26" s="10">
        <v>17.309999999999999</v>
      </c>
      <c r="K26" s="9" t="str">
        <f t="shared" si="0"/>
        <v>Yes</v>
      </c>
    </row>
    <row r="27" spans="1:11" x14ac:dyDescent="0.2">
      <c r="A27" s="112" t="s">
        <v>834</v>
      </c>
      <c r="B27" s="37" t="s">
        <v>228</v>
      </c>
      <c r="C27" s="8">
        <v>72.531517300999994</v>
      </c>
      <c r="D27" s="9" t="str">
        <f>IF($B27="N/A","N/A",IF(C27&gt;70,"No",IF(C27&lt;25,"No","Yes")))</f>
        <v>No</v>
      </c>
      <c r="E27" s="8">
        <v>70.988398372999995</v>
      </c>
      <c r="F27" s="9" t="str">
        <f>IF($B27="N/A","N/A",IF(E27&gt;70,"No",IF(E27&lt;25,"No","Yes")))</f>
        <v>No</v>
      </c>
      <c r="G27" s="8">
        <v>66.666054911000003</v>
      </c>
      <c r="H27" s="9" t="str">
        <f>IF($B27="N/A","N/A",IF(G27&gt;70,"No",IF(G27&lt;25,"No","Yes")))</f>
        <v>Yes</v>
      </c>
      <c r="I27" s="10">
        <v>-2.13</v>
      </c>
      <c r="J27" s="10">
        <v>-6.09</v>
      </c>
      <c r="K27" s="9" t="str">
        <f t="shared" si="0"/>
        <v>Yes</v>
      </c>
    </row>
    <row r="28" spans="1:11" x14ac:dyDescent="0.2">
      <c r="A28" s="112" t="s">
        <v>318</v>
      </c>
      <c r="B28" s="37" t="s">
        <v>229</v>
      </c>
      <c r="C28" s="8">
        <v>58.178729492000002</v>
      </c>
      <c r="D28" s="9" t="str">
        <f>IF($B28="N/A","N/A",IF(C28&gt;70,"No",IF(C28&lt;35,"No","Yes")))</f>
        <v>Yes</v>
      </c>
      <c r="E28" s="8">
        <v>60.033434741999997</v>
      </c>
      <c r="F28" s="9" t="str">
        <f>IF($B28="N/A","N/A",IF(E28&gt;70,"No",IF(E28&lt;35,"No","Yes")))</f>
        <v>Yes</v>
      </c>
      <c r="G28" s="8">
        <v>59.650667841000001</v>
      </c>
      <c r="H28" s="9" t="str">
        <f>IF($B28="N/A","N/A",IF(G28&gt;70,"No",IF(G28&lt;35,"No","Yes")))</f>
        <v>Yes</v>
      </c>
      <c r="I28" s="10">
        <v>3.1880000000000002</v>
      </c>
      <c r="J28" s="10">
        <v>-0.63800000000000001</v>
      </c>
      <c r="K28" s="9" t="str">
        <f t="shared" si="0"/>
        <v>Yes</v>
      </c>
    </row>
    <row r="29" spans="1:11" x14ac:dyDescent="0.2">
      <c r="A29" s="112" t="s">
        <v>835</v>
      </c>
      <c r="B29" s="37" t="s">
        <v>220</v>
      </c>
      <c r="C29" s="8">
        <v>2.2235285078000002</v>
      </c>
      <c r="D29" s="9" t="str">
        <f>IF($B29="N/A","N/A",IF(C29&gt;1,"Yes","No"))</f>
        <v>Yes</v>
      </c>
      <c r="E29" s="8">
        <v>2.2151476379999999</v>
      </c>
      <c r="F29" s="9" t="str">
        <f>IF($B29="N/A","N/A",IF(E29&gt;1,"Yes","No"))</f>
        <v>Yes</v>
      </c>
      <c r="G29" s="8">
        <v>2.3271715059</v>
      </c>
      <c r="H29" s="9" t="str">
        <f>IF($B29="N/A","N/A",IF(G29&gt;1,"Yes","No"))</f>
        <v>Yes</v>
      </c>
      <c r="I29" s="10">
        <v>-0.377</v>
      </c>
      <c r="J29" s="10">
        <v>5.0570000000000004</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98.537472465999997</v>
      </c>
      <c r="D31" s="9" t="str">
        <f>IF($B31="N/A","N/A",IF(C31&gt;15,"No",IF(C31&lt;-15,"No","Yes")))</f>
        <v>N/A</v>
      </c>
      <c r="E31" s="8">
        <v>98.253932414999994</v>
      </c>
      <c r="F31" s="9" t="str">
        <f>IF($B31="N/A","N/A",IF(E31&gt;15,"No",IF(E31&lt;-15,"No","Yes")))</f>
        <v>N/A</v>
      </c>
      <c r="G31" s="8">
        <v>98.895792322999995</v>
      </c>
      <c r="H31" s="9" t="str">
        <f>IF($B31="N/A","N/A",IF(G31&gt;15,"No",IF(G31&lt;-15,"No","Yes")))</f>
        <v>N/A</v>
      </c>
      <c r="I31" s="10">
        <v>-0.28799999999999998</v>
      </c>
      <c r="J31" s="10">
        <v>0.65329999999999999</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99.982126898999994</v>
      </c>
      <c r="F33" s="9" t="str">
        <f>IF($B33="N/A","N/A",IF(E33&gt;15,"No",IF(E33&lt;-15,"No","Yes")))</f>
        <v>N/A</v>
      </c>
      <c r="G33" s="8">
        <v>100</v>
      </c>
      <c r="H33" s="9" t="str">
        <f>IF($B33="N/A","N/A",IF(G33&gt;15,"No",IF(G33&lt;-15,"No","Yes")))</f>
        <v>N/A</v>
      </c>
      <c r="I33" s="10">
        <v>-1.7999999999999999E-2</v>
      </c>
      <c r="J33" s="10">
        <v>1.7899999999999999E-2</v>
      </c>
      <c r="K33" s="9" t="str">
        <f t="shared" si="0"/>
        <v>Yes</v>
      </c>
    </row>
    <row r="34" spans="1:11" x14ac:dyDescent="0.2">
      <c r="A34" s="112" t="s">
        <v>322</v>
      </c>
      <c r="B34" s="37" t="s">
        <v>230</v>
      </c>
      <c r="C34" s="8">
        <v>65.023022933999997</v>
      </c>
      <c r="D34" s="9" t="str">
        <f>IF($B34="N/A","N/A",IF(C34&gt;=90,"Yes","No"))</f>
        <v>No</v>
      </c>
      <c r="E34" s="8">
        <v>0</v>
      </c>
      <c r="F34" s="9" t="str">
        <f>IF($B34="N/A","N/A",IF(E34&gt;=90,"Yes","No"))</f>
        <v>No</v>
      </c>
      <c r="G34" s="8">
        <v>0</v>
      </c>
      <c r="H34" s="9" t="str">
        <f>IF($B34="N/A","N/A",IF(G34&gt;=90,"Yes","No"))</f>
        <v>No</v>
      </c>
      <c r="I34" s="10">
        <v>-100</v>
      </c>
      <c r="J34" s="10" t="s">
        <v>1747</v>
      </c>
      <c r="K34" s="9" t="str">
        <f t="shared" si="0"/>
        <v>N/A</v>
      </c>
    </row>
    <row r="35" spans="1:11" x14ac:dyDescent="0.2">
      <c r="A35" s="112" t="s">
        <v>323</v>
      </c>
      <c r="B35" s="37" t="s">
        <v>213</v>
      </c>
      <c r="C35" s="8">
        <v>17.667307434000001</v>
      </c>
      <c r="D35" s="9" t="str">
        <f>IF($B35="N/A","N/A",IF(C35&gt;15,"No",IF(C35&lt;-15,"No","Yes")))</f>
        <v>N/A</v>
      </c>
      <c r="E35" s="8">
        <v>15.550167174</v>
      </c>
      <c r="F35" s="9" t="str">
        <f>IF($B35="N/A","N/A",IF(E35&gt;15,"No",IF(E35&lt;-15,"No","Yes")))</f>
        <v>N/A</v>
      </c>
      <c r="G35" s="8">
        <v>9.2231762806000006</v>
      </c>
      <c r="H35" s="9" t="str">
        <f>IF($B35="N/A","N/A",IF(G35&gt;15,"No",IF(G35&lt;-15,"No","Yes")))</f>
        <v>N/A</v>
      </c>
      <c r="I35" s="10">
        <v>-12</v>
      </c>
      <c r="J35" s="10">
        <v>-40.700000000000003</v>
      </c>
      <c r="K35" s="9" t="str">
        <f t="shared" si="0"/>
        <v>No</v>
      </c>
    </row>
    <row r="36" spans="1:11" ht="25.5" x14ac:dyDescent="0.2">
      <c r="A36" s="112" t="s">
        <v>369</v>
      </c>
      <c r="B36" s="37" t="s">
        <v>213</v>
      </c>
      <c r="C36" s="8">
        <v>20.793657889999999</v>
      </c>
      <c r="D36" s="9" t="str">
        <f>IF($B36="N/A","N/A",IF(C36&gt;15,"No",IF(C36&lt;-15,"No","Yes")))</f>
        <v>N/A</v>
      </c>
      <c r="E36" s="8">
        <v>19.145154975000001</v>
      </c>
      <c r="F36" s="9" t="str">
        <f>IF($B36="N/A","N/A",IF(E36&gt;15,"No",IF(E36&lt;-15,"No","Yes")))</f>
        <v>N/A</v>
      </c>
      <c r="G36" s="8">
        <v>14.424629384999999</v>
      </c>
      <c r="H36" s="9" t="str">
        <f>IF($B36="N/A","N/A",IF(G36&gt;15,"No",IF(G36&lt;-15,"No","Yes")))</f>
        <v>N/A</v>
      </c>
      <c r="I36" s="10">
        <v>-7.93</v>
      </c>
      <c r="J36" s="10">
        <v>-24.7</v>
      </c>
      <c r="K36" s="9" t="str">
        <f t="shared" si="0"/>
        <v>Yes</v>
      </c>
    </row>
    <row r="37" spans="1:11" x14ac:dyDescent="0.2">
      <c r="A37" s="112" t="s">
        <v>374</v>
      </c>
      <c r="B37" s="37" t="s">
        <v>231</v>
      </c>
      <c r="C37" s="8">
        <v>85.719820584999994</v>
      </c>
      <c r="D37" s="9" t="str">
        <f>IF($B37="N/A","N/A",IF(C37&gt;90,"No",IF(C37&lt;75,"No","Yes")))</f>
        <v>Yes</v>
      </c>
      <c r="E37" s="8">
        <v>85.636615560999999</v>
      </c>
      <c r="F37" s="9" t="str">
        <f>IF($B37="N/A","N/A",IF(E37&gt;90,"No",IF(E37&lt;75,"No","Yes")))</f>
        <v>Yes</v>
      </c>
      <c r="G37" s="8">
        <v>83.184720386999999</v>
      </c>
      <c r="H37" s="9" t="str">
        <f>IF($B37="N/A","N/A",IF(G37&gt;90,"No",IF(G37&lt;75,"No","Yes")))</f>
        <v>Yes</v>
      </c>
      <c r="I37" s="10">
        <v>-9.7000000000000003E-2</v>
      </c>
      <c r="J37" s="10">
        <v>-2.86</v>
      </c>
      <c r="K37" s="9" t="str">
        <f>IF(J37="Div by 0", "N/A", IF(J37="N/A","N/A", IF(J37&gt;30, "No", IF(J37&lt;-30, "No", "Yes"))))</f>
        <v>Yes</v>
      </c>
    </row>
    <row r="38" spans="1:11" x14ac:dyDescent="0.2">
      <c r="A38" s="112" t="s">
        <v>375</v>
      </c>
      <c r="B38" s="37" t="s">
        <v>232</v>
      </c>
      <c r="C38" s="8">
        <v>11.210454945</v>
      </c>
      <c r="D38" s="9" t="str">
        <f>IF($B38="N/A","N/A",IF(C38&gt;10,"No",IF(C38&lt;1,"No","Yes")))</f>
        <v>No</v>
      </c>
      <c r="E38" s="8">
        <v>11.256363143</v>
      </c>
      <c r="F38" s="9" t="str">
        <f>IF($B38="N/A","N/A",IF(E38&gt;10,"No",IF(E38&lt;1,"No","Yes")))</f>
        <v>No</v>
      </c>
      <c r="G38" s="8">
        <v>12.815573169</v>
      </c>
      <c r="H38" s="9" t="str">
        <f>IF($B38="N/A","N/A",IF(G38&gt;10,"No",IF(G38&lt;1,"No","Yes")))</f>
        <v>No</v>
      </c>
      <c r="I38" s="10">
        <v>0.40949999999999998</v>
      </c>
      <c r="J38" s="10">
        <v>13.85</v>
      </c>
      <c r="K38" s="9" t="str">
        <f>IF(J38="Div by 0", "N/A", IF(J38="N/A","N/A", IF(J38&gt;30, "No", IF(J38&lt;-30, "No", "Yes"))))</f>
        <v>Yes</v>
      </c>
    </row>
    <row r="39" spans="1:11" x14ac:dyDescent="0.2">
      <c r="A39" s="112" t="s">
        <v>376</v>
      </c>
      <c r="B39" s="37" t="s">
        <v>233</v>
      </c>
      <c r="C39" s="8">
        <v>8.1958663000000001E-2</v>
      </c>
      <c r="D39" s="9" t="str">
        <f>IF($B39="N/A","N/A",IF(C39&gt;2,"No",IF(C39&lt;=0,"No","Yes")))</f>
        <v>Yes</v>
      </c>
      <c r="E39" s="8">
        <v>3.6145666999999999E-2</v>
      </c>
      <c r="F39" s="9" t="str">
        <f>IF($B39="N/A","N/A",IF(E39&gt;2,"No",IF(E39&lt;=0,"No","Yes")))</f>
        <v>Yes</v>
      </c>
      <c r="G39" s="8">
        <v>7.7058564499999996E-2</v>
      </c>
      <c r="H39" s="9" t="str">
        <f>IF($B39="N/A","N/A",IF(G39&gt;2,"No",IF(G39&lt;=0,"No","Yes")))</f>
        <v>Yes</v>
      </c>
      <c r="I39" s="10">
        <v>-55.9</v>
      </c>
      <c r="J39" s="10">
        <v>113.2</v>
      </c>
      <c r="K39" s="9" t="str">
        <f>IF(J39="Div by 0", "N/A", IF(J39="N/A","N/A", IF(J39&gt;30, "No", IF(J39&lt;-30, "No", "Yes"))))</f>
        <v>No</v>
      </c>
    </row>
    <row r="40" spans="1:11" x14ac:dyDescent="0.2">
      <c r="A40" s="112" t="s">
        <v>377</v>
      </c>
      <c r="B40" s="37" t="s">
        <v>234</v>
      </c>
      <c r="C40" s="8">
        <v>1.3605138063</v>
      </c>
      <c r="D40" s="9" t="str">
        <f>IF($B40="N/A","N/A",IF(C40&gt;3,"No",IF(C40&lt;=0,"No","Yes")))</f>
        <v>Yes</v>
      </c>
      <c r="E40" s="8">
        <v>1.3660050001999999</v>
      </c>
      <c r="F40" s="9" t="str">
        <f>IF($B40="N/A","N/A",IF(E40&gt;3,"No",IF(E40&lt;=0,"No","Yes")))</f>
        <v>Yes</v>
      </c>
      <c r="G40" s="8">
        <v>1.7356524292</v>
      </c>
      <c r="H40" s="9" t="str">
        <f>IF($B40="N/A","N/A",IF(G40&gt;3,"No",IF(G40&lt;=0,"No","Yes")))</f>
        <v>Yes</v>
      </c>
      <c r="I40" s="10">
        <v>0.40360000000000001</v>
      </c>
      <c r="J40" s="10">
        <v>27.06</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14418</v>
      </c>
      <c r="D6" s="9" t="str">
        <f>IF($B6="N/A","N/A",IF(C6&gt;15,"No",IF(C6&lt;-15,"No","Yes")))</f>
        <v>N/A</v>
      </c>
      <c r="E6" s="38">
        <v>18359</v>
      </c>
      <c r="F6" s="9" t="str">
        <f>IF($B6="N/A","N/A",IF(E6&gt;15,"No",IF(E6&lt;-15,"No","Yes")))</f>
        <v>N/A</v>
      </c>
      <c r="G6" s="38">
        <v>22654</v>
      </c>
      <c r="H6" s="9" t="str">
        <f>IF($B6="N/A","N/A",IF(G6&gt;15,"No",IF(G6&lt;-15,"No","Yes")))</f>
        <v>N/A</v>
      </c>
      <c r="I6" s="10">
        <v>27.33</v>
      </c>
      <c r="J6" s="10">
        <v>23.39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1037.2313081</v>
      </c>
      <c r="D9" s="9" t="str">
        <f>IF($B9="N/A","N/A",IF(C9&gt;15,"No",IF(C9&lt;-15,"No","Yes")))</f>
        <v>N/A</v>
      </c>
      <c r="E9" s="98">
        <v>1012.9683534</v>
      </c>
      <c r="F9" s="9" t="str">
        <f>IF($B9="N/A","N/A",IF(E9&gt;15,"No",IF(E9&lt;-15,"No","Yes")))</f>
        <v>N/A</v>
      </c>
      <c r="G9" s="98">
        <v>1091.0603424999999</v>
      </c>
      <c r="H9" s="9" t="str">
        <f>IF($B9="N/A","N/A",IF(G9&gt;15,"No",IF(G9&lt;-15,"No","Yes")))</f>
        <v>N/A</v>
      </c>
      <c r="I9" s="10">
        <v>-2.34</v>
      </c>
      <c r="J9" s="10">
        <v>7.7089999999999996</v>
      </c>
      <c r="K9" s="9" t="str">
        <f t="shared" si="0"/>
        <v>Yes</v>
      </c>
    </row>
    <row r="10" spans="1:11" x14ac:dyDescent="0.2">
      <c r="A10" s="112" t="s">
        <v>309</v>
      </c>
      <c r="B10" s="37" t="s">
        <v>213</v>
      </c>
      <c r="C10" s="8">
        <v>0.74212789570000004</v>
      </c>
      <c r="D10" s="9" t="str">
        <f>IF($B10="N/A","N/A",IF(C10&gt;15,"No",IF(C10&lt;-15,"No","Yes")))</f>
        <v>N/A</v>
      </c>
      <c r="E10" s="8">
        <v>77.406176806999994</v>
      </c>
      <c r="F10" s="9" t="str">
        <f>IF($B10="N/A","N/A",IF(E10&gt;15,"No",IF(E10&lt;-15,"No","Yes")))</f>
        <v>N/A</v>
      </c>
      <c r="G10" s="8">
        <v>98.869956740999996</v>
      </c>
      <c r="H10" s="9" t="str">
        <f>IF($B10="N/A","N/A",IF(G10&gt;15,"No",IF(G10&lt;-15,"No","Yes")))</f>
        <v>N/A</v>
      </c>
      <c r="I10" s="10">
        <v>10330</v>
      </c>
      <c r="J10" s="10">
        <v>27.73</v>
      </c>
      <c r="K10" s="9" t="str">
        <f t="shared" si="0"/>
        <v>Yes</v>
      </c>
    </row>
    <row r="11" spans="1:11" x14ac:dyDescent="0.2">
      <c r="A11" s="112" t="s">
        <v>826</v>
      </c>
      <c r="B11" s="37" t="s">
        <v>213</v>
      </c>
      <c r="C11" s="98">
        <v>5370.0654205999999</v>
      </c>
      <c r="D11" s="9" t="str">
        <f>IF($B11="N/A","N/A",IF(C11&gt;15,"No",IF(C11&lt;-15,"No","Yes")))</f>
        <v>N/A</v>
      </c>
      <c r="E11" s="98">
        <v>8907.0772641000003</v>
      </c>
      <c r="F11" s="9" t="str">
        <f>IF($B11="N/A","N/A",IF(E11&gt;15,"No",IF(E11&lt;-15,"No","Yes")))</f>
        <v>N/A</v>
      </c>
      <c r="G11" s="98">
        <v>9468.5290650999996</v>
      </c>
      <c r="H11" s="9" t="str">
        <f>IF($B11="N/A","N/A",IF(G11&gt;15,"No",IF(G11&lt;-15,"No","Yes")))</f>
        <v>N/A</v>
      </c>
      <c r="I11" s="10">
        <v>65.87</v>
      </c>
      <c r="J11" s="10">
        <v>6.3029999999999999</v>
      </c>
      <c r="K11" s="9" t="str">
        <f t="shared" si="0"/>
        <v>Yes</v>
      </c>
    </row>
    <row r="12" spans="1:11" x14ac:dyDescent="0.2">
      <c r="A12" s="112" t="s">
        <v>310</v>
      </c>
      <c r="B12" s="37" t="s">
        <v>214</v>
      </c>
      <c r="C12" s="8">
        <v>0.56873352749999995</v>
      </c>
      <c r="D12" s="9" t="str">
        <f>IF($B12="N/A","N/A",IF(C12&gt;100,"No",IF(C12&lt;95,"No","Yes")))</f>
        <v>No</v>
      </c>
      <c r="E12" s="8">
        <v>79.072934255999996</v>
      </c>
      <c r="F12" s="9" t="str">
        <f>IF($B12="N/A","N/A",IF(E12&gt;100,"No",IF(E12&lt;95,"No","Yes")))</f>
        <v>No</v>
      </c>
      <c r="G12" s="8">
        <v>99.951443454</v>
      </c>
      <c r="H12" s="9" t="str">
        <f>IF($B12="N/A","N/A",IF(G12&gt;100,"No",IF(G12&lt;95,"No","Yes")))</f>
        <v>Yes</v>
      </c>
      <c r="I12" s="10">
        <v>13803</v>
      </c>
      <c r="J12" s="10">
        <v>26.4</v>
      </c>
      <c r="K12" s="9" t="str">
        <f t="shared" si="0"/>
        <v>Yes</v>
      </c>
    </row>
    <row r="13" spans="1:11" x14ac:dyDescent="0.2">
      <c r="A13" s="112" t="s">
        <v>827</v>
      </c>
      <c r="B13" s="37" t="s">
        <v>220</v>
      </c>
      <c r="C13" s="8">
        <v>1.256097561</v>
      </c>
      <c r="D13" s="9" t="str">
        <f>IF($B13="N/A","N/A",IF(C13&gt;1,"Yes","No"))</f>
        <v>Yes</v>
      </c>
      <c r="E13" s="8">
        <v>1.2618309567999999</v>
      </c>
      <c r="F13" s="9" t="str">
        <f>IF($B13="N/A","N/A",IF(E13&gt;1,"Yes","No"))</f>
        <v>Yes</v>
      </c>
      <c r="G13" s="8">
        <v>1.2686923110999999</v>
      </c>
      <c r="H13" s="9" t="str">
        <f>IF($B13="N/A","N/A",IF(G13&gt;1,"Yes","No"))</f>
        <v>Yes</v>
      </c>
      <c r="I13" s="10">
        <v>0.45639999999999997</v>
      </c>
      <c r="J13" s="10">
        <v>0.54379999999999995</v>
      </c>
      <c r="K13" s="9" t="str">
        <f t="shared" si="0"/>
        <v>Yes</v>
      </c>
    </row>
    <row r="14" spans="1:11" x14ac:dyDescent="0.2">
      <c r="A14" s="112" t="s">
        <v>311</v>
      </c>
      <c r="B14" s="37" t="s">
        <v>214</v>
      </c>
      <c r="C14" s="8">
        <v>40.830905811999997</v>
      </c>
      <c r="D14" s="9" t="str">
        <f>IF($B14="N/A","N/A",IF(C14&gt;100,"No",IF(C14&lt;95,"No","Yes")))</f>
        <v>No</v>
      </c>
      <c r="E14" s="8">
        <v>99.967318481000007</v>
      </c>
      <c r="F14" s="9" t="str">
        <f>IF($B14="N/A","N/A",IF(E14&gt;100,"No",IF(E14&lt;95,"No","Yes")))</f>
        <v>Yes</v>
      </c>
      <c r="G14" s="8">
        <v>99.991171537</v>
      </c>
      <c r="H14" s="9" t="str">
        <f>IF($B14="N/A","N/A",IF(G14&gt;100,"No",IF(G14&lt;95,"No","Yes")))</f>
        <v>Yes</v>
      </c>
      <c r="I14" s="10">
        <v>144.80000000000001</v>
      </c>
      <c r="J14" s="10">
        <v>2.3900000000000001E-2</v>
      </c>
      <c r="K14" s="9" t="str">
        <f t="shared" si="0"/>
        <v>Yes</v>
      </c>
    </row>
    <row r="15" spans="1:11" x14ac:dyDescent="0.2">
      <c r="A15" s="112" t="s">
        <v>828</v>
      </c>
      <c r="B15" s="37" t="s">
        <v>221</v>
      </c>
      <c r="C15" s="8">
        <v>1.1527093596</v>
      </c>
      <c r="D15" s="9" t="str">
        <f>IF($B15="N/A","N/A",IF(C15&gt;3,"Yes","No"))</f>
        <v>No</v>
      </c>
      <c r="E15" s="8">
        <v>10.158284749</v>
      </c>
      <c r="F15" s="9" t="str">
        <f>IF($B15="N/A","N/A",IF(E15&gt;3,"Yes","No"))</f>
        <v>Yes</v>
      </c>
      <c r="G15" s="8">
        <v>12.828447819000001</v>
      </c>
      <c r="H15" s="9" t="str">
        <f>IF($B15="N/A","N/A",IF(G15&gt;3,"Yes","No"))</f>
        <v>Yes</v>
      </c>
      <c r="I15" s="10">
        <v>781.3</v>
      </c>
      <c r="J15" s="10">
        <v>26.29</v>
      </c>
      <c r="K15" s="9" t="str">
        <f t="shared" si="0"/>
        <v>Yes</v>
      </c>
    </row>
    <row r="16" spans="1:11" x14ac:dyDescent="0.2">
      <c r="A16" s="112" t="s">
        <v>829</v>
      </c>
      <c r="B16" s="37" t="s">
        <v>222</v>
      </c>
      <c r="C16" s="8">
        <v>6.1645165764999996</v>
      </c>
      <c r="D16" s="9" t="str">
        <f>IF($B16="N/A","N/A",IF(C16&gt;=8,"No",IF(C16&lt;2,"No","Yes")))</f>
        <v>Yes</v>
      </c>
      <c r="E16" s="8">
        <v>4.8238818978999998</v>
      </c>
      <c r="F16" s="9" t="str">
        <f>IF($B16="N/A","N/A",IF(E16&gt;=8,"No",IF(E16&lt;2,"No","Yes")))</f>
        <v>Yes</v>
      </c>
      <c r="G16" s="8">
        <v>4.7232276861000004</v>
      </c>
      <c r="H16" s="9" t="str">
        <f>IF($B16="N/A","N/A",IF(G16&gt;=8,"No",IF(G16&lt;2,"No","Yes")))</f>
        <v>Yes</v>
      </c>
      <c r="I16" s="10">
        <v>-21.7</v>
      </c>
      <c r="J16" s="10">
        <v>-2.09</v>
      </c>
      <c r="K16" s="9" t="str">
        <f t="shared" si="0"/>
        <v>Yes</v>
      </c>
    </row>
    <row r="17" spans="1:11" x14ac:dyDescent="0.2">
      <c r="A17" s="112" t="s">
        <v>312</v>
      </c>
      <c r="B17" s="37" t="s">
        <v>223</v>
      </c>
      <c r="C17" s="8">
        <v>99.916770702999997</v>
      </c>
      <c r="D17" s="9" t="str">
        <f>IF(OR($B17="N/A",$C17="N/A"),"N/A",IF(C17&gt;100,"No",IF(C17&lt;98,"No","Yes")))</f>
        <v>Yes</v>
      </c>
      <c r="E17" s="8">
        <v>99.967318481000007</v>
      </c>
      <c r="F17" s="9" t="str">
        <f>IF(OR($B17="N/A",$E17="N/A"),"N/A",IF(E17&gt;100,"No",IF(E17&lt;98,"No","Yes")))</f>
        <v>Yes</v>
      </c>
      <c r="G17" s="8">
        <v>99.708660722000005</v>
      </c>
      <c r="H17" s="9" t="str">
        <f>IF($B17="N/A","N/A",IF(G17&gt;100,"No",IF(G17&lt;98,"No","Yes")))</f>
        <v>Yes</v>
      </c>
      <c r="I17" s="10">
        <v>5.0599999999999999E-2</v>
      </c>
      <c r="J17" s="10">
        <v>-0.25900000000000001</v>
      </c>
      <c r="K17" s="9" t="str">
        <f t="shared" si="0"/>
        <v>Yes</v>
      </c>
    </row>
    <row r="18" spans="1:11" x14ac:dyDescent="0.2">
      <c r="A18" s="112" t="s">
        <v>31</v>
      </c>
      <c r="B18" s="37" t="s">
        <v>214</v>
      </c>
      <c r="C18" s="8">
        <v>99.805798308000007</v>
      </c>
      <c r="D18" s="9" t="str">
        <f>IF($B18="N/A","N/A",IF(C18&gt;100,"No",IF(C18&lt;95,"No","Yes")))</f>
        <v>Yes</v>
      </c>
      <c r="E18" s="8">
        <v>99.869273926000005</v>
      </c>
      <c r="F18" s="9" t="str">
        <f>IF($B18="N/A","N/A",IF(E18&gt;100,"No",IF(E18&lt;95,"No","Yes")))</f>
        <v>Yes</v>
      </c>
      <c r="G18" s="8">
        <v>99.624790324000003</v>
      </c>
      <c r="H18" s="9" t="str">
        <f>IF($B18="N/A","N/A",IF(G18&gt;100,"No",IF(G18&lt;95,"No","Yes")))</f>
        <v>Yes</v>
      </c>
      <c r="I18" s="10">
        <v>6.3600000000000004E-2</v>
      </c>
      <c r="J18" s="10">
        <v>-0.245</v>
      </c>
      <c r="K18" s="9" t="str">
        <f t="shared" si="0"/>
        <v>Yes</v>
      </c>
    </row>
    <row r="19" spans="1:11" x14ac:dyDescent="0.2">
      <c r="A19" s="112" t="s">
        <v>313</v>
      </c>
      <c r="B19" s="37" t="s">
        <v>214</v>
      </c>
      <c r="C19" s="8">
        <v>99.937578027000001</v>
      </c>
      <c r="D19" s="9" t="str">
        <f>IF($B19="N/A","N/A",IF(C19&gt;100,"No",IF(C19&lt;95,"No","Yes")))</f>
        <v>Yes</v>
      </c>
      <c r="E19" s="8">
        <v>99.934636963000003</v>
      </c>
      <c r="F19" s="9" t="str">
        <f>IF($B19="N/A","N/A",IF(E19&gt;100,"No",IF(E19&lt;95,"No","Yes")))</f>
        <v>Yes</v>
      </c>
      <c r="G19" s="8">
        <v>99.973514610999999</v>
      </c>
      <c r="H19" s="9" t="str">
        <f>IF($B19="N/A","N/A",IF(G19&gt;100,"No",IF(G19&lt;95,"No","Yes")))</f>
        <v>Yes</v>
      </c>
      <c r="I19" s="10">
        <v>-3.0000000000000001E-3</v>
      </c>
      <c r="J19" s="10">
        <v>3.8899999999999997E-2</v>
      </c>
      <c r="K19" s="9" t="str">
        <f t="shared" si="0"/>
        <v>Yes</v>
      </c>
    </row>
    <row r="20" spans="1:11" x14ac:dyDescent="0.2">
      <c r="A20" s="112" t="s">
        <v>314</v>
      </c>
      <c r="B20" s="37" t="s">
        <v>223</v>
      </c>
      <c r="C20" s="8">
        <v>99.993064224999998</v>
      </c>
      <c r="D20" s="9" t="str">
        <f>IF($B20="N/A","N/A",IF(C20&gt;100,"No",IF(C20&lt;98,"No","Yes")))</f>
        <v>Yes</v>
      </c>
      <c r="E20" s="8">
        <v>99.989106160000006</v>
      </c>
      <c r="F20" s="9" t="str">
        <f>IF($B20="N/A","N/A",IF(E20&gt;100,"No",IF(E20&lt;98,"No","Yes")))</f>
        <v>Yes</v>
      </c>
      <c r="G20" s="8">
        <v>99.986757306000001</v>
      </c>
      <c r="H20" s="9" t="str">
        <f>IF($B20="N/A","N/A",IF(G20&gt;100,"No",IF(G20&lt;98,"No","Yes")))</f>
        <v>Yes</v>
      </c>
      <c r="I20" s="10">
        <v>-4.0000000000000001E-3</v>
      </c>
      <c r="J20" s="10">
        <v>-2E-3</v>
      </c>
      <c r="K20" s="9" t="str">
        <f t="shared" si="0"/>
        <v>Yes</v>
      </c>
    </row>
    <row r="21" spans="1:11" x14ac:dyDescent="0.2">
      <c r="A21" s="112" t="s">
        <v>831</v>
      </c>
      <c r="B21" s="37" t="s">
        <v>225</v>
      </c>
      <c r="C21" s="8">
        <v>3.1575223694000001</v>
      </c>
      <c r="D21" s="9" t="str">
        <f>IF($B21="N/A","N/A",IF(C21&gt;=2,"Yes","No"))</f>
        <v>Yes</v>
      </c>
      <c r="E21" s="8">
        <v>7.9427466361999999</v>
      </c>
      <c r="F21" s="9" t="str">
        <f>IF($B21="N/A","N/A",IF(E21&gt;=2,"Yes","No"))</f>
        <v>Yes</v>
      </c>
      <c r="G21" s="8">
        <v>8.2307624386999994</v>
      </c>
      <c r="H21" s="9" t="str">
        <f>IF($B21="N/A","N/A",IF(G21&gt;=2,"Yes","No"))</f>
        <v>Yes</v>
      </c>
      <c r="I21" s="10">
        <v>151.5</v>
      </c>
      <c r="J21" s="10">
        <v>3.6259999999999999</v>
      </c>
      <c r="K21" s="9" t="str">
        <f t="shared" si="0"/>
        <v>Yes</v>
      </c>
    </row>
    <row r="22" spans="1:11" x14ac:dyDescent="0.2">
      <c r="A22" s="112" t="s">
        <v>832</v>
      </c>
      <c r="B22" s="37" t="s">
        <v>226</v>
      </c>
      <c r="C22" s="8">
        <v>5.4241520427000003</v>
      </c>
      <c r="D22" s="9" t="str">
        <f>IF($B22="N/A","N/A",IF(C22&gt;30,"No",IF(C22&lt;5,"No","Yes")))</f>
        <v>Yes</v>
      </c>
      <c r="E22" s="8">
        <v>5.2078226289999998</v>
      </c>
      <c r="F22" s="9" t="str">
        <f>IF($B22="N/A","N/A",IF(E22&gt;30,"No",IF(E22&lt;5,"No","Yes")))</f>
        <v>Yes</v>
      </c>
      <c r="G22" s="8">
        <v>5.3772460377</v>
      </c>
      <c r="H22" s="9" t="str">
        <f>IF($B22="N/A","N/A",IF(G22&gt;30,"No",IF(G22&lt;5,"No","Yes")))</f>
        <v>Yes</v>
      </c>
      <c r="I22" s="10">
        <v>-3.99</v>
      </c>
      <c r="J22" s="10">
        <v>3.2530000000000001</v>
      </c>
      <c r="K22" s="9" t="str">
        <f t="shared" si="0"/>
        <v>Yes</v>
      </c>
    </row>
    <row r="23" spans="1:11" x14ac:dyDescent="0.2">
      <c r="A23" s="112" t="s">
        <v>833</v>
      </c>
      <c r="B23" s="37" t="s">
        <v>227</v>
      </c>
      <c r="C23" s="8">
        <v>38.628008600999998</v>
      </c>
      <c r="D23" s="9" t="str">
        <f>IF($B23="N/A","N/A",IF(C23&gt;75,"No",IF(C23&lt;15,"No","Yes")))</f>
        <v>Yes</v>
      </c>
      <c r="E23" s="8">
        <v>39.652448657000001</v>
      </c>
      <c r="F23" s="9" t="str">
        <f>IF($B23="N/A","N/A",IF(E23&gt;75,"No",IF(E23&lt;15,"No","Yes")))</f>
        <v>Yes</v>
      </c>
      <c r="G23" s="8">
        <v>39.892278486999999</v>
      </c>
      <c r="H23" s="9" t="str">
        <f>IF($B23="N/A","N/A",IF(G23&gt;75,"No",IF(G23&lt;15,"No","Yes")))</f>
        <v>Yes</v>
      </c>
      <c r="I23" s="10">
        <v>2.6520000000000001</v>
      </c>
      <c r="J23" s="10">
        <v>0.6048</v>
      </c>
      <c r="K23" s="9" t="str">
        <f t="shared" si="0"/>
        <v>Yes</v>
      </c>
    </row>
    <row r="24" spans="1:11" x14ac:dyDescent="0.2">
      <c r="A24" s="112" t="s">
        <v>834</v>
      </c>
      <c r="B24" s="37" t="s">
        <v>228</v>
      </c>
      <c r="C24" s="8">
        <v>55.947839356000003</v>
      </c>
      <c r="D24" s="9" t="str">
        <f>IF($B24="N/A","N/A",IF(C24&gt;70,"No",IF(C24&lt;25,"No","Yes")))</f>
        <v>Yes</v>
      </c>
      <c r="E24" s="8">
        <v>55.139728714</v>
      </c>
      <c r="F24" s="9" t="str">
        <f>IF($B24="N/A","N/A",IF(E24&gt;70,"No",IF(E24&lt;25,"No","Yes")))</f>
        <v>Yes</v>
      </c>
      <c r="G24" s="8">
        <v>54.730475476000002</v>
      </c>
      <c r="H24" s="9" t="str">
        <f>IF($B24="N/A","N/A",IF(G24&gt;70,"No",IF(G24&lt;25,"No","Yes")))</f>
        <v>Yes</v>
      </c>
      <c r="I24" s="10">
        <v>-1.44</v>
      </c>
      <c r="J24" s="10">
        <v>-0.74199999999999999</v>
      </c>
      <c r="K24" s="9" t="str">
        <f t="shared" si="0"/>
        <v>Yes</v>
      </c>
    </row>
    <row r="25" spans="1:11" x14ac:dyDescent="0.2">
      <c r="A25" s="112" t="s">
        <v>318</v>
      </c>
      <c r="B25" s="37" t="s">
        <v>229</v>
      </c>
      <c r="C25" s="8">
        <v>0.3051740879</v>
      </c>
      <c r="D25" s="9" t="str">
        <f>IF($B25="N/A","N/A",IF(C25&gt;70,"No",IF(C25&lt;35,"No","Yes")))</f>
        <v>No</v>
      </c>
      <c r="E25" s="8">
        <v>43.346587505000002</v>
      </c>
      <c r="F25" s="9" t="str">
        <f>IF($B25="N/A","N/A",IF(E25&gt;70,"No",IF(E25&lt;35,"No","Yes")))</f>
        <v>Yes</v>
      </c>
      <c r="G25" s="8">
        <v>56.890615343999997</v>
      </c>
      <c r="H25" s="9" t="str">
        <f>IF($B25="N/A","N/A",IF(G25&gt;70,"No",IF(G25&lt;35,"No","Yes")))</f>
        <v>Yes</v>
      </c>
      <c r="I25" s="10">
        <v>14104</v>
      </c>
      <c r="J25" s="10">
        <v>31.25</v>
      </c>
      <c r="K25" s="9" t="str">
        <f t="shared" si="0"/>
        <v>No</v>
      </c>
    </row>
    <row r="26" spans="1:11" x14ac:dyDescent="0.2">
      <c r="A26" s="112" t="s">
        <v>835</v>
      </c>
      <c r="B26" s="37" t="s">
        <v>220</v>
      </c>
      <c r="C26" s="8">
        <v>2.4318181818000002</v>
      </c>
      <c r="D26" s="9" t="str">
        <f>IF($B26="N/A","N/A",IF(C26&gt;1,"Yes","No"))</f>
        <v>Yes</v>
      </c>
      <c r="E26" s="8">
        <v>2.26752953</v>
      </c>
      <c r="F26" s="9" t="str">
        <f>IF($B26="N/A","N/A",IF(E26&gt;1,"Yes","No"))</f>
        <v>Yes</v>
      </c>
      <c r="G26" s="8">
        <v>2.3027622595000001</v>
      </c>
      <c r="H26" s="9" t="str">
        <f>IF($B26="N/A","N/A",IF(G26&gt;1,"Yes","No"))</f>
        <v>Yes</v>
      </c>
      <c r="I26" s="10">
        <v>-6.76</v>
      </c>
      <c r="J26" s="10">
        <v>1.554</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97.939180699000005</v>
      </c>
      <c r="F28" s="9" t="str">
        <f>IF($B28="N/A","N/A",IF(E28&gt;15,"No",IF(E28&lt;-15,"No","Yes")))</f>
        <v>N/A</v>
      </c>
      <c r="G28" s="8">
        <v>99.449099938000003</v>
      </c>
      <c r="H28" s="9" t="str">
        <f>IF($B28="N/A","N/A",IF(G28&gt;15,"No",IF(G28&lt;-15,"No","Yes")))</f>
        <v>N/A</v>
      </c>
      <c r="I28" s="10">
        <v>-2.06</v>
      </c>
      <c r="J28" s="10">
        <v>1.542</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99.935848088</v>
      </c>
      <c r="F30" s="9" t="str">
        <f>IF($B30="N/A","N/A",IF(E30&gt;15,"No",IF(E30&lt;-15,"No","Yes")))</f>
        <v>N/A</v>
      </c>
      <c r="G30" s="8">
        <v>100</v>
      </c>
      <c r="H30" s="9" t="str">
        <f>IF($B30="N/A","N/A",IF(G30&gt;15,"No",IF(G30&lt;-15,"No","Yes")))</f>
        <v>N/A</v>
      </c>
      <c r="I30" s="10">
        <v>-6.4000000000000001E-2</v>
      </c>
      <c r="J30" s="10">
        <v>6.4199999999999993E-2</v>
      </c>
      <c r="K30" s="9" t="str">
        <f t="shared" si="0"/>
        <v>Yes</v>
      </c>
    </row>
    <row r="31" spans="1:11" x14ac:dyDescent="0.2">
      <c r="A31" s="112" t="s">
        <v>322</v>
      </c>
      <c r="B31" s="37" t="s">
        <v>230</v>
      </c>
      <c r="C31" s="8">
        <v>44.694132334999999</v>
      </c>
      <c r="D31" s="9" t="str">
        <f>IF($B31="N/A","N/A",IF(C31&gt;=90,"Yes","No"))</f>
        <v>No</v>
      </c>
      <c r="E31" s="8">
        <v>0</v>
      </c>
      <c r="F31" s="9" t="str">
        <f>IF($B31="N/A","N/A",IF(E31&gt;=90,"Yes","No"))</f>
        <v>No</v>
      </c>
      <c r="G31" s="8">
        <v>0</v>
      </c>
      <c r="H31" s="9" t="str">
        <f>IF($B31="N/A","N/A",IF(G31&gt;=90,"Yes","No"))</f>
        <v>No</v>
      </c>
      <c r="I31" s="10">
        <v>-100</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68136</v>
      </c>
      <c r="D6" s="9" t="str">
        <f>IF(OR($B6="N/A",$C6="N/A"),"N/A",IF(C6&lt;0,"No","Yes"))</f>
        <v>N/A</v>
      </c>
      <c r="E6" s="38">
        <v>49832</v>
      </c>
      <c r="F6" s="9" t="str">
        <f>IF($B6="N/A","N/A",IF(E6&lt;0,"No","Yes"))</f>
        <v>N/A</v>
      </c>
      <c r="G6" s="38">
        <v>61519</v>
      </c>
      <c r="H6" s="9" t="str">
        <f>IF($B6="N/A","N/A",IF(G6&lt;0,"No","Yes"))</f>
        <v>N/A</v>
      </c>
      <c r="I6" s="10">
        <v>-26.9</v>
      </c>
      <c r="J6" s="10">
        <v>23.45</v>
      </c>
      <c r="K6" s="9" t="str">
        <f t="shared" ref="K6:K35" si="0">IF(J6="Div by 0", "N/A", IF(J6="N/A","N/A", IF(J6&gt;30, "No", IF(J6&lt;-30, "No", "Yes"))))</f>
        <v>Yes</v>
      </c>
    </row>
    <row r="7" spans="1:11" x14ac:dyDescent="0.2">
      <c r="A7" s="112" t="s">
        <v>438</v>
      </c>
      <c r="B7" s="107" t="s">
        <v>213</v>
      </c>
      <c r="C7" s="9">
        <v>0.104203358</v>
      </c>
      <c r="D7" s="9" t="str">
        <f t="shared" ref="D7:D17" si="1">IF(OR($B7="N/A",$C7="N/A"),"N/A",IF(C7&lt;0,"No","Yes"))</f>
        <v>N/A</v>
      </c>
      <c r="E7" s="9">
        <v>0.16655964039999999</v>
      </c>
      <c r="F7" s="9" t="str">
        <f t="shared" ref="F7:F17" si="2">IF($B7="N/A","N/A",IF(E7&lt;0,"No","Yes"))</f>
        <v>N/A</v>
      </c>
      <c r="G7" s="9">
        <v>0.1820575757</v>
      </c>
      <c r="H7" s="9" t="str">
        <f t="shared" ref="H7:H17" si="3">IF($B7="N/A","N/A",IF(G7&lt;0,"No","Yes"))</f>
        <v>N/A</v>
      </c>
      <c r="I7" s="10">
        <v>59.84</v>
      </c>
      <c r="J7" s="10">
        <v>9.3049999999999997</v>
      </c>
      <c r="K7" s="9" t="str">
        <f t="shared" si="0"/>
        <v>Yes</v>
      </c>
    </row>
    <row r="8" spans="1:11" x14ac:dyDescent="0.2">
      <c r="A8" s="112" t="s">
        <v>439</v>
      </c>
      <c r="B8" s="107" t="s">
        <v>213</v>
      </c>
      <c r="C8" s="9">
        <v>2.4436421275</v>
      </c>
      <c r="D8" s="9" t="str">
        <f t="shared" si="1"/>
        <v>N/A</v>
      </c>
      <c r="E8" s="9">
        <v>2.5485631723000002</v>
      </c>
      <c r="F8" s="9" t="str">
        <f t="shared" si="2"/>
        <v>N/A</v>
      </c>
      <c r="G8" s="9">
        <v>2.9535590631000002</v>
      </c>
      <c r="H8" s="9" t="str">
        <f t="shared" si="3"/>
        <v>N/A</v>
      </c>
      <c r="I8" s="10">
        <v>4.2939999999999996</v>
      </c>
      <c r="J8" s="10">
        <v>15.89</v>
      </c>
      <c r="K8" s="9" t="str">
        <f t="shared" si="0"/>
        <v>Yes</v>
      </c>
    </row>
    <row r="9" spans="1:11" x14ac:dyDescent="0.2">
      <c r="A9" s="112" t="s">
        <v>440</v>
      </c>
      <c r="B9" s="107" t="s">
        <v>213</v>
      </c>
      <c r="C9" s="9">
        <v>47.516731243000002</v>
      </c>
      <c r="D9" s="9" t="str">
        <f t="shared" si="1"/>
        <v>N/A</v>
      </c>
      <c r="E9" s="9">
        <v>48.460828382999999</v>
      </c>
      <c r="F9" s="9" t="str">
        <f t="shared" si="2"/>
        <v>N/A</v>
      </c>
      <c r="G9" s="9">
        <v>47.157788650999997</v>
      </c>
      <c r="H9" s="9" t="str">
        <f t="shared" si="3"/>
        <v>N/A</v>
      </c>
      <c r="I9" s="10">
        <v>1.9870000000000001</v>
      </c>
      <c r="J9" s="10">
        <v>-2.69</v>
      </c>
      <c r="K9" s="9" t="str">
        <f t="shared" si="0"/>
        <v>Yes</v>
      </c>
    </row>
    <row r="10" spans="1:11" x14ac:dyDescent="0.2">
      <c r="A10" s="112" t="s">
        <v>441</v>
      </c>
      <c r="B10" s="107" t="s">
        <v>213</v>
      </c>
      <c r="C10" s="9">
        <v>49.763707877999998</v>
      </c>
      <c r="D10" s="9" t="str">
        <f t="shared" si="1"/>
        <v>N/A</v>
      </c>
      <c r="E10" s="9">
        <v>48.818028576000003</v>
      </c>
      <c r="F10" s="9" t="str">
        <f t="shared" si="2"/>
        <v>N/A</v>
      </c>
      <c r="G10" s="9">
        <v>49.678960971000002</v>
      </c>
      <c r="H10" s="9" t="str">
        <f t="shared" si="3"/>
        <v>N/A</v>
      </c>
      <c r="I10" s="10">
        <v>-1.9</v>
      </c>
      <c r="J10" s="10">
        <v>1.764</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98.797992250999997</v>
      </c>
      <c r="D12" s="9" t="str">
        <f t="shared" si="1"/>
        <v>N/A</v>
      </c>
      <c r="E12" s="9">
        <v>98.340423823999998</v>
      </c>
      <c r="F12" s="9" t="str">
        <f t="shared" si="2"/>
        <v>N/A</v>
      </c>
      <c r="G12" s="9">
        <v>99.904094670000006</v>
      </c>
      <c r="H12" s="9" t="str">
        <f t="shared" si="3"/>
        <v>N/A</v>
      </c>
      <c r="I12" s="10">
        <v>-0.46300000000000002</v>
      </c>
      <c r="J12" s="10">
        <v>1.59</v>
      </c>
      <c r="K12" s="9" t="str">
        <f t="shared" si="0"/>
        <v>Yes</v>
      </c>
    </row>
    <row r="13" spans="1:11" x14ac:dyDescent="0.2">
      <c r="A13" s="28" t="s">
        <v>827</v>
      </c>
      <c r="B13" s="107" t="s">
        <v>213</v>
      </c>
      <c r="C13" s="9">
        <v>1.0793558834000001</v>
      </c>
      <c r="D13" s="9" t="str">
        <f t="shared" si="1"/>
        <v>N/A</v>
      </c>
      <c r="E13" s="9">
        <v>1.0668299153</v>
      </c>
      <c r="F13" s="9" t="str">
        <f t="shared" si="2"/>
        <v>N/A</v>
      </c>
      <c r="G13" s="9">
        <v>1.0645460462</v>
      </c>
      <c r="H13" s="9" t="str">
        <f t="shared" si="3"/>
        <v>N/A</v>
      </c>
      <c r="I13" s="10">
        <v>-1.1599999999999999</v>
      </c>
      <c r="J13" s="10">
        <v>-0.214</v>
      </c>
      <c r="K13" s="9" t="str">
        <f t="shared" si="0"/>
        <v>Yes</v>
      </c>
    </row>
    <row r="14" spans="1:11" x14ac:dyDescent="0.2">
      <c r="A14" s="28" t="s">
        <v>311</v>
      </c>
      <c r="B14" s="107" t="s">
        <v>213</v>
      </c>
      <c r="C14" s="9">
        <v>99.853234706999999</v>
      </c>
      <c r="D14" s="9" t="str">
        <f t="shared" si="1"/>
        <v>N/A</v>
      </c>
      <c r="E14" s="9">
        <v>86.560844437</v>
      </c>
      <c r="F14" s="9" t="str">
        <f t="shared" si="2"/>
        <v>N/A</v>
      </c>
      <c r="G14" s="9">
        <v>72.527186723</v>
      </c>
      <c r="H14" s="9" t="str">
        <f t="shared" si="3"/>
        <v>N/A</v>
      </c>
      <c r="I14" s="10">
        <v>-13.3</v>
      </c>
      <c r="J14" s="10">
        <v>-16.2</v>
      </c>
      <c r="K14" s="9" t="str">
        <f t="shared" si="0"/>
        <v>Yes</v>
      </c>
    </row>
    <row r="15" spans="1:11" x14ac:dyDescent="0.2">
      <c r="A15" s="28" t="s">
        <v>828</v>
      </c>
      <c r="B15" s="107" t="s">
        <v>213</v>
      </c>
      <c r="C15" s="9">
        <v>7.0323358222000003</v>
      </c>
      <c r="D15" s="9" t="str">
        <f t="shared" si="1"/>
        <v>N/A</v>
      </c>
      <c r="E15" s="9">
        <v>7.3278775936000002</v>
      </c>
      <c r="F15" s="9" t="str">
        <f t="shared" si="2"/>
        <v>N/A</v>
      </c>
      <c r="G15" s="9">
        <v>7.5529382759999999</v>
      </c>
      <c r="H15" s="9" t="str">
        <f t="shared" si="3"/>
        <v>N/A</v>
      </c>
      <c r="I15" s="10">
        <v>4.2030000000000003</v>
      </c>
      <c r="J15" s="10">
        <v>3.0710000000000002</v>
      </c>
      <c r="K15" s="9" t="str">
        <f t="shared" si="0"/>
        <v>Yes</v>
      </c>
    </row>
    <row r="16" spans="1:11" x14ac:dyDescent="0.2">
      <c r="A16" s="28" t="s">
        <v>837</v>
      </c>
      <c r="B16" s="107" t="s">
        <v>213</v>
      </c>
      <c r="C16" s="9">
        <v>2.706754337</v>
      </c>
      <c r="D16" s="9" t="str">
        <f t="shared" si="1"/>
        <v>N/A</v>
      </c>
      <c r="E16" s="9">
        <v>2.6385515566</v>
      </c>
      <c r="F16" s="9" t="str">
        <f t="shared" si="2"/>
        <v>N/A</v>
      </c>
      <c r="G16" s="9">
        <v>2.7898177205999999</v>
      </c>
      <c r="H16" s="9" t="str">
        <f t="shared" si="3"/>
        <v>N/A</v>
      </c>
      <c r="I16" s="10">
        <v>-2.52</v>
      </c>
      <c r="J16" s="10">
        <v>5.7329999999999997</v>
      </c>
      <c r="K16" s="9" t="str">
        <f t="shared" si="0"/>
        <v>Yes</v>
      </c>
    </row>
    <row r="17" spans="1:11" x14ac:dyDescent="0.2">
      <c r="A17" s="28" t="s">
        <v>830</v>
      </c>
      <c r="B17" s="107" t="s">
        <v>213</v>
      </c>
      <c r="C17" s="9">
        <v>2.7679721153000001</v>
      </c>
      <c r="D17" s="9" t="str">
        <f t="shared" si="1"/>
        <v>N/A</v>
      </c>
      <c r="E17" s="9">
        <v>2.8466723188</v>
      </c>
      <c r="F17" s="9" t="str">
        <f t="shared" si="2"/>
        <v>N/A</v>
      </c>
      <c r="G17" s="9">
        <v>3.0437170185000002</v>
      </c>
      <c r="H17" s="9" t="str">
        <f t="shared" si="3"/>
        <v>N/A</v>
      </c>
      <c r="I17" s="10">
        <v>2.843</v>
      </c>
      <c r="J17" s="10">
        <v>6.9219999999999997</v>
      </c>
      <c r="K17" s="9" t="str">
        <f t="shared" si="0"/>
        <v>Yes</v>
      </c>
    </row>
    <row r="18" spans="1:11" x14ac:dyDescent="0.2">
      <c r="A18" s="112" t="s">
        <v>312</v>
      </c>
      <c r="B18" s="37" t="s">
        <v>223</v>
      </c>
      <c r="C18" s="9">
        <v>99.979452859000006</v>
      </c>
      <c r="D18" s="9" t="str">
        <f>IF(OR($B18="N/A",$C18="N/A"),"N/A",IF(C18&gt;100,"No",IF(C18&lt;98,"No","Yes")))</f>
        <v>Yes</v>
      </c>
      <c r="E18" s="9">
        <v>99.985952800999996</v>
      </c>
      <c r="F18" s="9" t="str">
        <f>IF(OR($B18="N/A",$E18="N/A"),"N/A",IF(E18&gt;100,"No",IF(E18&lt;98,"No","Yes")))</f>
        <v>Yes</v>
      </c>
      <c r="G18" s="9">
        <v>99.964238690000002</v>
      </c>
      <c r="H18" s="9" t="str">
        <f>IF($B18="N/A","N/A",IF(G18&gt;100,"No",IF(G18&lt;98,"No","Yes")))</f>
        <v>Yes</v>
      </c>
      <c r="I18" s="10">
        <v>6.4999999999999997E-3</v>
      </c>
      <c r="J18" s="10">
        <v>-2.1999999999999999E-2</v>
      </c>
      <c r="K18" s="9" t="str">
        <f t="shared" si="0"/>
        <v>Yes</v>
      </c>
    </row>
    <row r="19" spans="1:11" x14ac:dyDescent="0.2">
      <c r="A19" s="112" t="s">
        <v>31</v>
      </c>
      <c r="B19" s="37" t="s">
        <v>214</v>
      </c>
      <c r="C19" s="9">
        <v>99.882587766</v>
      </c>
      <c r="D19" s="9" t="str">
        <f>IF(OR($B19="N/A",$C19="N/A"),"N/A",IF(C19&gt;100,"No",IF(C19&lt;95,"No","Yes")))</f>
        <v>Yes</v>
      </c>
      <c r="E19" s="9">
        <v>99.873575212999995</v>
      </c>
      <c r="F19" s="9" t="str">
        <f>IF(OR($B19="N/A",$E19="N/A"),"N/A",IF(E19&gt;100,"No",IF(E19&lt;98,"No","Yes")))</f>
        <v>Yes</v>
      </c>
      <c r="G19" s="9">
        <v>99.884588500999996</v>
      </c>
      <c r="H19" s="9" t="str">
        <f>IF($B19="N/A","N/A",IF(G19&gt;100,"No",IF(G19&lt;95,"No","Yes")))</f>
        <v>Yes</v>
      </c>
      <c r="I19" s="10">
        <v>-8.9999999999999993E-3</v>
      </c>
      <c r="J19" s="10">
        <v>1.0999999999999999E-2</v>
      </c>
      <c r="K19" s="9" t="str">
        <f t="shared" si="0"/>
        <v>Yes</v>
      </c>
    </row>
    <row r="20" spans="1:11" x14ac:dyDescent="0.2">
      <c r="A20" s="28" t="s">
        <v>313</v>
      </c>
      <c r="B20" s="107" t="s">
        <v>213</v>
      </c>
      <c r="C20" s="9">
        <v>98.630679817000001</v>
      </c>
      <c r="D20" s="9" t="str">
        <f t="shared" ref="D20:D35" si="4">IF(OR($B20="N/A",$C20="N/A"),"N/A",IF(C20&lt;0,"No","Yes"))</f>
        <v>N/A</v>
      </c>
      <c r="E20" s="9">
        <v>97.816663990999999</v>
      </c>
      <c r="F20" s="9" t="str">
        <f t="shared" ref="F20:F34" si="5">IF($B20="N/A","N/A",IF(E20&lt;0,"No","Yes"))</f>
        <v>N/A</v>
      </c>
      <c r="G20" s="9">
        <v>98.207057981999995</v>
      </c>
      <c r="H20" s="9" t="str">
        <f t="shared" ref="H20:H35" si="6">IF($B20="N/A","N/A",IF(G20&lt;0,"No","Yes"))</f>
        <v>N/A</v>
      </c>
      <c r="I20" s="10">
        <v>-0.82499999999999996</v>
      </c>
      <c r="J20" s="10">
        <v>0.39910000000000001</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3.6509774569000002</v>
      </c>
      <c r="D23" s="9" t="str">
        <f t="shared" si="4"/>
        <v>N/A</v>
      </c>
      <c r="E23" s="9">
        <v>3.5752929843999999</v>
      </c>
      <c r="F23" s="9" t="str">
        <f t="shared" si="5"/>
        <v>N/A</v>
      </c>
      <c r="G23" s="9">
        <v>3.3131390301999999</v>
      </c>
      <c r="H23" s="9" t="str">
        <f t="shared" si="6"/>
        <v>N/A</v>
      </c>
      <c r="I23" s="10">
        <v>-2.0699999999999998</v>
      </c>
      <c r="J23" s="10">
        <v>-7.33</v>
      </c>
      <c r="K23" s="9" t="str">
        <f t="shared" si="0"/>
        <v>Yes</v>
      </c>
    </row>
    <row r="24" spans="1:11" x14ac:dyDescent="0.2">
      <c r="A24" s="28" t="s">
        <v>315</v>
      </c>
      <c r="B24" s="107" t="s">
        <v>213</v>
      </c>
      <c r="C24" s="9">
        <v>3.2875425619</v>
      </c>
      <c r="D24" s="9" t="str">
        <f t="shared" si="4"/>
        <v>N/A</v>
      </c>
      <c r="E24" s="9">
        <v>3.656285118</v>
      </c>
      <c r="F24" s="9" t="str">
        <f t="shared" si="5"/>
        <v>N/A</v>
      </c>
      <c r="G24" s="9">
        <v>2.9356784082999998</v>
      </c>
      <c r="H24" s="9" t="str">
        <f t="shared" si="6"/>
        <v>N/A</v>
      </c>
      <c r="I24" s="10">
        <v>11.22</v>
      </c>
      <c r="J24" s="10">
        <v>-19.7</v>
      </c>
      <c r="K24" s="9" t="str">
        <f t="shared" si="0"/>
        <v>Yes</v>
      </c>
    </row>
    <row r="25" spans="1:11" x14ac:dyDescent="0.2">
      <c r="A25" s="28" t="s">
        <v>316</v>
      </c>
      <c r="B25" s="107" t="s">
        <v>213</v>
      </c>
      <c r="C25" s="9">
        <v>11.698661501</v>
      </c>
      <c r="D25" s="9" t="str">
        <f t="shared" si="4"/>
        <v>N/A</v>
      </c>
      <c r="E25" s="9">
        <v>11.247792583000001</v>
      </c>
      <c r="F25" s="9" t="str">
        <f t="shared" si="5"/>
        <v>N/A</v>
      </c>
      <c r="G25" s="9">
        <v>10.281376484999999</v>
      </c>
      <c r="H25" s="9" t="str">
        <f t="shared" si="6"/>
        <v>N/A</v>
      </c>
      <c r="I25" s="10">
        <v>-3.85</v>
      </c>
      <c r="J25" s="10">
        <v>-8.59</v>
      </c>
      <c r="K25" s="9" t="str">
        <f t="shared" si="0"/>
        <v>Yes</v>
      </c>
    </row>
    <row r="26" spans="1:11" x14ac:dyDescent="0.2">
      <c r="A26" s="28" t="s">
        <v>317</v>
      </c>
      <c r="B26" s="107" t="s">
        <v>213</v>
      </c>
      <c r="C26" s="9">
        <v>85.013795938000001</v>
      </c>
      <c r="D26" s="9" t="str">
        <f t="shared" si="4"/>
        <v>N/A</v>
      </c>
      <c r="E26" s="9">
        <v>85.095922298999994</v>
      </c>
      <c r="F26" s="9" t="str">
        <f t="shared" si="5"/>
        <v>N/A</v>
      </c>
      <c r="G26" s="9">
        <v>86.782945106</v>
      </c>
      <c r="H26" s="9" t="str">
        <f t="shared" si="6"/>
        <v>N/A</v>
      </c>
      <c r="I26" s="10">
        <v>9.6600000000000005E-2</v>
      </c>
      <c r="J26" s="10">
        <v>1.982</v>
      </c>
      <c r="K26" s="9" t="str">
        <f t="shared" si="0"/>
        <v>Yes</v>
      </c>
    </row>
    <row r="27" spans="1:11" x14ac:dyDescent="0.2">
      <c r="A27" s="28" t="s">
        <v>318</v>
      </c>
      <c r="B27" s="107" t="s">
        <v>213</v>
      </c>
      <c r="C27" s="9">
        <v>56.252201479</v>
      </c>
      <c r="D27" s="9" t="str">
        <f t="shared" si="4"/>
        <v>N/A</v>
      </c>
      <c r="E27" s="9">
        <v>59.273157810000001</v>
      </c>
      <c r="F27" s="9" t="str">
        <f t="shared" si="5"/>
        <v>N/A</v>
      </c>
      <c r="G27" s="9">
        <v>61.364781612000002</v>
      </c>
      <c r="H27" s="9" t="str">
        <f t="shared" si="6"/>
        <v>N/A</v>
      </c>
      <c r="I27" s="10">
        <v>5.37</v>
      </c>
      <c r="J27" s="10">
        <v>3.5289999999999999</v>
      </c>
      <c r="K27" s="9" t="str">
        <f t="shared" si="0"/>
        <v>Yes</v>
      </c>
    </row>
    <row r="28" spans="1:11" x14ac:dyDescent="0.2">
      <c r="A28" s="28" t="s">
        <v>835</v>
      </c>
      <c r="B28" s="107" t="s">
        <v>213</v>
      </c>
      <c r="C28" s="9">
        <v>1.8314026298999999</v>
      </c>
      <c r="D28" s="9" t="str">
        <f t="shared" si="4"/>
        <v>N/A</v>
      </c>
      <c r="E28" s="9">
        <v>1.9873040593</v>
      </c>
      <c r="F28" s="9" t="str">
        <f t="shared" si="5"/>
        <v>N/A</v>
      </c>
      <c r="G28" s="9">
        <v>2.0177213849000002</v>
      </c>
      <c r="H28" s="9" t="str">
        <f t="shared" si="6"/>
        <v>N/A</v>
      </c>
      <c r="I28" s="10">
        <v>8.5129999999999999</v>
      </c>
      <c r="J28" s="10">
        <v>1.5309999999999999</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98.249321644999995</v>
      </c>
      <c r="D30" s="9" t="str">
        <f t="shared" si="4"/>
        <v>N/A</v>
      </c>
      <c r="E30" s="9">
        <v>97.098554355999994</v>
      </c>
      <c r="F30" s="9" t="str">
        <f t="shared" si="5"/>
        <v>N/A</v>
      </c>
      <c r="G30" s="9">
        <v>98.810627533000002</v>
      </c>
      <c r="H30" s="9" t="str">
        <f t="shared" si="6"/>
        <v>N/A</v>
      </c>
      <c r="I30" s="10">
        <v>-1.17</v>
      </c>
      <c r="J30" s="10">
        <v>1.7629999999999999</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38.211811671</v>
      </c>
      <c r="D33" s="9" t="str">
        <f t="shared" si="4"/>
        <v>N/A</v>
      </c>
      <c r="E33" s="9">
        <v>0</v>
      </c>
      <c r="F33" s="9" t="str">
        <f t="shared" si="5"/>
        <v>N/A</v>
      </c>
      <c r="G33" s="9">
        <v>0</v>
      </c>
      <c r="H33" s="9" t="str">
        <f t="shared" si="6"/>
        <v>N/A</v>
      </c>
      <c r="I33" s="10">
        <v>-100</v>
      </c>
      <c r="J33" s="10" t="s">
        <v>1747</v>
      </c>
      <c r="K33" s="9" t="str">
        <f t="shared" si="0"/>
        <v>N/A</v>
      </c>
    </row>
    <row r="34" spans="1:11" x14ac:dyDescent="0.2">
      <c r="A34" s="28" t="s">
        <v>323</v>
      </c>
      <c r="B34" s="107" t="s">
        <v>213</v>
      </c>
      <c r="C34" s="9">
        <v>36.359633674000001</v>
      </c>
      <c r="D34" s="9" t="str">
        <f t="shared" si="4"/>
        <v>N/A</v>
      </c>
      <c r="E34" s="9">
        <v>37.945496869000003</v>
      </c>
      <c r="F34" s="9" t="str">
        <f t="shared" si="5"/>
        <v>N/A</v>
      </c>
      <c r="G34" s="9">
        <v>37.807831727</v>
      </c>
      <c r="H34" s="9" t="str">
        <f t="shared" si="6"/>
        <v>N/A</v>
      </c>
      <c r="I34" s="10">
        <v>4.3620000000000001</v>
      </c>
      <c r="J34" s="10">
        <v>-0.36299999999999999</v>
      </c>
      <c r="K34" s="9" t="str">
        <f t="shared" si="0"/>
        <v>Yes</v>
      </c>
    </row>
    <row r="35" spans="1:11" ht="25.5" x14ac:dyDescent="0.2">
      <c r="A35" s="28" t="s">
        <v>370</v>
      </c>
      <c r="B35" s="107" t="s">
        <v>213</v>
      </c>
      <c r="C35" s="9">
        <v>33.622460959999998</v>
      </c>
      <c r="D35" s="9" t="str">
        <f t="shared" si="4"/>
        <v>N/A</v>
      </c>
      <c r="E35" s="9">
        <v>30.923904318999998</v>
      </c>
      <c r="F35" s="9" t="str">
        <f>IF($B35="N/A","N/A",IF(E35&lt;0,"No","Yes"))</f>
        <v>N/A</v>
      </c>
      <c r="G35" s="9">
        <v>33.573367576999999</v>
      </c>
      <c r="H35" s="9" t="str">
        <f t="shared" si="6"/>
        <v>N/A</v>
      </c>
      <c r="I35" s="10">
        <v>-8.0299999999999994</v>
      </c>
      <c r="J35" s="10">
        <v>8.5679999999999996</v>
      </c>
      <c r="K35" s="9" t="str">
        <f t="shared" si="0"/>
        <v>Yes</v>
      </c>
    </row>
    <row r="36" spans="1:11" x14ac:dyDescent="0.2">
      <c r="A36" s="31" t="s">
        <v>374</v>
      </c>
      <c r="B36" s="1" t="s">
        <v>213</v>
      </c>
      <c r="C36" s="8">
        <v>95.149407068000002</v>
      </c>
      <c r="D36" s="9" t="str">
        <f t="shared" ref="D36:D39" si="7">IF($B36="N/A","N/A",IF(C36&lt;0,"No","Yes"))</f>
        <v>N/A</v>
      </c>
      <c r="E36" s="8">
        <v>96.917643280999997</v>
      </c>
      <c r="F36" s="9" t="str">
        <f t="shared" ref="F36:F39" si="8">IF($B36="N/A","N/A",IF(E36&lt;0,"No","Yes"))</f>
        <v>N/A</v>
      </c>
      <c r="G36" s="8">
        <v>97.199239258999995</v>
      </c>
      <c r="H36" s="9" t="str">
        <f t="shared" ref="H36:H39" si="9">IF($B36="N/A","N/A",IF(G36&lt;0,"No","Yes"))</f>
        <v>N/A</v>
      </c>
      <c r="I36" s="10">
        <v>1.8580000000000001</v>
      </c>
      <c r="J36" s="10">
        <v>0.29060000000000002</v>
      </c>
      <c r="K36" s="9" t="str">
        <f>IF(J36="Div by 0", "N/A", IF(J36="N/A","N/A", IF(J36&gt;30, "No", IF(J36&lt;-30, "No", "Yes"))))</f>
        <v>Yes</v>
      </c>
    </row>
    <row r="37" spans="1:11" x14ac:dyDescent="0.2">
      <c r="A37" s="31" t="s">
        <v>375</v>
      </c>
      <c r="B37" s="1" t="s">
        <v>213</v>
      </c>
      <c r="C37" s="8">
        <v>3.3095573559</v>
      </c>
      <c r="D37" s="9" t="str">
        <f t="shared" si="7"/>
        <v>N/A</v>
      </c>
      <c r="E37" s="8">
        <v>2.7833520629000001</v>
      </c>
      <c r="F37" s="9" t="str">
        <f t="shared" si="8"/>
        <v>N/A</v>
      </c>
      <c r="G37" s="8">
        <v>2.4545262439000002</v>
      </c>
      <c r="H37" s="9" t="str">
        <f t="shared" si="9"/>
        <v>N/A</v>
      </c>
      <c r="I37" s="10">
        <v>-15.9</v>
      </c>
      <c r="J37" s="10">
        <v>-11.8</v>
      </c>
      <c r="K37" s="9" t="str">
        <f>IF(J37="Div by 0", "N/A", IF(J37="N/A","N/A", IF(J37&gt;30, "No", IF(J37&lt;-30, "No", "Yes"))))</f>
        <v>Yes</v>
      </c>
    </row>
    <row r="38" spans="1:11" x14ac:dyDescent="0.2">
      <c r="A38" s="31" t="s">
        <v>376</v>
      </c>
      <c r="B38" s="1" t="s">
        <v>213</v>
      </c>
      <c r="C38" s="8">
        <v>1.2475049899999999</v>
      </c>
      <c r="D38" s="9" t="str">
        <f t="shared" si="7"/>
        <v>N/A</v>
      </c>
      <c r="E38" s="8">
        <v>2.6087654500000002E-2</v>
      </c>
      <c r="F38" s="9" t="str">
        <f t="shared" si="8"/>
        <v>N/A</v>
      </c>
      <c r="G38" s="8">
        <v>4.3888879899999997E-2</v>
      </c>
      <c r="H38" s="9" t="str">
        <f t="shared" si="9"/>
        <v>N/A</v>
      </c>
      <c r="I38" s="10">
        <v>-97.9</v>
      </c>
      <c r="J38" s="10">
        <v>68.239999999999995</v>
      </c>
      <c r="K38" s="9" t="str">
        <f>IF(J38="Div by 0", "N/A", IF(J38="N/A","N/A", IF(J38&gt;30, "No", IF(J38&lt;-30, "No", "Yes"))))</f>
        <v>No</v>
      </c>
    </row>
    <row r="39" spans="1:11" x14ac:dyDescent="0.2">
      <c r="A39" s="31" t="s">
        <v>377</v>
      </c>
      <c r="B39" s="1" t="s">
        <v>213</v>
      </c>
      <c r="C39" s="8">
        <v>0.1937301867</v>
      </c>
      <c r="D39" s="9" t="str">
        <f t="shared" si="7"/>
        <v>N/A</v>
      </c>
      <c r="E39" s="8">
        <v>0.18060683899999999</v>
      </c>
      <c r="F39" s="9" t="str">
        <f t="shared" si="8"/>
        <v>N/A</v>
      </c>
      <c r="G39" s="8">
        <v>0.20481477270000001</v>
      </c>
      <c r="H39" s="9" t="str">
        <f t="shared" si="9"/>
        <v>N/A</v>
      </c>
      <c r="I39" s="10">
        <v>-6.77</v>
      </c>
      <c r="J39" s="10">
        <v>13.4</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305988</v>
      </c>
      <c r="D7" s="34" t="str">
        <f>IF($B7="N/A","N/A",IF(C7&gt;15,"No",IF(C7&lt;-15,"No","Yes")))</f>
        <v>N/A</v>
      </c>
      <c r="E7" s="33">
        <v>302558</v>
      </c>
      <c r="F7" s="34" t="str">
        <f>IF($B7="N/A","N/A",IF(E7&gt;15,"No",IF(E7&lt;-15,"No","Yes")))</f>
        <v>N/A</v>
      </c>
      <c r="G7" s="33">
        <v>299433</v>
      </c>
      <c r="H7" s="34" t="str">
        <f>IF($B7="N/A","N/A",IF(G7&gt;15,"No",IF(G7&lt;-15,"No","Yes")))</f>
        <v>N/A</v>
      </c>
      <c r="I7" s="35">
        <v>-1.1200000000000001</v>
      </c>
      <c r="J7" s="35">
        <v>-1.03</v>
      </c>
      <c r="K7" s="34" t="str">
        <f t="shared" ref="K7:K24" si="0">IF(J7="Div by 0", "N/A", IF(J7="N/A","N/A", IF(J7&gt;30, "No", IF(J7&lt;-30, "No", "Yes"))))</f>
        <v>Yes</v>
      </c>
    </row>
    <row r="8" spans="1:11" x14ac:dyDescent="0.2">
      <c r="A8" s="109" t="s">
        <v>362</v>
      </c>
      <c r="B8" s="32" t="s">
        <v>213</v>
      </c>
      <c r="C8" s="36" t="s">
        <v>213</v>
      </c>
      <c r="D8" s="34" t="str">
        <f>IF($B8="N/A","N/A",IF(C8&gt;15,"No",IF(C8&lt;-15,"No","Yes")))</f>
        <v>N/A</v>
      </c>
      <c r="E8" s="36">
        <v>99.817886157000004</v>
      </c>
      <c r="F8" s="34" t="str">
        <f>IF($B8="N/A","N/A",IF(E8&gt;15,"No",IF(E8&lt;-15,"No","Yes")))</f>
        <v>N/A</v>
      </c>
      <c r="G8" s="36">
        <v>99.863742473000002</v>
      </c>
      <c r="H8" s="34" t="str">
        <f>IF($B8="N/A","N/A",IF(G8&gt;15,"No",IF(G8&lt;-15,"No","Yes")))</f>
        <v>N/A</v>
      </c>
      <c r="I8" s="35" t="s">
        <v>213</v>
      </c>
      <c r="J8" s="35">
        <v>4.5900000000000003E-2</v>
      </c>
      <c r="K8" s="34" t="str">
        <f t="shared" si="0"/>
        <v>Yes</v>
      </c>
    </row>
    <row r="9" spans="1:11" x14ac:dyDescent="0.2">
      <c r="A9" s="109" t="s">
        <v>119</v>
      </c>
      <c r="B9" s="37" t="s">
        <v>213</v>
      </c>
      <c r="C9" s="8">
        <v>2.4837575300000001E-2</v>
      </c>
      <c r="D9" s="9" t="str">
        <f>IF($B9="N/A","N/A",IF(C9&gt;15,"No",IF(C9&lt;-15,"No","Yes")))</f>
        <v>N/A</v>
      </c>
      <c r="E9" s="8">
        <v>0.18211384259999999</v>
      </c>
      <c r="F9" s="9" t="str">
        <f>IF($B9="N/A","N/A",IF(E9&gt;15,"No",IF(E9&lt;-15,"No","Yes")))</f>
        <v>N/A</v>
      </c>
      <c r="G9" s="8">
        <v>0.13625752669999999</v>
      </c>
      <c r="H9" s="9" t="str">
        <f>IF($B9="N/A","N/A",IF(G9&gt;15,"No",IF(G9&lt;-15,"No","Yes")))</f>
        <v>N/A</v>
      </c>
      <c r="I9" s="10">
        <v>633.20000000000005</v>
      </c>
      <c r="J9" s="10">
        <v>-25.2</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64.835222295999998</v>
      </c>
      <c r="D11" s="9" t="str">
        <f>IF(OR($B11="N/A",$C11="N/A"),"N/A",IF(C11&gt;100,"No",IF(C11&lt;95,"No","Yes")))</f>
        <v>No</v>
      </c>
      <c r="E11" s="8">
        <v>99.811275855000005</v>
      </c>
      <c r="F11" s="9" t="str">
        <f>IF(OR($B11="N/A",$E11="N/A"),"N/A",IF(E11&gt;100,"No",IF(E11&lt;95,"No","Yes")))</f>
        <v>Yes</v>
      </c>
      <c r="G11" s="8">
        <v>99.863742473000002</v>
      </c>
      <c r="H11" s="9" t="str">
        <f>IF($B11="N/A","N/A",IF(G11&gt;100,"No",IF(G11&lt;95,"No","Yes")))</f>
        <v>Yes</v>
      </c>
      <c r="I11" s="10">
        <v>53.95</v>
      </c>
      <c r="J11" s="10">
        <v>5.2600000000000001E-2</v>
      </c>
      <c r="K11" s="9" t="str">
        <f t="shared" si="0"/>
        <v>Yes</v>
      </c>
    </row>
    <row r="12" spans="1:11" x14ac:dyDescent="0.2">
      <c r="A12" s="109" t="s">
        <v>348</v>
      </c>
      <c r="B12" s="37" t="s">
        <v>213</v>
      </c>
      <c r="C12" s="8">
        <v>0</v>
      </c>
      <c r="D12" s="9" t="str">
        <f t="shared" ref="D12:D13" si="1">IF(OR($B12="N/A",$C12="N/A"),"N/A",IF(C12&gt;100,"No",IF(C12&lt;95,"No","Yes")))</f>
        <v>N/A</v>
      </c>
      <c r="E12" s="8">
        <v>3.3114009999999998E-4</v>
      </c>
      <c r="F12" s="9" t="str">
        <f t="shared" ref="F12:F13" si="2">IF(OR($B12="N/A",$E12="N/A"),"N/A",IF(E12&gt;100,"No",IF(E12&lt;95,"No","Yes")))</f>
        <v>N/A</v>
      </c>
      <c r="G12" s="8">
        <v>0</v>
      </c>
      <c r="H12" s="9" t="str">
        <f t="shared" ref="H12:H13" si="3">IF($B12="N/A","N/A",IF(G12&gt;100,"No",IF(G12&lt;95,"No","Yes")))</f>
        <v>N/A</v>
      </c>
      <c r="I12" s="10" t="s">
        <v>1747</v>
      </c>
      <c r="J12" s="10">
        <v>-100</v>
      </c>
      <c r="K12" s="9" t="str">
        <f t="shared" si="0"/>
        <v>No</v>
      </c>
    </row>
    <row r="13" spans="1:11" x14ac:dyDescent="0.2">
      <c r="A13" s="109" t="s">
        <v>840</v>
      </c>
      <c r="B13" s="37" t="s">
        <v>214</v>
      </c>
      <c r="C13" s="8">
        <v>36.692942207000002</v>
      </c>
      <c r="D13" s="9" t="str">
        <f t="shared" si="1"/>
        <v>No</v>
      </c>
      <c r="E13" s="8">
        <v>99.817886157000004</v>
      </c>
      <c r="F13" s="9" t="str">
        <f t="shared" si="2"/>
        <v>Yes</v>
      </c>
      <c r="G13" s="8">
        <v>99.863742473000002</v>
      </c>
      <c r="H13" s="9" t="str">
        <f t="shared" si="3"/>
        <v>Yes</v>
      </c>
      <c r="I13" s="10">
        <v>172</v>
      </c>
      <c r="J13" s="10">
        <v>4.5900000000000003E-2</v>
      </c>
      <c r="K13" s="9" t="str">
        <f t="shared" si="0"/>
        <v>Yes</v>
      </c>
    </row>
    <row r="14" spans="1:11" x14ac:dyDescent="0.2">
      <c r="A14" s="109" t="s">
        <v>13</v>
      </c>
      <c r="B14" s="37" t="s">
        <v>213</v>
      </c>
      <c r="C14" s="38">
        <v>305912</v>
      </c>
      <c r="D14" s="9" t="str">
        <f>IF($B14="N/A","N/A",IF(C14&gt;15,"No",IF(C14&lt;-15,"No","Yes")))</f>
        <v>N/A</v>
      </c>
      <c r="E14" s="38">
        <v>302007</v>
      </c>
      <c r="F14" s="9" t="str">
        <f>IF($B14="N/A","N/A",IF(E14&gt;15,"No",IF(E14&lt;-15,"No","Yes")))</f>
        <v>N/A</v>
      </c>
      <c r="G14" s="38">
        <v>299025</v>
      </c>
      <c r="H14" s="9" t="str">
        <f>IF($B14="N/A","N/A",IF(G14&gt;15,"No",IF(G14&lt;-15,"No","Yes")))</f>
        <v>N/A</v>
      </c>
      <c r="I14" s="10">
        <v>-1.28</v>
      </c>
      <c r="J14" s="10">
        <v>-0.98699999999999999</v>
      </c>
      <c r="K14" s="9" t="str">
        <f t="shared" si="0"/>
        <v>Yes</v>
      </c>
    </row>
    <row r="15" spans="1:11" x14ac:dyDescent="0.2">
      <c r="A15" s="109" t="s">
        <v>442</v>
      </c>
      <c r="B15" s="37" t="s">
        <v>215</v>
      </c>
      <c r="C15" s="8">
        <v>0.14546667020000001</v>
      </c>
      <c r="D15" s="9" t="str">
        <f>IF($B15="N/A","N/A",IF(C15&gt;20,"No",IF(C15&lt;5,"No","Yes")))</f>
        <v>No</v>
      </c>
      <c r="E15" s="8">
        <v>0.24800749650000001</v>
      </c>
      <c r="F15" s="9" t="str">
        <f>IF($B15="N/A","N/A",IF(E15&gt;20,"No",IF(E15&lt;5,"No","Yes")))</f>
        <v>No</v>
      </c>
      <c r="G15" s="8">
        <v>0.32104339100000001</v>
      </c>
      <c r="H15" s="9" t="str">
        <f>IF($B15="N/A","N/A",IF(G15&gt;20,"No",IF(G15&lt;5,"No","Yes")))</f>
        <v>No</v>
      </c>
      <c r="I15" s="10">
        <v>70.489999999999995</v>
      </c>
      <c r="J15" s="10">
        <v>29.45</v>
      </c>
      <c r="K15" s="9" t="str">
        <f t="shared" si="0"/>
        <v>Yes</v>
      </c>
    </row>
    <row r="16" spans="1:11" x14ac:dyDescent="0.2">
      <c r="A16" s="109" t="s">
        <v>443</v>
      </c>
      <c r="B16" s="32" t="s">
        <v>213</v>
      </c>
      <c r="C16" s="8" t="s">
        <v>213</v>
      </c>
      <c r="D16" s="9" t="str">
        <f>IF($B16="N/A","N/A",IF(C16&gt;15,"No",IF(C16&lt;-15,"No","Yes")))</f>
        <v>N/A</v>
      </c>
      <c r="E16" s="8">
        <v>99.751992502999997</v>
      </c>
      <c r="F16" s="9" t="str">
        <f>IF($B16="N/A","N/A",IF(E16&gt;15,"No",IF(E16&lt;-15,"No","Yes")))</f>
        <v>N/A</v>
      </c>
      <c r="G16" s="8">
        <v>99.678956608999997</v>
      </c>
      <c r="H16" s="9" t="str">
        <f>IF($B16="N/A","N/A",IF(G16&gt;15,"No",IF(G16&lt;-15,"No","Yes")))</f>
        <v>N/A</v>
      </c>
      <c r="I16" s="10" t="s">
        <v>213</v>
      </c>
      <c r="J16" s="10">
        <v>-7.2999999999999995E-2</v>
      </c>
      <c r="K16" s="9" t="str">
        <f t="shared" si="0"/>
        <v>Yes</v>
      </c>
    </row>
    <row r="17" spans="1:11" x14ac:dyDescent="0.2">
      <c r="A17" s="109" t="s">
        <v>444</v>
      </c>
      <c r="B17" s="37" t="s">
        <v>235</v>
      </c>
      <c r="C17" s="8">
        <v>13.12403567</v>
      </c>
      <c r="D17" s="9" t="str">
        <f>IF($B17="N/A","N/A",IF(C17&gt;1,"Yes","No"))</f>
        <v>Yes</v>
      </c>
      <c r="E17" s="8">
        <v>54.964951143999997</v>
      </c>
      <c r="F17" s="9" t="str">
        <f>IF($B17="N/A","N/A",IF(E17&gt;1,"Yes","No"))</f>
        <v>Yes</v>
      </c>
      <c r="G17" s="8">
        <v>7.9073656048999998</v>
      </c>
      <c r="H17" s="9" t="str">
        <f>IF($B17="N/A","N/A",IF(G17&gt;1,"Yes","No"))</f>
        <v>Yes</v>
      </c>
      <c r="I17" s="10">
        <v>318.8</v>
      </c>
      <c r="J17" s="10">
        <v>-85.6</v>
      </c>
      <c r="K17" s="9" t="str">
        <f t="shared" si="0"/>
        <v>No</v>
      </c>
    </row>
    <row r="18" spans="1:11" x14ac:dyDescent="0.2">
      <c r="A18" s="109" t="s">
        <v>862</v>
      </c>
      <c r="B18" s="37" t="s">
        <v>213</v>
      </c>
      <c r="C18" s="110">
        <v>1069.8663693999999</v>
      </c>
      <c r="D18" s="9" t="str">
        <f>IF($B18="N/A","N/A",IF(C18&gt;15,"No",IF(C18&lt;-15,"No","Yes")))</f>
        <v>N/A</v>
      </c>
      <c r="E18" s="110">
        <v>1828.8898782000001</v>
      </c>
      <c r="F18" s="9" t="str">
        <f>IF($B18="N/A","N/A",IF(E18&gt;15,"No",IF(E18&lt;-15,"No","Yes")))</f>
        <v>N/A</v>
      </c>
      <c r="G18" s="110">
        <v>1977.2005075</v>
      </c>
      <c r="H18" s="9" t="str">
        <f>IF($B18="N/A","N/A",IF(G18&gt;15,"No",IF(G18&lt;-15,"No","Yes")))</f>
        <v>N/A</v>
      </c>
      <c r="I18" s="10">
        <v>70.95</v>
      </c>
      <c r="J18" s="10">
        <v>8.109</v>
      </c>
      <c r="K18" s="9" t="str">
        <f t="shared" si="0"/>
        <v>Yes</v>
      </c>
    </row>
    <row r="19" spans="1:11" x14ac:dyDescent="0.2">
      <c r="A19" s="3" t="s">
        <v>131</v>
      </c>
      <c r="B19" s="37" t="s">
        <v>213</v>
      </c>
      <c r="C19" s="38">
        <v>721</v>
      </c>
      <c r="D19" s="37" t="s">
        <v>213</v>
      </c>
      <c r="E19" s="38">
        <v>11</v>
      </c>
      <c r="F19" s="37" t="s">
        <v>213</v>
      </c>
      <c r="G19" s="38">
        <v>11</v>
      </c>
      <c r="H19" s="9" t="str">
        <f>IF($B19="N/A","N/A",IF(G19&gt;15,"No",IF(G19&lt;-15,"No","Yes")))</f>
        <v>N/A</v>
      </c>
      <c r="I19" s="10">
        <v>-99.6</v>
      </c>
      <c r="J19" s="10">
        <v>0</v>
      </c>
      <c r="K19" s="9" t="str">
        <f t="shared" si="0"/>
        <v>Yes</v>
      </c>
    </row>
    <row r="20" spans="1:11" x14ac:dyDescent="0.2">
      <c r="A20" s="3" t="s">
        <v>346</v>
      </c>
      <c r="B20" s="32" t="s">
        <v>213</v>
      </c>
      <c r="C20" s="8" t="s">
        <v>213</v>
      </c>
      <c r="D20" s="37" t="s">
        <v>213</v>
      </c>
      <c r="E20" s="8">
        <v>9.9154540000000006E-4</v>
      </c>
      <c r="F20" s="37" t="s">
        <v>213</v>
      </c>
      <c r="G20" s="8">
        <v>1.0018936E-3</v>
      </c>
      <c r="H20" s="9" t="str">
        <f>IF($B20="N/A","N/A",IF(G20&gt;15,"No",IF(G20&lt;-15,"No","Yes")))</f>
        <v>N/A</v>
      </c>
      <c r="I20" s="10" t="s">
        <v>213</v>
      </c>
      <c r="J20" s="10">
        <v>1.044</v>
      </c>
      <c r="K20" s="9" t="str">
        <f t="shared" si="0"/>
        <v>Yes</v>
      </c>
    </row>
    <row r="21" spans="1:11" ht="25.5" x14ac:dyDescent="0.2">
      <c r="A21" s="3" t="s">
        <v>841</v>
      </c>
      <c r="B21" s="37" t="s">
        <v>213</v>
      </c>
      <c r="C21" s="110">
        <v>1581.5464632000001</v>
      </c>
      <c r="D21" s="9" t="str">
        <f>IF($B21="N/A","N/A",IF(C21&gt;60,"No",IF(C21&lt;15,"No","Yes")))</f>
        <v>N/A</v>
      </c>
      <c r="E21" s="110">
        <v>18989</v>
      </c>
      <c r="F21" s="9" t="str">
        <f>IF($B21="N/A","N/A",IF(E21&gt;60,"No",IF(E21&lt;15,"No","Yes")))</f>
        <v>N/A</v>
      </c>
      <c r="G21" s="110">
        <v>12410.333333</v>
      </c>
      <c r="H21" s="9" t="str">
        <f>IF($B21="N/A","N/A",IF(G21&gt;60,"No",IF(G21&lt;15,"No","Yes")))</f>
        <v>N/A</v>
      </c>
      <c r="I21" s="10">
        <v>1101</v>
      </c>
      <c r="J21" s="10">
        <v>-34.6</v>
      </c>
      <c r="K21" s="9" t="str">
        <f t="shared" si="0"/>
        <v>No</v>
      </c>
    </row>
    <row r="22" spans="1:11" x14ac:dyDescent="0.2">
      <c r="A22" s="3" t="s">
        <v>27</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305467</v>
      </c>
      <c r="D6" s="9" t="str">
        <f>IF($B6="N/A","N/A",IF(C6&gt;15,"No",IF(C6&lt;-15,"No","Yes")))</f>
        <v>N/A</v>
      </c>
      <c r="E6" s="38">
        <v>301258</v>
      </c>
      <c r="F6" s="9" t="str">
        <f>IF($B6="N/A","N/A",IF(E6&gt;15,"No",IF(E6&lt;-15,"No","Yes")))</f>
        <v>N/A</v>
      </c>
      <c r="G6" s="38">
        <v>298065</v>
      </c>
      <c r="H6" s="9" t="str">
        <f>IF($B6="N/A","N/A",IF(G6&gt;15,"No",IF(G6&lt;-15,"No","Yes")))</f>
        <v>N/A</v>
      </c>
      <c r="I6" s="10">
        <v>-1.38</v>
      </c>
      <c r="J6" s="10">
        <v>-1.06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143.47574931</v>
      </c>
      <c r="D9" s="9" t="str">
        <f>IF($B9="N/A","N/A",IF(C9&gt;100,"No",IF(C9&lt;50,"No","Yes")))</f>
        <v>No</v>
      </c>
      <c r="E9" s="39">
        <v>139.69678640000001</v>
      </c>
      <c r="F9" s="9" t="str">
        <f>IF($B9="N/A","N/A",IF(E9&gt;100,"No",IF(E9&lt;50,"No","Yes")))</f>
        <v>No</v>
      </c>
      <c r="G9" s="39">
        <v>143.29192884</v>
      </c>
      <c r="H9" s="9" t="str">
        <f>IF($B9="N/A","N/A",IF(G9&gt;100,"No",IF(G9&lt;50,"No","Yes")))</f>
        <v>No</v>
      </c>
      <c r="I9" s="10">
        <v>-2.63</v>
      </c>
      <c r="J9" s="10">
        <v>2.5739999999999998</v>
      </c>
      <c r="K9" s="9" t="str">
        <f t="shared" si="0"/>
        <v>Yes</v>
      </c>
    </row>
    <row r="10" spans="1:11" ht="25.5" x14ac:dyDescent="0.2">
      <c r="A10" s="91" t="s">
        <v>844</v>
      </c>
      <c r="B10" s="37" t="s">
        <v>213</v>
      </c>
      <c r="C10" s="39">
        <v>254.34672268</v>
      </c>
      <c r="D10" s="9" t="str">
        <f>IF($B10="N/A","N/A",IF(C10&gt;15,"No",IF(C10&lt;-15,"No","Yes")))</f>
        <v>N/A</v>
      </c>
      <c r="E10" s="39">
        <v>258.97217479</v>
      </c>
      <c r="F10" s="9" t="str">
        <f>IF($B10="N/A","N/A",IF(E10&gt;15,"No",IF(E10&lt;-15,"No","Yes")))</f>
        <v>N/A</v>
      </c>
      <c r="G10" s="39">
        <v>275.49083676999999</v>
      </c>
      <c r="H10" s="9" t="str">
        <f>IF($B10="N/A","N/A",IF(G10&gt;15,"No",IF(G10&lt;-15,"No","Yes")))</f>
        <v>N/A</v>
      </c>
      <c r="I10" s="10">
        <v>1.819</v>
      </c>
      <c r="J10" s="10">
        <v>6.3789999999999996</v>
      </c>
      <c r="K10" s="9" t="str">
        <f t="shared" si="0"/>
        <v>Yes</v>
      </c>
    </row>
    <row r="11" spans="1:11" ht="25.5" x14ac:dyDescent="0.2">
      <c r="A11" s="91" t="s">
        <v>845</v>
      </c>
      <c r="B11" s="37" t="s">
        <v>213</v>
      </c>
      <c r="C11" s="39">
        <v>402.83198562000001</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t="s">
        <v>1747</v>
      </c>
      <c r="D12" s="9" t="str">
        <f>IF($B12="N/A","N/A",IF(C12&gt;15,"No",IF(C12&lt;-15,"No","Yes")))</f>
        <v>N/A</v>
      </c>
      <c r="E12" s="39" t="s">
        <v>1747</v>
      </c>
      <c r="F12" s="9" t="str">
        <f>IF($B12="N/A","N/A",IF(E12&gt;15,"No",IF(E12&lt;-15,"No","Yes")))</f>
        <v>N/A</v>
      </c>
      <c r="G12" s="39" t="s">
        <v>1747</v>
      </c>
      <c r="H12" s="9" t="str">
        <f>IF($B12="N/A","N/A",IF(G12&gt;15,"No",IF(G12&lt;-15,"No","Yes")))</f>
        <v>N/A</v>
      </c>
      <c r="I12" s="10" t="s">
        <v>1747</v>
      </c>
      <c r="J12" s="10" t="s">
        <v>1747</v>
      </c>
      <c r="K12" s="9" t="str">
        <f t="shared" si="0"/>
        <v>N/A</v>
      </c>
    </row>
    <row r="13" spans="1:11" x14ac:dyDescent="0.2">
      <c r="A13" s="91" t="s">
        <v>655</v>
      </c>
      <c r="B13" s="37" t="s">
        <v>237</v>
      </c>
      <c r="C13" s="8">
        <v>98.934091080000002</v>
      </c>
      <c r="D13" s="9" t="str">
        <f>IF($B13="N/A","N/A",IF(C13&gt;99,"No",IF(C13&lt;75,"No","Yes")))</f>
        <v>Yes</v>
      </c>
      <c r="E13" s="8">
        <v>98.369171938999997</v>
      </c>
      <c r="F13" s="9" t="str">
        <f>IF($B13="N/A","N/A",IF(E13&gt;99,"No",IF(E13&lt;75,"No","Yes")))</f>
        <v>Yes</v>
      </c>
      <c r="G13" s="8">
        <v>98.332242966999999</v>
      </c>
      <c r="H13" s="9" t="str">
        <f>IF($B13="N/A","N/A",IF(G13&gt;99,"No",IF(G13&lt;75,"No","Yes")))</f>
        <v>Yes</v>
      </c>
      <c r="I13" s="10">
        <v>-0.57099999999999995</v>
      </c>
      <c r="J13" s="10">
        <v>-3.7999999999999999E-2</v>
      </c>
      <c r="K13" s="9" t="str">
        <f t="shared" ref="K13:K24" si="1">IF(J13="Div by 0", "N/A", IF(J13="N/A","N/A", IF(J13&gt;30, "No", IF(J13&lt;-30, "No", "Yes"))))</f>
        <v>Yes</v>
      </c>
    </row>
    <row r="14" spans="1:11" x14ac:dyDescent="0.2">
      <c r="A14" s="91" t="s">
        <v>495</v>
      </c>
      <c r="B14" s="37" t="s">
        <v>213</v>
      </c>
      <c r="C14" s="9">
        <v>94.762268746000004</v>
      </c>
      <c r="D14" s="9" t="str">
        <f>IF($B14="N/A","N/A",IF(C14&gt;15,"No",IF(C14&lt;-15,"No","Yes")))</f>
        <v>N/A</v>
      </c>
      <c r="E14" s="9">
        <v>99.998650221999995</v>
      </c>
      <c r="F14" s="9" t="str">
        <f>IF($B14="N/A","N/A",IF(E14&gt;15,"No",IF(E14&lt;-15,"No","Yes")))</f>
        <v>N/A</v>
      </c>
      <c r="G14" s="9">
        <v>99.999658812999996</v>
      </c>
      <c r="H14" s="9" t="str">
        <f>IF($B14="N/A","N/A",IF(G14&gt;15,"No",IF(G14&lt;-15,"No","Yes")))</f>
        <v>N/A</v>
      </c>
      <c r="I14" s="10">
        <v>5.5259999999999998</v>
      </c>
      <c r="J14" s="10">
        <v>1E-3</v>
      </c>
      <c r="K14" s="9" t="str">
        <f t="shared" si="1"/>
        <v>Yes</v>
      </c>
    </row>
    <row r="15" spans="1:11" x14ac:dyDescent="0.2">
      <c r="A15" s="91" t="s">
        <v>847</v>
      </c>
      <c r="B15" s="37" t="s">
        <v>213</v>
      </c>
      <c r="C15" s="38">
        <v>11.631383956000001</v>
      </c>
      <c r="D15" s="9" t="str">
        <f>IF($B15="N/A","N/A",IF(C15&gt;15,"No",IF(C15&lt;-15,"No","Yes")))</f>
        <v>N/A</v>
      </c>
      <c r="E15" s="10">
        <v>12.757863407</v>
      </c>
      <c r="F15" s="9" t="str">
        <f>IF($B15="N/A","N/A",IF(E15&gt;15,"No",IF(E15&lt;-15,"No","Yes")))</f>
        <v>N/A</v>
      </c>
      <c r="G15" s="10">
        <v>12.519275452</v>
      </c>
      <c r="H15" s="9" t="str">
        <f>IF($B15="N/A","N/A",IF(G15&gt;15,"No",IF(G15&lt;-15,"No","Yes")))</f>
        <v>N/A</v>
      </c>
      <c r="I15" s="10">
        <v>9.6850000000000005</v>
      </c>
      <c r="J15" s="10">
        <v>-1.87</v>
      </c>
      <c r="K15" s="9" t="str">
        <f t="shared" si="1"/>
        <v>Yes</v>
      </c>
    </row>
    <row r="16" spans="1:11" x14ac:dyDescent="0.2">
      <c r="A16" s="88" t="s">
        <v>656</v>
      </c>
      <c r="B16" s="62" t="s">
        <v>238</v>
      </c>
      <c r="C16" s="9">
        <v>0.56798279360000004</v>
      </c>
      <c r="D16" s="9" t="str">
        <f>IF($B16="N/A","N/A",IF(C16&gt;20,"No",IF(C16&lt;=0,"No","Yes")))</f>
        <v>Yes</v>
      </c>
      <c r="E16" s="9">
        <v>0.52347157590000004</v>
      </c>
      <c r="F16" s="9" t="str">
        <f>IF($B16="N/A","N/A",IF(E16&gt;20,"No",IF(E16&lt;=0,"No","Yes")))</f>
        <v>Yes</v>
      </c>
      <c r="G16" s="9">
        <v>0.54048613560000003</v>
      </c>
      <c r="H16" s="9" t="str">
        <f>IF($B16="N/A","N/A",IF(G16&gt;20,"No",IF(G16&lt;=0,"No","Yes")))</f>
        <v>Yes</v>
      </c>
      <c r="I16" s="10">
        <v>-7.84</v>
      </c>
      <c r="J16" s="10">
        <v>3.25</v>
      </c>
      <c r="K16" s="9" t="str">
        <f t="shared" si="1"/>
        <v>Yes</v>
      </c>
    </row>
    <row r="17" spans="1:11" x14ac:dyDescent="0.2">
      <c r="A17" s="88" t="s">
        <v>371</v>
      </c>
      <c r="B17" s="37" t="s">
        <v>213</v>
      </c>
      <c r="C17" s="9">
        <v>97.982708934000001</v>
      </c>
      <c r="D17" s="9" t="str">
        <f>IF($B17="N/A","N/A",IF(C17&gt;15,"No",IF(C17&lt;-15,"No","Yes")))</f>
        <v>N/A</v>
      </c>
      <c r="E17" s="9">
        <v>100</v>
      </c>
      <c r="F17" s="9" t="str">
        <f>IF($B17="N/A","N/A",IF(E17&gt;15,"No",IF(E17&lt;-15,"No","Yes")))</f>
        <v>N/A</v>
      </c>
      <c r="G17" s="9">
        <v>100</v>
      </c>
      <c r="H17" s="9" t="str">
        <f>IF($B17="N/A","N/A",IF(G17&gt;15,"No",IF(G17&lt;-15,"No","Yes")))</f>
        <v>N/A</v>
      </c>
      <c r="I17" s="10">
        <v>2.0590000000000002</v>
      </c>
      <c r="J17" s="10">
        <v>0</v>
      </c>
      <c r="K17" s="9" t="str">
        <f t="shared" si="1"/>
        <v>Yes</v>
      </c>
    </row>
    <row r="18" spans="1:11" x14ac:dyDescent="0.2">
      <c r="A18" s="88" t="s">
        <v>848</v>
      </c>
      <c r="B18" s="37" t="s">
        <v>213</v>
      </c>
      <c r="C18" s="10">
        <v>10.221764706</v>
      </c>
      <c r="D18" s="9" t="str">
        <f>IF($B18="N/A","N/A",IF(C18&gt;15,"No",IF(C18&lt;-15,"No","Yes")))</f>
        <v>N/A</v>
      </c>
      <c r="E18" s="10">
        <v>12.625237793</v>
      </c>
      <c r="F18" s="9" t="str">
        <f>IF($B18="N/A","N/A",IF(E18&gt;15,"No",IF(E18&lt;-15,"No","Yes")))</f>
        <v>N/A</v>
      </c>
      <c r="G18" s="10">
        <v>12.328988206</v>
      </c>
      <c r="H18" s="9" t="str">
        <f>IF($B18="N/A","N/A",IF(G18&gt;15,"No",IF(G18&lt;-15,"No","Yes")))</f>
        <v>N/A</v>
      </c>
      <c r="I18" s="10">
        <v>23.51</v>
      </c>
      <c r="J18" s="10">
        <v>-2.35</v>
      </c>
      <c r="K18" s="9" t="str">
        <f t="shared" si="1"/>
        <v>Yes</v>
      </c>
    </row>
    <row r="19" spans="1:11" x14ac:dyDescent="0.2">
      <c r="A19" s="91" t="s">
        <v>657</v>
      </c>
      <c r="B19" s="62" t="s">
        <v>239</v>
      </c>
      <c r="C19" s="9">
        <v>0.3502833367</v>
      </c>
      <c r="D19" s="9" t="str">
        <f>IF($B19="N/A","N/A",IF(C19&gt;10,"No",IF(C19&lt;=0,"No","Yes")))</f>
        <v>Yes</v>
      </c>
      <c r="E19" s="9">
        <v>0.7501875469</v>
      </c>
      <c r="F19" s="9" t="str">
        <f>IF($B19="N/A","N/A",IF(E19&gt;10,"No",IF(E19&lt;=0,"No","Yes")))</f>
        <v>Yes</v>
      </c>
      <c r="G19" s="9">
        <v>0.76996628249999999</v>
      </c>
      <c r="H19" s="9" t="str">
        <f>IF($B19="N/A","N/A",IF(G19&gt;10,"No",IF(G19&lt;=0,"No","Yes")))</f>
        <v>Yes</v>
      </c>
      <c r="I19" s="10">
        <v>114.2</v>
      </c>
      <c r="J19" s="10">
        <v>2.637</v>
      </c>
      <c r="K19" s="9" t="str">
        <f t="shared" si="1"/>
        <v>Yes</v>
      </c>
    </row>
    <row r="20" spans="1:11" x14ac:dyDescent="0.2">
      <c r="A20" s="91" t="s">
        <v>129</v>
      </c>
      <c r="B20" s="37" t="s">
        <v>213</v>
      </c>
      <c r="C20" s="9">
        <v>11.028037382999999</v>
      </c>
      <c r="D20" s="9" t="str">
        <f>IF($B20="N/A","N/A",IF(C20&gt;15,"No",IF(C20&lt;-15,"No","Yes")))</f>
        <v>N/A</v>
      </c>
      <c r="E20" s="9">
        <v>0</v>
      </c>
      <c r="F20" s="9" t="str">
        <f>IF($B20="N/A","N/A",IF(E20&gt;15,"No",IF(E20&lt;-15,"No","Yes")))</f>
        <v>N/A</v>
      </c>
      <c r="G20" s="9">
        <v>0</v>
      </c>
      <c r="H20" s="9" t="str">
        <f>IF($B20="N/A","N/A",IF(G20&gt;15,"No",IF(G20&lt;-15,"No","Yes")))</f>
        <v>N/A</v>
      </c>
      <c r="I20" s="10">
        <v>-100</v>
      </c>
      <c r="J20" s="10" t="s">
        <v>1747</v>
      </c>
      <c r="K20" s="9" t="str">
        <f t="shared" si="1"/>
        <v>N/A</v>
      </c>
    </row>
    <row r="21" spans="1:11" x14ac:dyDescent="0.2">
      <c r="A21" s="91" t="s">
        <v>849</v>
      </c>
      <c r="B21" s="37" t="s">
        <v>213</v>
      </c>
      <c r="C21" s="10">
        <v>9.4322033897999997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0.14764278959999999</v>
      </c>
      <c r="D22" s="9" t="str">
        <f>IF($B22="N/A","N/A",IF(C22&gt;5,"No",IF(C22&lt;=0,"No","Yes")))</f>
        <v>Yes</v>
      </c>
      <c r="E22" s="9">
        <v>0.35716893830000002</v>
      </c>
      <c r="F22" s="9" t="str">
        <f>IF($B22="N/A","N/A",IF(E22&gt;5,"No",IF(E22&lt;=0,"No","Yes")))</f>
        <v>Yes</v>
      </c>
      <c r="G22" s="9">
        <v>0.35730461479999998</v>
      </c>
      <c r="H22" s="9" t="str">
        <f>IF($B22="N/A","N/A",IF(G22&gt;5,"No",IF(G22&lt;=0,"No","Yes")))</f>
        <v>Yes</v>
      </c>
      <c r="I22" s="10">
        <v>141.9</v>
      </c>
      <c r="J22" s="10">
        <v>3.7999999999999999E-2</v>
      </c>
      <c r="K22" s="9" t="str">
        <f t="shared" si="1"/>
        <v>Yes</v>
      </c>
    </row>
    <row r="23" spans="1:11" x14ac:dyDescent="0.2">
      <c r="A23" s="91" t="s">
        <v>130</v>
      </c>
      <c r="B23" s="37" t="s">
        <v>213</v>
      </c>
      <c r="C23" s="9">
        <v>0</v>
      </c>
      <c r="D23" s="9" t="str">
        <f>IF($B23="N/A","N/A",IF(C23&gt;15,"No",IF(C23&lt;-15,"No","Yes")))</f>
        <v>N/A</v>
      </c>
      <c r="E23" s="9">
        <v>0</v>
      </c>
      <c r="F23" s="9" t="str">
        <f>IF($B23="N/A","N/A",IF(E23&gt;15,"No",IF(E23&lt;-15,"No","Yes")))</f>
        <v>N/A</v>
      </c>
      <c r="G23" s="9">
        <v>0</v>
      </c>
      <c r="H23" s="9" t="str">
        <f>IF($B23="N/A","N/A",IF(G23&gt;15,"No",IF(G23&lt;-15,"No","Yes")))</f>
        <v>N/A</v>
      </c>
      <c r="I23" s="10" t="s">
        <v>1747</v>
      </c>
      <c r="J23" s="10" t="s">
        <v>1747</v>
      </c>
      <c r="K23" s="9" t="str">
        <f t="shared" si="1"/>
        <v>N/A</v>
      </c>
    </row>
    <row r="24" spans="1:11" x14ac:dyDescent="0.2">
      <c r="A24" s="91" t="s">
        <v>850</v>
      </c>
      <c r="B24" s="37"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94.018666500999998</v>
      </c>
      <c r="D26" s="9" t="str">
        <f>IF($B26="N/A","N/A",IF(C26&gt;100,"No",IF(C26&lt;95,"No","Yes")))</f>
        <v>No</v>
      </c>
      <c r="E26" s="9">
        <v>94.340399258999994</v>
      </c>
      <c r="F26" s="9" t="str">
        <f>IF($B26="N/A","N/A",IF(E26&gt;100,"No",IF(E26&lt;95,"No","Yes")))</f>
        <v>No</v>
      </c>
      <c r="G26" s="9">
        <v>88.995353363000007</v>
      </c>
      <c r="H26" s="9" t="str">
        <f>IF($B26="N/A","N/A",IF(G26&gt;100,"No",IF(G26&lt;95,"No","Yes")))</f>
        <v>No</v>
      </c>
      <c r="I26" s="10">
        <v>0.3422</v>
      </c>
      <c r="J26" s="10">
        <v>-5.67</v>
      </c>
      <c r="K26" s="9" t="str">
        <f t="shared" si="2"/>
        <v>Yes</v>
      </c>
    </row>
    <row r="27" spans="1:11" x14ac:dyDescent="0.2">
      <c r="A27" s="91" t="s">
        <v>32</v>
      </c>
      <c r="B27" s="37" t="s">
        <v>214</v>
      </c>
      <c r="C27" s="9">
        <v>20.884088951999999</v>
      </c>
      <c r="D27" s="9" t="str">
        <f>IF($B27="N/A","N/A",IF(C27&gt;100,"No",IF(C27&lt;95,"No","Yes")))</f>
        <v>No</v>
      </c>
      <c r="E27" s="9">
        <v>78.131369125000006</v>
      </c>
      <c r="F27" s="9" t="str">
        <f>IF($B27="N/A","N/A",IF(E27&gt;100,"No",IF(E27&lt;95,"No","Yes")))</f>
        <v>No</v>
      </c>
      <c r="G27" s="9">
        <v>99.993625550999994</v>
      </c>
      <c r="H27" s="9" t="str">
        <f>IF($B27="N/A","N/A",IF(G27&gt;100,"No",IF(G27&lt;95,"No","Yes")))</f>
        <v>Yes</v>
      </c>
      <c r="I27" s="10">
        <v>274.10000000000002</v>
      </c>
      <c r="J27" s="10">
        <v>27.98</v>
      </c>
      <c r="K27" s="9" t="str">
        <f t="shared" si="2"/>
        <v>Yes</v>
      </c>
    </row>
    <row r="28" spans="1:11" x14ac:dyDescent="0.2">
      <c r="A28" s="91" t="s">
        <v>851</v>
      </c>
      <c r="B28" s="37" t="s">
        <v>226</v>
      </c>
      <c r="C28" s="9">
        <v>9.7595385146000009</v>
      </c>
      <c r="D28" s="9" t="str">
        <f>IF($B28="N/A","N/A",IF(C28&gt;30,"No",IF(C28&lt;5,"No","Yes")))</f>
        <v>Yes</v>
      </c>
      <c r="E28" s="9">
        <v>16.519880872000002</v>
      </c>
      <c r="F28" s="9" t="str">
        <f>IF($B28="N/A","N/A",IF(E28&gt;30,"No",IF(E28&lt;5,"No","Yes")))</f>
        <v>Yes</v>
      </c>
      <c r="G28" s="9">
        <v>17.770746797000001</v>
      </c>
      <c r="H28" s="9" t="str">
        <f>IF($B28="N/A","N/A",IF(G28&gt;30,"No",IF(G28&lt;5,"No","Yes")))</f>
        <v>Yes</v>
      </c>
      <c r="I28" s="10">
        <v>69.27</v>
      </c>
      <c r="J28" s="10">
        <v>7.5720000000000001</v>
      </c>
      <c r="K28" s="9" t="str">
        <f t="shared" si="2"/>
        <v>Yes</v>
      </c>
    </row>
    <row r="29" spans="1:11" x14ac:dyDescent="0.2">
      <c r="A29" s="91" t="s">
        <v>852</v>
      </c>
      <c r="B29" s="37" t="s">
        <v>227</v>
      </c>
      <c r="C29" s="9">
        <v>39.651064363000003</v>
      </c>
      <c r="D29" s="9" t="str">
        <f>IF($B29="N/A","N/A",IF(C29&gt;75,"No",IF(C29&lt;15,"No","Yes")))</f>
        <v>Yes</v>
      </c>
      <c r="E29" s="9">
        <v>35.638571313</v>
      </c>
      <c r="F29" s="9" t="str">
        <f>IF($B29="N/A","N/A",IF(E29&gt;75,"No",IF(E29&lt;15,"No","Yes")))</f>
        <v>Yes</v>
      </c>
      <c r="G29" s="9">
        <v>34.341678801</v>
      </c>
      <c r="H29" s="9" t="str">
        <f>IF($B29="N/A","N/A",IF(G29&gt;75,"No",IF(G29&lt;15,"No","Yes")))</f>
        <v>Yes</v>
      </c>
      <c r="I29" s="10">
        <v>-10.1</v>
      </c>
      <c r="J29" s="10">
        <v>-3.64</v>
      </c>
      <c r="K29" s="9" t="str">
        <f t="shared" si="2"/>
        <v>Yes</v>
      </c>
    </row>
    <row r="30" spans="1:11" x14ac:dyDescent="0.2">
      <c r="A30" s="91" t="s">
        <v>853</v>
      </c>
      <c r="B30" s="37" t="s">
        <v>228</v>
      </c>
      <c r="C30" s="9">
        <v>50.589397122000001</v>
      </c>
      <c r="D30" s="9" t="str">
        <f>IF($B30="N/A","N/A",IF(C30&gt;70,"No",IF(C30&lt;25,"No","Yes")))</f>
        <v>Yes</v>
      </c>
      <c r="E30" s="9">
        <v>47.841547814999998</v>
      </c>
      <c r="F30" s="9" t="str">
        <f>IF($B30="N/A","N/A",IF(E30&gt;70,"No",IF(E30&lt;25,"No","Yes")))</f>
        <v>Yes</v>
      </c>
      <c r="G30" s="9">
        <v>47.887574401000002</v>
      </c>
      <c r="H30" s="9" t="str">
        <f>IF($B30="N/A","N/A",IF(G30&gt;70,"No",IF(G30&lt;25,"No","Yes")))</f>
        <v>Yes</v>
      </c>
      <c r="I30" s="10">
        <v>-5.43</v>
      </c>
      <c r="J30" s="10">
        <v>9.6199999999999994E-2</v>
      </c>
      <c r="K30" s="9" t="str">
        <f t="shared" si="2"/>
        <v>Yes</v>
      </c>
    </row>
    <row r="31" spans="1:11" x14ac:dyDescent="0.2">
      <c r="A31" s="91" t="s">
        <v>160</v>
      </c>
      <c r="B31" s="37" t="s">
        <v>214</v>
      </c>
      <c r="C31" s="9">
        <v>99.998363162000004</v>
      </c>
      <c r="D31" s="9" t="str">
        <f>IF($B31="N/A","N/A",IF(C31&gt;100,"No",IF(C31&lt;95,"No","Yes")))</f>
        <v>Yes</v>
      </c>
      <c r="E31" s="9">
        <v>99.947221318999993</v>
      </c>
      <c r="F31" s="9" t="str">
        <f>IF($B31="N/A","N/A",IF(E31&gt;100,"No",IF(E31&lt;95,"No","Yes")))</f>
        <v>Yes</v>
      </c>
      <c r="G31" s="9">
        <v>99.947326924999999</v>
      </c>
      <c r="H31" s="9" t="str">
        <f>IF($B31="N/A","N/A",IF(G31&gt;100,"No",IF(G31&lt;95,"No","Yes")))</f>
        <v>Yes</v>
      </c>
      <c r="I31" s="10">
        <v>-5.0999999999999997E-2</v>
      </c>
      <c r="J31" s="10">
        <v>1E-4</v>
      </c>
      <c r="K31" s="9" t="str">
        <f t="shared" si="2"/>
        <v>Yes</v>
      </c>
    </row>
    <row r="32" spans="1:11" x14ac:dyDescent="0.2">
      <c r="A32" s="31" t="s">
        <v>374</v>
      </c>
      <c r="B32" s="37" t="s">
        <v>241</v>
      </c>
      <c r="C32" s="9">
        <v>1.4302690633999999</v>
      </c>
      <c r="D32" s="9" t="str">
        <f>IF($B32="N/A","N/A",IF(C32&gt;5,"No",IF(C32&lt;1,"No","Yes")))</f>
        <v>Yes</v>
      </c>
      <c r="E32" s="9">
        <v>1.9348863764999999</v>
      </c>
      <c r="F32" s="9" t="str">
        <f>IF($B32="N/A","N/A",IF(E32&gt;5,"No",IF(E32&lt;1,"No","Yes")))</f>
        <v>Yes</v>
      </c>
      <c r="G32" s="9">
        <v>1.9391743412</v>
      </c>
      <c r="H32" s="9" t="str">
        <f>IF($B32="N/A","N/A",IF(G32&gt;5,"No",IF(G32&lt;1,"No","Yes")))</f>
        <v>Yes</v>
      </c>
      <c r="I32" s="10">
        <v>35.28</v>
      </c>
      <c r="J32" s="10">
        <v>0.22159999999999999</v>
      </c>
      <c r="K32" s="9" t="str">
        <f t="shared" si="2"/>
        <v>Yes</v>
      </c>
    </row>
    <row r="33" spans="1:11" x14ac:dyDescent="0.2">
      <c r="A33" s="31" t="s">
        <v>376</v>
      </c>
      <c r="B33" s="37" t="s">
        <v>242</v>
      </c>
      <c r="C33" s="9">
        <v>96.020192034000004</v>
      </c>
      <c r="D33" s="9" t="str">
        <f>IF($B33="N/A","N/A",IF(C33&gt;98,"No",IF(C33&lt;8,"No","Yes")))</f>
        <v>Yes</v>
      </c>
      <c r="E33" s="9">
        <v>95.370745341000003</v>
      </c>
      <c r="F33" s="9" t="str">
        <f>IF($B33="N/A","N/A",IF(E33&gt;98,"No",IF(E33&lt;8,"No","Yes")))</f>
        <v>Yes</v>
      </c>
      <c r="G33" s="9">
        <v>95.369466392000007</v>
      </c>
      <c r="H33" s="9" t="str">
        <f>IF($B33="N/A","N/A",IF(G33&gt;98,"No",IF(G33&lt;8,"No","Yes")))</f>
        <v>Yes</v>
      </c>
      <c r="I33" s="10">
        <v>-0.67600000000000005</v>
      </c>
      <c r="J33" s="10">
        <v>-1E-3</v>
      </c>
      <c r="K33" s="9" t="str">
        <f t="shared" si="2"/>
        <v>Yes</v>
      </c>
    </row>
    <row r="34" spans="1:11" x14ac:dyDescent="0.2">
      <c r="A34" s="31" t="s">
        <v>377</v>
      </c>
      <c r="B34" s="62" t="s">
        <v>224</v>
      </c>
      <c r="C34" s="9">
        <v>0.42590525330000001</v>
      </c>
      <c r="D34" s="9" t="str">
        <f>IF($B34="N/A","N/A",IF(C34&gt;5,"No",IF(C34&lt;=0,"No","Yes")))</f>
        <v>Yes</v>
      </c>
      <c r="E34" s="9">
        <v>0.44115011050000003</v>
      </c>
      <c r="F34" s="9" t="str">
        <f>IF($B34="N/A","N/A",IF(E34&gt;5,"No",IF(E34&lt;=0,"No","Yes")))</f>
        <v>Yes</v>
      </c>
      <c r="G34" s="9">
        <v>0.48781306089999998</v>
      </c>
      <c r="H34" s="9" t="str">
        <f>IF($B34="N/A","N/A",IF(G34&gt;5,"No",IF(G34&lt;=0,"No","Yes")))</f>
        <v>Yes</v>
      </c>
      <c r="I34" s="10">
        <v>3.5790000000000002</v>
      </c>
      <c r="J34" s="10">
        <v>10.58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445</v>
      </c>
      <c r="D6" s="9" t="str">
        <f>IF($B6="N/A","N/A",IF(C6&gt;15,"No",IF(C6&lt;-15,"No","Yes")))</f>
        <v>N/A</v>
      </c>
      <c r="E6" s="38">
        <v>749</v>
      </c>
      <c r="F6" s="9" t="str">
        <f>IF($B6="N/A","N/A",IF(E6&gt;15,"No",IF(E6&lt;-15,"No","Yes")))</f>
        <v>N/A</v>
      </c>
      <c r="G6" s="38">
        <v>960</v>
      </c>
      <c r="H6" s="9" t="str">
        <f>IF($B6="N/A","N/A",IF(G6&gt;15,"No",IF(G6&lt;-15,"No","Yes")))</f>
        <v>N/A</v>
      </c>
      <c r="I6" s="10">
        <v>68.31</v>
      </c>
      <c r="J6" s="10">
        <v>28.17</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1185.3101124</v>
      </c>
      <c r="D9" s="9" t="str">
        <f>IF($B9="N/A","N/A",IF(C9&gt;15,"No",IF(C9&lt;-15,"No","Yes")))</f>
        <v>N/A</v>
      </c>
      <c r="E9" s="39">
        <v>1278.7102804000001</v>
      </c>
      <c r="F9" s="9" t="str">
        <f>IF($B9="N/A","N/A",IF(E9&gt;15,"No",IF(E9&lt;-15,"No","Yes")))</f>
        <v>N/A</v>
      </c>
      <c r="G9" s="39">
        <v>1347.9666666999999</v>
      </c>
      <c r="H9" s="9" t="str">
        <f>IF($B9="N/A","N/A",IF(G9&gt;15,"No",IF(G9&lt;-15,"No","Yes")))</f>
        <v>N/A</v>
      </c>
      <c r="I9" s="10">
        <v>7.88</v>
      </c>
      <c r="J9" s="10">
        <v>5.4160000000000004</v>
      </c>
      <c r="K9" s="9" t="str">
        <f t="shared" si="0"/>
        <v>Yes</v>
      </c>
    </row>
    <row r="10" spans="1:11" x14ac:dyDescent="0.2">
      <c r="A10" s="91" t="s">
        <v>655</v>
      </c>
      <c r="B10" s="37"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98.876404493999999</v>
      </c>
      <c r="D12" s="9" t="str">
        <f>IF($B12="N/A","N/A",IF(C12&gt;10,"No",IF(C12&lt;=0,"No","Yes")))</f>
        <v>No</v>
      </c>
      <c r="E12" s="9">
        <v>99.332443257999998</v>
      </c>
      <c r="F12" s="9" t="str">
        <f>IF($B12="N/A","N/A",IF(E12&gt;10,"No",IF(E12&lt;=0,"No","Yes")))</f>
        <v>No</v>
      </c>
      <c r="G12" s="9">
        <v>99.0625</v>
      </c>
      <c r="H12" s="9" t="str">
        <f>IF($B12="N/A","N/A",IF(G12&gt;10,"No",IF(G12&lt;=0,"No","Yes")))</f>
        <v>No</v>
      </c>
      <c r="I12" s="10">
        <v>0.4612</v>
      </c>
      <c r="J12" s="10">
        <v>-0.27200000000000002</v>
      </c>
      <c r="K12" s="9" t="str">
        <f t="shared" si="0"/>
        <v>Yes</v>
      </c>
    </row>
    <row r="13" spans="1:11" x14ac:dyDescent="0.2">
      <c r="A13" s="91" t="s">
        <v>658</v>
      </c>
      <c r="B13" s="62" t="s">
        <v>224</v>
      </c>
      <c r="C13" s="9">
        <v>1.1235955056</v>
      </c>
      <c r="D13" s="9" t="str">
        <f>IF($B13="N/A","N/A",IF(C13&gt;5,"No",IF(C13&lt;=0,"No","Yes")))</f>
        <v>Yes</v>
      </c>
      <c r="E13" s="9">
        <v>0.66755674229999995</v>
      </c>
      <c r="F13" s="9" t="str">
        <f>IF($B13="N/A","N/A",IF(E13&gt;5,"No",IF(E13&lt;=0,"No","Yes")))</f>
        <v>Yes</v>
      </c>
      <c r="G13" s="9">
        <v>0.9375</v>
      </c>
      <c r="H13" s="9" t="str">
        <f>IF($B13="N/A","N/A",IF(G13&gt;5,"No",IF(G13&lt;=0,"No","Yes")))</f>
        <v>Yes</v>
      </c>
      <c r="I13" s="10">
        <v>-40.6</v>
      </c>
      <c r="J13" s="10">
        <v>40.44</v>
      </c>
      <c r="K13" s="9" t="str">
        <f t="shared" si="0"/>
        <v>No</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99.775280898999995</v>
      </c>
      <c r="D15" s="9" t="str">
        <f>IF($B15="N/A","N/A",IF(C15&gt;100,"No",IF(C15&lt;95,"No","Yes")))</f>
        <v>Yes</v>
      </c>
      <c r="E15" s="9">
        <v>98.798397863999995</v>
      </c>
      <c r="F15" s="9" t="str">
        <f>IF($B15="N/A","N/A",IF(E15&gt;100,"No",IF(E15&lt;95,"No","Yes")))</f>
        <v>Yes</v>
      </c>
      <c r="G15" s="9">
        <v>99.270833332999999</v>
      </c>
      <c r="H15" s="9" t="str">
        <f>IF($B15="N/A","N/A",IF(G15&gt;100,"No",IF(G15&lt;95,"No","Yes")))</f>
        <v>Yes</v>
      </c>
      <c r="I15" s="10">
        <v>-0.97899999999999998</v>
      </c>
      <c r="J15" s="10">
        <v>0.47820000000000001</v>
      </c>
      <c r="K15" s="9" t="str">
        <f t="shared" si="0"/>
        <v>Yes</v>
      </c>
    </row>
    <row r="16" spans="1:11" x14ac:dyDescent="0.2">
      <c r="A16" s="91" t="s">
        <v>851</v>
      </c>
      <c r="B16" s="37" t="s">
        <v>226</v>
      </c>
      <c r="C16" s="9">
        <v>3.8288288287999999</v>
      </c>
      <c r="D16" s="9" t="str">
        <f>IF($B16="N/A","N/A",IF(C16&gt;30,"No",IF(C16&lt;5,"No","Yes")))</f>
        <v>No</v>
      </c>
      <c r="E16" s="9">
        <v>2.8378378378</v>
      </c>
      <c r="F16" s="9" t="str">
        <f>IF($B16="N/A","N/A",IF(E16&gt;30,"No",IF(E16&lt;5,"No","Yes")))</f>
        <v>No</v>
      </c>
      <c r="G16" s="9">
        <v>3.4627492129999999</v>
      </c>
      <c r="H16" s="9" t="str">
        <f>IF($B16="N/A","N/A",IF(G16&gt;30,"No",IF(G16&lt;5,"No","Yes")))</f>
        <v>No</v>
      </c>
      <c r="I16" s="10">
        <v>-25.9</v>
      </c>
      <c r="J16" s="10">
        <v>22.02</v>
      </c>
      <c r="K16" s="9" t="str">
        <f t="shared" si="0"/>
        <v>Yes</v>
      </c>
    </row>
    <row r="17" spans="1:11" x14ac:dyDescent="0.2">
      <c r="A17" s="91" t="s">
        <v>852</v>
      </c>
      <c r="B17" s="37" t="s">
        <v>227</v>
      </c>
      <c r="C17" s="9">
        <v>15.990990991</v>
      </c>
      <c r="D17" s="9" t="str">
        <f>IF($B17="N/A","N/A",IF(C17&gt;75,"No",IF(C17&lt;15,"No","Yes")))</f>
        <v>Yes</v>
      </c>
      <c r="E17" s="9">
        <v>12.972972972999999</v>
      </c>
      <c r="F17" s="9" t="str">
        <f>IF($B17="N/A","N/A",IF(E17&gt;75,"No",IF(E17&lt;15,"No","Yes")))</f>
        <v>No</v>
      </c>
      <c r="G17" s="9">
        <v>12.172088143</v>
      </c>
      <c r="H17" s="9" t="str">
        <f>IF($B17="N/A","N/A",IF(G17&gt;75,"No",IF(G17&lt;15,"No","Yes")))</f>
        <v>No</v>
      </c>
      <c r="I17" s="10">
        <v>-18.899999999999999</v>
      </c>
      <c r="J17" s="10">
        <v>-6.17</v>
      </c>
      <c r="K17" s="9" t="str">
        <f t="shared" si="0"/>
        <v>Yes</v>
      </c>
    </row>
    <row r="18" spans="1:11" x14ac:dyDescent="0.2">
      <c r="A18" s="91" t="s">
        <v>853</v>
      </c>
      <c r="B18" s="37" t="s">
        <v>228</v>
      </c>
      <c r="C18" s="9">
        <v>80.180180179999994</v>
      </c>
      <c r="D18" s="9" t="str">
        <f>IF($B18="N/A","N/A",IF(C18&gt;70,"No",IF(C18&lt;25,"No","Yes")))</f>
        <v>No</v>
      </c>
      <c r="E18" s="9">
        <v>84.189189189000004</v>
      </c>
      <c r="F18" s="9" t="str">
        <f>IF($B18="N/A","N/A",IF(E18&gt;70,"No",IF(E18&lt;25,"No","Yes")))</f>
        <v>No</v>
      </c>
      <c r="G18" s="9">
        <v>84.365162643999994</v>
      </c>
      <c r="H18" s="9" t="str">
        <f>IF($B18="N/A","N/A",IF(G18&gt;70,"No",IF(G18&lt;25,"No","Yes")))</f>
        <v>No</v>
      </c>
      <c r="I18" s="10">
        <v>5</v>
      </c>
      <c r="J18" s="10">
        <v>0.20899999999999999</v>
      </c>
      <c r="K18" s="9" t="str">
        <f t="shared" si="0"/>
        <v>Yes</v>
      </c>
    </row>
    <row r="19" spans="1:11" x14ac:dyDescent="0.2">
      <c r="A19" s="91" t="s">
        <v>160</v>
      </c>
      <c r="B19" s="37" t="s">
        <v>214</v>
      </c>
      <c r="C19" s="9">
        <v>99.550561798000004</v>
      </c>
      <c r="D19" s="9" t="str">
        <f>IF($B19="N/A","N/A",IF(C19&gt;100,"No",IF(C19&lt;95,"No","Yes")))</f>
        <v>Yes</v>
      </c>
      <c r="E19" s="9">
        <v>99.465954605999997</v>
      </c>
      <c r="F19" s="9" t="str">
        <f>IF($B19="N/A","N/A",IF(E19&gt;100,"No",IF(E19&lt;95,"No","Yes")))</f>
        <v>Yes</v>
      </c>
      <c r="G19" s="9">
        <v>99.895833332999999</v>
      </c>
      <c r="H19" s="9" t="str">
        <f>IF($B19="N/A","N/A",IF(G19&gt;100,"No",IF(G19&lt;95,"No","Yes")))</f>
        <v>Yes</v>
      </c>
      <c r="I19" s="10">
        <v>-8.5000000000000006E-2</v>
      </c>
      <c r="J19" s="10">
        <v>0.43219999999999997</v>
      </c>
      <c r="K19" s="9" t="str">
        <f t="shared" si="0"/>
        <v>Yes</v>
      </c>
    </row>
    <row r="20" spans="1:11" x14ac:dyDescent="0.2">
      <c r="A20" s="31" t="s">
        <v>374</v>
      </c>
      <c r="B20" s="37" t="s">
        <v>241</v>
      </c>
      <c r="C20" s="9">
        <v>80.674157303000001</v>
      </c>
      <c r="D20" s="9" t="str">
        <f>IF($B20="N/A","N/A",IF(C20&gt;5,"No",IF(C20&lt;1,"No","Yes")))</f>
        <v>No</v>
      </c>
      <c r="E20" s="9">
        <v>78.504672897000006</v>
      </c>
      <c r="F20" s="9" t="str">
        <f>IF($B20="N/A","N/A",IF(E20&gt;5,"No",IF(E20&lt;1,"No","Yes")))</f>
        <v>No</v>
      </c>
      <c r="G20" s="9">
        <v>79.479166667000001</v>
      </c>
      <c r="H20" s="9" t="str">
        <f>IF($B20="N/A","N/A",IF(G20&gt;5,"No",IF(G20&lt;1,"No","Yes")))</f>
        <v>No</v>
      </c>
      <c r="I20" s="10">
        <v>-2.69</v>
      </c>
      <c r="J20" s="10">
        <v>1.2410000000000001</v>
      </c>
      <c r="K20" s="9" t="str">
        <f t="shared" si="0"/>
        <v>Yes</v>
      </c>
    </row>
    <row r="21" spans="1:11" x14ac:dyDescent="0.2">
      <c r="A21" s="31" t="s">
        <v>376</v>
      </c>
      <c r="B21" s="37" t="s">
        <v>242</v>
      </c>
      <c r="C21" s="9">
        <v>0</v>
      </c>
      <c r="D21" s="9" t="str">
        <f>IF($B21="N/A","N/A",IF(C21&gt;98,"No",IF(C21&lt;8,"No","Yes")))</f>
        <v>No</v>
      </c>
      <c r="E21" s="9">
        <v>0</v>
      </c>
      <c r="F21" s="9" t="str">
        <f>IF($B21="N/A","N/A",IF(E21&gt;98,"No",IF(E21&lt;8,"No","Yes")))</f>
        <v>No</v>
      </c>
      <c r="G21" s="9">
        <v>0.52083333330000003</v>
      </c>
      <c r="H21" s="9" t="str">
        <f>IF($B21="N/A","N/A",IF(G21&gt;98,"No",IF(G21&lt;8,"No","Yes")))</f>
        <v>No</v>
      </c>
      <c r="I21" s="10" t="s">
        <v>1747</v>
      </c>
      <c r="J21" s="10" t="s">
        <v>1747</v>
      </c>
      <c r="K21" s="9" t="str">
        <f t="shared" si="0"/>
        <v>N/A</v>
      </c>
    </row>
    <row r="22" spans="1:11" x14ac:dyDescent="0.2">
      <c r="A22" s="31" t="s">
        <v>377</v>
      </c>
      <c r="B22" s="62" t="s">
        <v>224</v>
      </c>
      <c r="C22" s="9">
        <v>0</v>
      </c>
      <c r="D22" s="9" t="str">
        <f>IF($B22="N/A","N/A",IF(C22&gt;5,"No",IF(C22&lt;=0,"No","Yes")))</f>
        <v>No</v>
      </c>
      <c r="E22" s="9">
        <v>0.13351134849999999</v>
      </c>
      <c r="F22" s="9" t="str">
        <f>IF($B22="N/A","N/A",IF(E22&gt;5,"No",IF(E22&lt;=0,"No","Yes")))</f>
        <v>Yes</v>
      </c>
      <c r="G22" s="9">
        <v>0</v>
      </c>
      <c r="H22" s="9" t="str">
        <f>IF($B22="N/A","N/A",IF(G22&gt;5,"No",IF(G22&lt;=0,"No","Yes")))</f>
        <v>No</v>
      </c>
      <c r="I22" s="10" t="s">
        <v>1747</v>
      </c>
      <c r="J22" s="10">
        <v>-100</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2017-05-15T19:38:03Z</dcterms:modified>
  <dc:language>English</dc:language>
</cp:coreProperties>
</file>