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<sst xmlns="http://schemas.openxmlformats.org/spreadsheetml/2006/main" count="7707" uniqueCount="1744">
  <si>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</si>
  <si>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</si>
  <si>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</si>
  <si>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</si>
  <si>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</si>
  <si>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</si>
  <si>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</si>
  <si>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</si>
  <si>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</si>
  <si>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</si>
  <si>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</si>
  <si>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</si>
  <si>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</si>
  <si>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</si>
  <si>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</si>
  <si>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</si>
  <si>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</si>
  <si>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</si>
  <si>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</si>
  <si>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</si>
  <si>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</si>
  <si>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</si>
  <si>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</si>
  <si>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</si>
  <si>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</si>
  <si>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</si>
  <si>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</si>
  <si>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</si>
  <si>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</si>
  <si>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</si>
  <si>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</si>
  <si>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</si>
  <si>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</si>
  <si>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</si>
  <si>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</si>
  <si>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</si>
  <si>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</si>
  <si>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</si>
  <si>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</si>
  <si>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</si>
  <si>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</si>
  <si>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</si>
  <si>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</si>
  <si>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</si>
  <si>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</si>
  <si>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</si>
  <si>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</si>
  <si>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</si>
  <si>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</si>
  <si>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</si>
  <si>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</si>
  <si>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</si>
  <si>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</si>
  <si>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</si>
  <si>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</si>
  <si>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</si>
  <si>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</si>
  <si>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</si>
  <si>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</si>
  <si>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</si>
  <si>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</si>
  <si>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</si>
  <si>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</si>
  <si>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</si>
  <si>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</si>
  <si>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</si>
  <si>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</si>
  <si>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</si>
  <si>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</si>
  <si>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</si>
  <si>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</si>
  <si>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</si>
  <si>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</si>
  <si>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</si>
  <si>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</si>
  <si>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</si>
  <si>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</si>
  <si>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</si>
  <si>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</si>
  <si>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</si>
  <si>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</si>
  <si>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</si>
  <si>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</si>
  <si>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</si>
  <si>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</si>
  <si>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</si>
  <si>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</si>
  <si>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</si>
  <si>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</si>
  <si>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</si>
  <si>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</si>
  <si>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</si>
  <si>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</si>
  <si>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</si>
  <si>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</si>
  <si>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</si>
  <si>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</si>
  <si>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</si>
  <si>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</si>
  <si>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</si>
  <si>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</si>
  <si>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</si>
  <si>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</si>
  <si>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</si>
  <si>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</si>
  <si>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</si>
  <si>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</si>
  <si>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</si>
  <si>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</si>
  <si>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</si>
  <si>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</si>
  <si>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</si>
  <si>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</si>
  <si>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</si>
  <si>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</si>
  <si>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</si>
  <si>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</si>
  <si>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</si>
  <si>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</si>
  <si>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</si>
  <si>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</si>
  <si>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</si>
  <si>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</si>
  <si>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</si>
  <si>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</si>
  <si>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</si>
  <si>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</si>
  <si>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</si>
  <si>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</si>
  <si>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</si>
  <si>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</si>
  <si>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</si>
  <si>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</si>
  <si>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</si>
  <si>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</si>
  <si>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</si>
  <si>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</si>
  <si>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</si>
  <si>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</si>
  <si>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</si>
  <si>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</si>
  <si>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</si>
  <si>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</si>
  <si>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</si>
  <si>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</si>
  <si>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</si>
  <si>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</si>
  <si>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</si>
  <si>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</si>
  <si>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</si>
  <si>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</si>
  <si>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</si>
  <si>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</si>
  <si>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</si>
  <si>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</si>
  <si>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</si>
  <si>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</si>
  <si>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</si>
  <si>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</si>
  <si>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</si>
  <si>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</si>
  <si>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</si>
  <si>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</si>
  <si>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</si>
  <si>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</si>
  <si>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</si>
  <si>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</si>
  <si>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</si>
  <si>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</si>
  <si>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</si>
  <si>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</si>
  <si>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</si>
  <si>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</si>
  <si>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</si>
  <si>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</si>
  <si>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</si>
  <si>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</si>
  <si>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</si>
  <si>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</si>
  <si>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</si>
  <si>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</si>
  <si>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</si>
  <si>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</si>
  <si>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</si>
  <si>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</si>
  <si>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</si>
  <si>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</si>
  <si>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</si>
  <si>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</si>
  <si>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</si>
  <si>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</si>
  <si>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</si>
  <si>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</si>
  <si>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</si>
  <si>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</si>
  <si>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</si>
  <si>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</si>
  <si>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</si>
  <si>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</si>
  <si>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</si>
  <si>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</si>
  <si>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</si>
  <si>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</si>
  <si>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</si>
  <si>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</si>
  <si>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</si>
  <si>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</si>
  <si>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</si>
  <si>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</si>
  <si>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</si>
  <si>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</si>
  <si>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</si>
  <si>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</si>
  <si>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</si>
  <si>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</si>
  <si>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</si>
  <si>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</si>
  <si>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</si>
  <si>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</si>
  <si>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</si>
  <si>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</si>
  <si>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</si>
  <si>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</si>
  <si>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</si>
  <si>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</si>
  <si>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</si>
  <si>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</si>
  <si>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</si>
  <si>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</si>
  <si>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</si>
  <si>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</si>
  <si>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</si>
  <si>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</si>
  <si>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</si>
  <si>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</si>
  <si>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</si>
  <si>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</si>
  <si>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</si>
  <si>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</si>
  <si>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</si>
  <si>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</si>
  <si>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</si>
  <si>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</si>
  <si>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</si>
  <si>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</si>
  <si>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</si>
  <si>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</si>
  <si>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</si>
  <si>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</si>
  <si>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</si>
  <si>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</si>
  <si>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</si>
  <si>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</si>
  <si>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</si>
  <si>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</si>
  <si>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</si>
  <si>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</si>
  <si>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</si>
  <si>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</si>
  <si>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</si>
  <si>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</si>
  <si>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</si>
  <si>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</si>
  <si>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</si>
  <si>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</si>
  <si>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</si>
  <si>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</si>
  <si>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</si>
  <si>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</si>
  <si>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</si>
  <si>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</si>
  <si>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</si>
  <si>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</si>
  <si>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</si>
  <si>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</si>
  <si>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</si>
  <si>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</si>
  <si>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</si>
  <si>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</si>
  <si>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</si>
  <si>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</si>
  <si>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</si>
  <si>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</si>
  <si>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</si>
  <si>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</si>
  <si>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</si>
  <si>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</si>
  <si>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</si>
  <si>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</si>
  <si>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</si>
  <si>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</si>
  <si>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</si>
  <si>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</si>
  <si>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</si>
  <si>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</si>
  <si>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</si>
  <si>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</si>
  <si>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</si>
  <si>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</si>
  <si>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</si>
  <si>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</si>
  <si>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</si>
  <si>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</si>
  <si>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</si>
  <si>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</si>
  <si>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</si>
  <si>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</si>
  <si>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</si>
  <si>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</si>
  <si>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</si>
  <si>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</si>
  <si>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</si>
  <si>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</si>
  <si>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</si>
  <si>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</si>
  <si>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</si>
  <si>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</si>
  <si>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</si>
  <si>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</si>
  <si>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</si>
  <si>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</si>
  <si>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</si>
  <si>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</si>
  <si>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</si>
  <si>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</si>
  <si>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</si>
  <si>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</si>
  <si>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</si>
  <si>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</si>
  <si>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</si>
  <si>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</si>
  <si>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</si>
  <si>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</si>
  <si>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</si>
  <si>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</si>
  <si>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</si>
  <si>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</si>
  <si>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</si>
  <si>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</si>
  <si>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</si>
  <si>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</si>
  <si>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</si>
  <si>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</si>
  <si>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</si>
  <si>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</si>
  <si>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</si>
  <si>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</si>
  <si>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</si>
  <si>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</si>
  <si>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</si>
  <si>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</si>
  <si>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</si>
  <si>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</si>
  <si>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</si>
  <si>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</si>
  <si>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</si>
  <si>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</si>
  <si>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</si>
  <si>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</si>
  <si>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</si>
  <si>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</si>
  <si>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</si>
  <si>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</si>
  <si>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</si>
  <si>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</si>
  <si>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</si>
  <si>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</si>
  <si>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</si>
  <si>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</si>
  <si>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</si>
  <si>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</si>
  <si>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</si>
  <si>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</si>
  <si>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</si>
  <si>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</si>
  <si>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</si>
  <si>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</si>
  <si>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</si>
  <si>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</si>
  <si>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</si>
  <si>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</si>
  <si>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</si>
  <si>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</si>
  <si>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</si>
  <si>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</si>
  <si>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</si>
  <si>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</si>
  <si>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</si>
  <si>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</si>
  <si>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</si>
  <si>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</si>
  <si>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</si>
  <si>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</si>
  <si>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</si>
  <si>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</si>
  <si>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</si>
  <si>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</si>
  <si>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</si>
  <si>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</si>
  <si>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</si>
  <si>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</si>
  <si>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</si>
  <si>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</si>
  <si>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</si>
  <si>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</si>
  <si>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</si>
  <si>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</si>
  <si>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</si>
  <si>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</si>
  <si>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</si>
  <si>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</si>
  <si>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</si>
  <si>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</si>
  <si>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</si>
  <si>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</si>
  <si>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</si>
  <si>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</si>
  <si>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</si>
  <si>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</si>
  <si>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</si>
  <si>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</si>
  <si>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</si>
  <si>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</si>
  <si>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</si>
  <si>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</si>
  <si>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</si>
  <si>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</si>
  <si>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</si>
  <si>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</si>
  <si>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</si>
  <si>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</si>
  <si>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</si>
  <si>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</si>
  <si>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</si>
  <si>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</si>
  <si>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</si>
  <si>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</si>
  <si>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</si>
  <si>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</si>
  <si>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</si>
  <si>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</si>
  <si>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</si>
  <si>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</si>
  <si>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</si>
  <si>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</si>
  <si>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</si>
  <si>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</si>
  <si>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</si>
  <si>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</si>
  <si>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</si>
  <si>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</si>
  <si>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</si>
  <si>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</si>
  <si>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</si>
  <si>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</si>
  <si>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</si>
  <si>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</si>
  <si>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</si>
  <si>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</si>
  <si>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</si>
  <si>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</si>
  <si>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</si>
  <si>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</si>
  <si>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</si>
  <si>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</si>
  <si>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</si>
  <si>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</si>
  <si>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</si>
  <si>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</si>
  <si>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</si>
  <si>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</si>
  <si>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</si>
  <si>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</si>
  <si>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</si>
  <si>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</si>
  <si>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</si>
  <si>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</si>
  <si>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</si>
  <si>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</si>
  <si>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</si>
  <si>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</si>
  <si>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</si>
  <si>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</si>
  <si>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</si>
  <si>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</si>
  <si>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</si>
  <si>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</si>
  <si>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</si>
  <si>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</si>
  <si>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</si>
  <si>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</si>
  <si>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</si>
  <si>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</si>
  <si>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</si>
  <si>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</si>
  <si>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</si>
  <si>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</si>
  <si>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</si>
  <si>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</si>
  <si>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</si>
  <si>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</si>
  <si>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</si>
  <si>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</si>
  <si>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</si>
  <si>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</si>
  <si>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</si>
  <si>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</si>
  <si>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</si>
  <si>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</si>
  <si>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</si>
  <si>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</si>
  <si>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</si>
  <si>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</si>
  <si>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</si>
  <si>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</si>
  <si>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</si>
  <si>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</si>
  <si>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</si>
  <si>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</si>
  <si>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</si>
  <si>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</si>
  <si>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</si>
  <si>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</si>
  <si>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</si>
  <si>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</si>
  <si>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</si>
  <si>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</si>
  <si>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</si>
  <si>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</si>
  <si>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</si>
  <si>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</si>
  <si>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</si>
  <si>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</si>
  <si>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</si>
  <si>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</si>
  <si>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</si>
  <si>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</si>
  <si>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</si>
  <si>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</si>
  <si>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</si>
  <si>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</si>
  <si>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</si>
  <si>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</si>
  <si>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</si>
  <si>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</si>
  <si>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</si>
  <si>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</si>
  <si>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</si>
  <si>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</si>
  <si>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</si>
  <si>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</si>
  <si>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</si>
  <si>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</si>
  <si>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</si>
  <si>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</si>
  <si>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</si>
  <si>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</si>
  <si>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</si>
  <si>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</si>
  <si>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</si>
  <si>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</si>
  <si>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</si>
  <si>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</si>
  <si>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</si>
  <si>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</si>
  <si>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</si>
  <si>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</si>
  <si>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</si>
  <si>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</si>
  <si>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</si>
  <si>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</si>
  <si>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</si>
  <si>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</si>
  <si>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</si>
  <si>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</si>
  <si>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</si>
  <si>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</si>
  <si>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</si>
  <si>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</si>
  <si>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</si>
  <si>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</si>
  <si>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</si>
  <si>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</si>
  <si>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</si>
  <si>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</si>
  <si>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</si>
  <si>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</si>
  <si>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</si>
  <si>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</si>
  <si>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</si>
  <si>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</si>
  <si>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</si>
  <si>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</si>
  <si>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</si>
  <si>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</si>
  <si>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</si>
  <si>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</si>
  <si>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</si>
  <si>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</si>
  <si>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</si>
  <si>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</si>
  <si>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</si>
  <si>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</si>
  <si>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</si>
  <si>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</si>
  <si>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</si>
  <si>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</si>
  <si>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</si>
  <si>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</si>
  <si>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</si>
  <si>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</si>
  <si>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</si>
  <si>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</si>
  <si>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</si>
  <si>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</si>
  <si>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</si>
  <si>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</si>
  <si>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</si>
  <si>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</si>
  <si>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</si>
  <si>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</si>
  <si>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</si>
  <si>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</si>
  <si>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</si>
  <si>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</si>
  <si>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</si>
  <si>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</si>
  <si>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</si>
  <si>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</si>
  <si>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</si>
  <si>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</si>
  <si>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</si>
  <si>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</si>
  <si>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</si>
  <si>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</si>
  <si>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</si>
  <si>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</si>
  <si>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</si>
  <si>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</si>
  <si>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</si>
  <si>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</si>
  <si>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</si>
  <si>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</si>
  <si>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</si>
  <si>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</si>
  <si>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</si>
  <si>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</si>
  <si>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</si>
  <si>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</si>
  <si>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</si>
  <si>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</si>
  <si>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</si>
  <si>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</si>
  <si>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</si>
  <si>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</si>
  <si>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</si>
  <si>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</si>
  <si>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</si>
  <si>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</si>
  <si>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</si>
  <si>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</si>
  <si>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</si>
  <si>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</si>
  <si>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</si>
  <si>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</si>
  <si>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</si>
  <si>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</si>
  <si>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</si>
  <si>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</si>
  <si>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</si>
  <si>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</si>
  <si>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</si>
  <si>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</si>
  <si>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</si>
  <si>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</si>
  <si>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</si>
  <si>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</si>
  <si>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</si>
  <si>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</si>
  <si>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</si>
  <si>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</si>
  <si>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</si>
  <si>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</si>
  <si>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</si>
  <si>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</si>
  <si>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</si>
  <si>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</si>
  <si>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</si>
  <si>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</si>
  <si>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</si>
  <si>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</si>
  <si>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</si>
  <si>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</si>
  <si>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</si>
  <si>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</si>
  <si>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</si>
  <si>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</si>
  <si>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</si>
  <si>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</si>
  <si>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</si>
  <si>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</si>
  <si>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</si>
  <si>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</si>
  <si>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</si>
  <si>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</si>
  <si>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</si>
  <si>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</si>
  <si>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</si>
  <si>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</si>
  <si>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</si>
  <si>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</si>
  <si>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</si>
  <si>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</si>
  <si>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</si>
  <si>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</si>
  <si>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</si>
  <si>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</si>
  <si>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</si>
  <si>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</si>
  <si>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</si>
  <si>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</si>
  <si>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</si>
  <si>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</si>
  <si>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</si>
  <si>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</si>
  <si>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</si>
  <si>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</si>
  <si>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</si>
  <si>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</si>
  <si>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</si>
  <si>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</si>
  <si>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</si>
  <si>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</si>
  <si>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</si>
  <si>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</si>
  <si>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</si>
  <si>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</si>
  <si>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</si>
  <si>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</si>
  <si>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</si>
  <si>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</si>
  <si>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</si>
  <si>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</si>
  <si>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</si>
  <si>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</si>
  <si>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</si>
  <si>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</si>
  <si>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</si>
  <si>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</si>
  <si>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</si>
  <si>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</si>
  <si>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</si>
  <si>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</si>
  <si>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</si>
  <si>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</si>
  <si>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</si>
  <si>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</si>
  <si>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</si>
  <si>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</si>
  <si>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</si>
  <si>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</si>
  <si>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</si>
  <si>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</si>
  <si>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</si>
  <si>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</si>
  <si>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</si>
  <si>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</si>
  <si>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</si>
  <si>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</si>
  <si>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</si>
  <si>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</si>
  <si>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</si>
  <si>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</si>
  <si>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</si>
  <si>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</si>
  <si>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</si>
  <si>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</si>
  <si>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</si>
  <si>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</si>
  <si>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</si>
  <si>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</si>
  <si>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</si>
  <si>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</si>
  <si>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</si>
  <si>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</si>
  <si>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</si>
  <si>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</si>
  <si>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</si>
  <si>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</si>
  <si>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</si>
  <si>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</si>
  <si>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</si>
  <si>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</si>
  <si>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</si>
  <si>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</si>
  <si>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</si>
  <si>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</si>
  <si>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</si>
  <si>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</si>
  <si>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</si>
  <si>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</si>
  <si>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</si>
  <si>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</si>
  <si>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</si>
  <si>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</si>
  <si>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</si>
  <si>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</si>
  <si>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</si>
  <si>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</si>
  <si>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</si>
  <si>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</si>
  <si>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</si>
  <si>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</si>
  <si>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</si>
  <si>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</si>
  <si>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</si>
  <si>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</si>
  <si>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</si>
  <si>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</si>
  <si>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</si>
  <si>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</si>
  <si>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</si>
  <si>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</si>
  <si>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</si>
  <si>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</si>
  <si>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</si>
  <si>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</si>
  <si>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</si>
  <si>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</si>
  <si>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</si>
  <si>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</si>
  <si>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</si>
  <si>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</si>
  <si>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</si>
  <si>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</si>
  <si>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</si>
  <si>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</si>
  <si>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</si>
  <si>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</si>
  <si>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</si>
  <si>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</si>
  <si>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</si>
  <si>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</si>
  <si>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</si>
  <si>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</si>
  <si>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</si>
  <si>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</si>
  <si>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</si>
  <si>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</si>
  <si>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</si>
  <si>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</si>
  <si>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</si>
  <si>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</si>
  <si>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</si>
  <si>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</si>
  <si>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</si>
  <si>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</si>
  <si>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</si>
  <si>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</si>
  <si>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</si>
  <si>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</si>
  <si>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</si>
  <si>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</si>
  <si>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</si>
  <si>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</si>
  <si>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</si>
  <si>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</si>
  <si>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</si>
  <si>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</si>
  <si>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</si>
  <si>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</si>
  <si>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</si>
  <si>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</si>
  <si>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</si>
  <si>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</si>
  <si>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</si>
  <si>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</si>
  <si>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</si>
  <si>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</si>
  <si>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</si>
  <si>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</si>
  <si>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</si>
  <si>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</si>
  <si>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</si>
  <si>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</si>
  <si>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</si>
  <si>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</si>
  <si>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</si>
  <si>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</si>
  <si>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</si>
  <si>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</si>
  <si>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</si>
  <si>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</si>
  <si>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</si>
  <si>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</si>
  <si>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</si>
  <si>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</si>
  <si>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</si>
  <si>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</si>
  <si>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</si>
  <si>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</si>
  <si>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</si>
  <si>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</si>
  <si>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</si>
  <si>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</si>
  <si>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</si>
  <si>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</si>
  <si>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</si>
  <si>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</si>
  <si>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</si>
  <si>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</si>
  <si>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</si>
  <si>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</si>
  <si>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</si>
  <si>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</si>
  <si>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</si>
  <si>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</si>
  <si>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</si>
  <si>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</si>
  <si>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</si>
  <si>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</si>
  <si>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</si>
  <si>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</si>
  <si>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</si>
  <si>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</si>
  <si>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</si>
  <si>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</si>
  <si>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</si>
  <si>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</si>
  <si>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</si>
  <si>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</si>
  <si>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</si>
  <si>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</si>
  <si>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</si>
  <si>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</si>
  <si>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</si>
  <si>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</si>
  <si>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</si>
  <si>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</si>
  <si>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</si>
  <si>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</si>
  <si>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</si>
  <si>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</si>
  <si>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</si>
  <si>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</si>
  <si>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</si>
  <si>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</si>
  <si>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</si>
  <si>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</si>
  <si>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</si>
  <si>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</si>
  <si>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</si>
  <si>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</si>
  <si>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</si>
  <si>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</si>
  <si>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</si>
  <si>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</si>
  <si>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</si>
  <si>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</si>
  <si>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</si>
  <si>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</si>
  <si>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</si>
  <si>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</si>
  <si>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</si>
  <si>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</si>
  <si>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</si>
  <si>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</si>
  <si>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</si>
  <si>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</si>
  <si>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</si>
  <si>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</si>
  <si>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</si>
  <si>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</si>
  <si>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</si>
  <si>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</si>
  <si>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</si>
  <si>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</si>
  <si>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</si>
  <si>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</si>
  <si>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</si>
  <si>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</si>
  <si>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</si>
  <si>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</si>
  <si>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</si>
  <si>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</si>
  <si>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</si>
  <si>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</si>
  <si>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</si>
  <si>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</si>
  <si>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</si>
  <si>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</si>
  <si>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</si>
  <si>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</si>
  <si>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</si>
  <si>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</si>
  <si>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</si>
  <si>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</si>
  <si>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</si>
  <si>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</si>
  <si>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</si>
  <si>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</si>
  <si>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</si>
  <si>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</si>
  <si>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</si>
  <si>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</si>
  <si>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</si>
  <si>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</si>
  <si>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</si>
  <si>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</si>
  <si>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</si>
  <si>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</si>
  <si>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</si>
  <si>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</si>
  <si>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</si>
  <si>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</si>
  <si>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</si>
  <si>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</si>
  <si>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</si>
  <si>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</si>
  <si>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</si>
  <si>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</si>
  <si>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</si>
  <si>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</si>
  <si>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</si>
  <si>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</si>
  <si>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</si>
  <si>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</si>
  <si>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</si>
  <si>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</si>
  <si>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</si>
  <si>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</si>
  <si>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</si>
  <si>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</si>
  <si>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</si>
  <si>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</si>
  <si>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</si>
  <si>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</si>
  <si>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</si>
  <si>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</si>
  <si>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</si>
  <si>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</si>
  <si>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</si>
  <si>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</si>
  <si>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</si>
  <si>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</si>
  <si>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</si>
  <si>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</si>
  <si>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</si>
  <si>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</si>
  <si>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</si>
  <si>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</si>
  <si>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</si>
  <si>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</si>
  <si>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</si>
  <si>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</si>
  <si>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</si>
  <si>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</si>
  <si>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</si>
  <si>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</si>
  <si>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</si>
  <si>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</si>
  <si>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</si>
  <si>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</si>
  <si>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</si>
  <si>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</si>
  <si>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</si>
  <si>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</si>
  <si>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</si>
  <si>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</si>
  <si>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</si>
  <si>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</si>
  <si>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</si>
  <si>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</si>
  <si>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</si>
  <si>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</si>
  <si>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</si>
  <si>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</si>
  <si>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</si>
  <si>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</si>
  <si>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</si>
  <si>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</si>
  <si>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</si>
  <si>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</si>
  <si>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</si>
  <si>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</si>
  <si>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</si>
  <si>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</si>
  <si>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</si>
  <si>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</si>
  <si>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</si>
  <si>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</si>
  <si>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</si>
  <si>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</si>
  <si>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</si>
  <si>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</si>
  <si>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</si>
  <si>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</si>
  <si>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</si>
  <si>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</si>
  <si>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</si>
  <si>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</si>
  <si>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</si>
  <si>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</si>
  <si>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</si>
  <si>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</si>
  <si>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</si>
  <si>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</si>
  <si>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</si>
  <si>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</si>
  <si>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</si>
  <si>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</si>
  <si>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</si>
  <si>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</si>
  <si>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</si>
  <si>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</si>
  <si>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</si>
  <si>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</si>
  <si>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</si>
  <si>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</si>
  <si>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</si>
  <si>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</si>
  <si>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</si>
  <si>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</si>
  <si>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</si>
  <si>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</si>
  <si>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</si>
  <si>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</si>
  <si>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</si>
  <si>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</si>
  <si>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</si>
  <si>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</si>
  <si>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</si>
  <si>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</si>
  <si>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</si>
  <si>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</si>
  <si>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</si>
  <si>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</si>
  <si>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</si>
  <si>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</si>
  <si>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</si>
  <si>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</si>
  <si>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</si>
  <si>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</si>
  <si>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</si>
  <si>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</si>
  <si>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</si>
  <si>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</si>
  <si>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</si>
  <si>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</si>
  <si>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</si>
  <si>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</si>
  <si>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</si>
  <si>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</si>
  <si>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</si>
  <si>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</si>
  <si>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</si>
  <si>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</si>
  <si>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</si>
  <si>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</si>
  <si>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</si>
  <si>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</si>
  <si>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</si>
  <si>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</si>
  <si>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</si>
  <si>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</si>
  <si>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</si>
  <si>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</si>
  <si>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</si>
  <si>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</si>
  <si>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</si>
  <si>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</si>
  <si>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</si>
  <si>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</si>
  <si>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</si>
  <si>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</si>
  <si>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</si>
  <si>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</si>
  <si>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</si>
  <si>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</si>
  <si>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</si>
  <si>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</si>
  <si>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</si>
  <si>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</si>
  <si>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</si>
  <si>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</si>
  <si>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</si>
  <si>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</si>
  <si>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</si>
  <si>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</si>
  <si>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</si>
  <si>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</si>
  <si>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</si>
  <si>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</si>
  <si>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</si>
  <si>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</si>
  <si>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</si>
  <si>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</si>
  <si>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</si>
  <si>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</si>
  <si>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</si>
  <si>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</si>
  <si>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</si>
  <si>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</si>
  <si>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</si>
  <si>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</si>
  <si>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</si>
  <si>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</si>
  <si>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</si>
  <si>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</si>
  <si>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</si>
  <si>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</si>
  <si>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</si>
  <si>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</si>
  <si>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</si>
  <si>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</si>
  <si>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</si>
  <si>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</si>
  <si>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</si>
  <si>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</si>
  <si>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</si>
  <si>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</si>
  <si>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</si>
  <si>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</si>
  <si>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</si>
  <si>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</si>
  <si>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</si>
  <si>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</si>
  <si>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</si>
  <si>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</si>
  <si>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</si>
  <si>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</si>
  <si>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</si>
  <si>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</si>
  <si>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</si>
  <si>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</si>
  <si>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</si>
  <si>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</si>
  <si>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</si>
  <si>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</si>
  <si>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</si>
  <si>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</si>
  <si>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</si>
  <si>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</si>
  <si>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</si>
  <si>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</si>
  <si>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</si>
  <si>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</si>
  <si>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</si>
  <si>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</si>
  <si>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</si>
  <si>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</si>
  <si>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</si>
  <si>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</si>
  <si>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</si>
  <si>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</si>
  <si>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</si>
  <si>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</si>
  <si>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</si>
  <si>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</si>
  <si>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</si>
  <si>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</si>
  <si>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</si>
  <si>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</si>
  <si>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</si>
  <si>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</si>
  <si>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</si>
  <si>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</si>
  <si>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</si>
  <si>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</si>
  <si>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</si>
  <si>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</si>
  <si>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</si>
  <si>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</si>
  <si>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</si>
  <si>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</si>
  <si>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</si>
  <si>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</si>
  <si>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</si>
  <si>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</si>
  <si>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</si>
  <si>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</si>
  <si>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</si>
  <si>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</si>
  <si>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</si>
  <si>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</si>
  <si>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</si>
  <si>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</si>
  <si>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</si>
  <si>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</si>
  <si>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</si>
  <si>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</si>
  <si>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</si>
  <si>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</si>
  <si>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</si>
  <si>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</si>
  <si>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</si>
  <si>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</si>
  <si>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</si>
  <si>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</si>
  <si>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</si>
  <si>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</si>
  <si>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</si>
  <si>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</si>
  <si>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</si>
  <si>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</si>
  <si>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</si>
  <si>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</si>
  <si>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</si>
  <si>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</si>
  <si>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</si>
  <si>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</si>
  <si>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</si>
  <si>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</si>
  <si>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</si>
  <si>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</si>
  <si>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</si>
  <si>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</si>
  <si>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</si>
  <si>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</si>
  <si>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</si>
  <si>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</si>
  <si>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</si>
  <si>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</si>
  <si>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</si>
  <si>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</si>
  <si>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</si>
  <si>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</si>
  <si>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</si>
  <si>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</si>
  <si>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</si>
  <si>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</si>
  <si>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</si>
  <si>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</si>
  <si>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</si>
  <si>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</si>
  <si>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</si>
  <si>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</si>
  <si>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</si>
  <si>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</si>
  <si>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</si>
  <si>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</si>
  <si>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</si>
  <si>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</si>
  <si>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</si>
  <si>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</si>
  <si>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</si>
  <si>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</si>
  <si>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</si>
  <si>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</si>
  <si>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</si>
  <si>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</si>
  <si>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</si>
  <si>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</si>
  <si>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</si>
  <si>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</si>
  <si>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</si>
  <si>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</si>
  <si>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</si>
  <si>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</si>
  <si>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</si>
  <si>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</si>
  <si>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</si>
  <si>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</si>
  <si>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</si>
  <si>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</si>
  <si>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</si>
  <si>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</si>
  <si>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</si>
  <si>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</si>
  <si>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</si>
  <si>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</si>
  <si>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</si>
  <si>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</si>
  <si>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</si>
  <si>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</si>
  <si>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</si>
  <si>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</si>
  <si>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</si>
  <si>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</si>
  <si>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</si>
  <si>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</si>
  <si>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</si>
  <si>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</si>
  <si>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</si>
  <si>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</si>
  <si>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</si>
  <si>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</si>
  <si>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</si>
  <si>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</si>
  <si>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</si>
  <si>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</si>
  <si>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</si>
  <si>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</si>
  <si>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</si>
  <si>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</si>
  <si>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</si>
  <si>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</si>
  <si>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</si>
  <si>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</si>
  <si>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</si>
  <si>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</si>
  <si>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</si>
  <si>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</si>
  <si>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</si>
  <si>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</si>
  <si>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</si>
  <si>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</si>
  <si>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</si>
  <si>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</si>
  <si>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</si>
  <si>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</si>
  <si>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</si>
  <si>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</si>
  <si>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</si>
  <si>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</si>
  <si>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</si>
  <si>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</si>
  <si>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</si>
  <si>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</si>
  <si>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</si>
  <si>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</si>
  <si>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</si>
  <si>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</si>
  <si>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</si>
  <si>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</si>
  <si>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</si>
  <si>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</si>
  <si>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</si>
  <si>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</si>
  <si>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</si>
  <si>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</si>
  <si>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</si>
  <si>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</si>
  <si>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</si>
  <si>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</si>
  <si>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</si>
  <si>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</si>
  <si>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</si>
  <si>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</si>
  <si>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</si>
  <si>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</si>
  <si>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</si>
  <si>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</si>
  <si>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</si>
  <si>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</si>
  <si>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</si>
  <si>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</si>
  <si>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</si>
  <si>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</si>
  <si>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</si>
  <si>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</si>
  <si>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</si>
  <si>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</si>
  <si>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</si>
  <si>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</si>
  <si>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</si>
  <si>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</si>
  <si>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</si>
  <si>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</si>
  <si>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</si>
  <si>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</si>
  <si>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</si>
  <si>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</si>
  <si>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</si>
  <si>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</si>
  <si>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</si>
  <si>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</si>
  <si>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</si>
  <si>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</si>
  <si>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</si>
  <si>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</si>
  <si>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</si>
  <si>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</si>
  <si>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</si>
  <si>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</si>
  <si>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</si>
  <si>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</si>
  <si>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</si>
  <si>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</si>
  <si>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</si>
  <si>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</si>
  <si>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</si>
  <si>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</si>
  <si>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</si>
  <si>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</si>
  <si>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</si>
  <si>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</si>
  <si>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</si>
  <si>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</si>
  <si>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</si>
  <si>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</si>
  <si>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</si>
  <si>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</si>
  <si>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</si>
  <si>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</si>
  <si>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</si>
  <si>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</si>
  <si>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</si>
  <si>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</si>
  <si>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</si>
  <si>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</si>
  <si>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</si>
  <si>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</si>
  <si>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</si>
  <si>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</si>
  <si>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</si>
  <si>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</si>
  <si>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</si>
  <si>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</si>
  <si>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</si>
  <si>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</si>
  <si>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</si>
  <si>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</si>
  <si>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</si>
  <si>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</si>
  <si>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</si>
  <si>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</si>
  <si>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</si>
  <si>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</si>
  <si>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</si>
  <si>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</si>
  <si>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</si>
  <si>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</si>
  <si>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</si>
  <si>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</si>
  <si>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</si>
  <si>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</si>
  <si>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</si>
  <si>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</si>
  <si>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</si>
  <si>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</si>
  <si>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</si>
  <si>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</si>
  <si>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</si>
  <si>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</si>
  <si>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</si>
  <si>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</si>
  <si>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</si>
  <si>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</si>
  <si>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</si>
  <si>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</si>
  <si>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</si>
  <si>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</si>
  <si>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</si>
  <si>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</si>
  <si>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</si>
  <si>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</si>
  <si>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</si>
  <si>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</si>
  <si>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</si>
  <si>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</si>
  <si>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</si>
  <si>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</si>
  <si>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</si>
  <si>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</si>
  <si>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</si>
  <si>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</si>
  <si>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</si>
  <si>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</si>
  <si>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</si>
  <si>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</si>
  <si>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</si>
  <si>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</si>
  <si>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</si>
  <si>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</si>
  <si>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</si>
  <si>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</si>
  <si>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</si>
  <si>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</si>
  <si>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</si>
  <si>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</si>
  <si>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</si>
  <si>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</si>
  <si>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</si>
  <si>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</si>
  <si>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</si>
  <si>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</si>
  <si>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</si>
  <si>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</si>
  <si>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</si>
  <si>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</si>
  <si>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</si>
  <si>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</si>
  <si>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</si>
  <si>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</si>
  <si>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</si>
  <si>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</si>
  <si>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</si>
  <si>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</si>
  <si>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</si>
  <si>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</si>
  <si>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</si>
  <si>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</si>
  <si>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</si>
  <si>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</si>
  <si>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</si>
  <si>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</si>
  <si>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</si>
  <si>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</si>
  <si>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</si>
  <si>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</si>
  <si>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</si>
  <si>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</si>
  <si>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</si>
  <si>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</si>
  <si>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</si>
  <si>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</si>
  <si>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</si>
  <si>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</si>
  <si>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</si>
  <si>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</si>
  <si>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</si>
  <si>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</si>
  <si>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</si>
  <si>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</si>
  <si>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</si>
  <si>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</si>
  <si>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</si>
  <si>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</si>
  <si>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</si>
  <si>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</si>
  <si>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</si>
  <si>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</si>
  <si>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</si>
  <si>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</si>
  <si>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</si>
  <si>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</si>
  <si>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</si>
  <si>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</si>
  <si>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</si>
  <si>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</si>
  <si>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</si>
  <si>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</si>
  <si>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</si>
  <si>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</si>
  <si>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</si>
  <si>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</si>
  <si>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</si>
  <si>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</si>
  <si>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</si>
  <si>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</si>
  <si>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</si>
  <si>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</si>
  <si>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</si>
  <si>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</si>
  <si>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</si>
  <si>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</si>
  <si>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</si>
  <si>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</si>
  <si>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</si>
  <si>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</si>
  <si>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</si>
  <si>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</si>
  <si>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</si>
  <si>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</si>
  <si>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</si>
  <si>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</si>
  <si>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</si>
  <si>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</si>
  <si>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</si>
  <si>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</si>
  <si>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</si>
  <si>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</si>
  <si>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</si>
  <si>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</si>
  <si>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</si>
  <si>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</si>
  <si>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</si>
  <si>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</si>
  <si>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</si>
  <si>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</si>
  <si>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</si>
  <si>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</si>
  <si>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</si>
  <si>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</si>
  <si>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</si>
  <si>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</si>
  <si>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</si>
  <si>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</si>
  <si>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</si>
  <si>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</si>
  <si>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</si>
  <si>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</si>
  <si>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</si>
  <si>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</si>
  <si>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</si>
  <si>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</si>
  <si>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</si>
  <si>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</si>
  <si>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</si>
  <si>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</si>
  <si>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</si>
  <si>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</si>
  <si>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</si>
  <si>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</si>
  <si>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</si>
  <si>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</si>
  <si>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</si>
  <si>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</si>
  <si>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</si>
  <si>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</si>
  <si>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</si>
  <si>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</si>
  <si>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</si>
  <si>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</si>
  <si>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</si>
  <si>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</si>
  <si>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</si>
  <si>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</si>
  <si>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</si>
  <si>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</si>
  <si>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</si>
  <si>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</si>
  <si>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</si>
  <si>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</si>
  <si>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</si>
  <si>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</si>
  <si>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</si>
  <si>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</si>
  <si>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</si>
  <si>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</si>
  <si>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</si>
  <si>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</si>
  <si>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</si>
  <si>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</si>
  <si>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</si>
  <si>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</si>
  <si>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</si>
  <si>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</si>
  <si>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</si>
  <si>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</si>
  <si>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</si>
  <si>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</si>
  <si>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</si>
  <si>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</si>
  <si>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</si>
  <si>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</si>
  <si>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</si>
  <si>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</si>
  <si>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</si>
  <si>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</si>
  <si>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</si>
  <si>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Virginia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</si>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</sst>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1435</v>
      </c>
      <c r="F6" s="9" t="str">
        <f>IF($B6="N/A","N/A",IF(E6&lt;0,"No","Yes"))</f>
        <v>N/A</v>
      </c>
      <c r="G6" s="35">
        <v>1073</v>
      </c>
      <c r="H6" s="9" t="str">
        <f>IF($B6="N/A","N/A",IF(G6&lt;0,"No","Yes"))</f>
        <v>N/A</v>
      </c>
      <c r="I6" s="10" t="s">
        <v>217</v>
      </c>
      <c r="J6" s="10">
        <v>-25.2</v>
      </c>
      <c r="K6" s="9" t="str">
        <f t="shared" ref="K6:K11" si="0">IF(J6="Div by 0", "N/A", IF(J6="N/A","N/A", IF(J6&gt;30, "No", IF(J6&lt;-30, "No", "Yes"))))</f>
        <v>Yes</v>
      </c>
    </row>
    <row r="7" spans="1:11" x14ac:dyDescent="0.2">
      <c r="A7" s="78" t="s">
        <v>445</v>
      </c>
      <c r="B7" s="97" t="s">
        <v>217</v>
      </c>
      <c r="C7" s="9" t="s">
        <v>217</v>
      </c>
      <c r="D7" s="9" t="str">
        <f t="shared" ref="D7:D11" si="1">IF($B7="N/A","N/A",IF(C7&lt;0,"No","Yes"))</f>
        <v>N/A</v>
      </c>
      <c r="E7" s="9">
        <v>0.90592334490000004</v>
      </c>
      <c r="F7" s="9" t="str">
        <f t="shared" ref="F7:F11" si="2">IF($B7="N/A","N/A",IF(E7&lt;0,"No","Yes"))</f>
        <v>N/A</v>
      </c>
      <c r="G7" s="9">
        <v>0.55917986949999998</v>
      </c>
      <c r="H7" s="9" t="str">
        <f t="shared" ref="H7:H11" si="3">IF($B7="N/A","N/A",IF(G7&lt;0,"No","Yes"))</f>
        <v>N/A</v>
      </c>
      <c r="I7" s="10" t="s">
        <v>217</v>
      </c>
      <c r="J7" s="10">
        <v>-38.299999999999997</v>
      </c>
      <c r="K7" s="9" t="str">
        <f t="shared" si="0"/>
        <v>No</v>
      </c>
    </row>
    <row r="8" spans="1:11" x14ac:dyDescent="0.2">
      <c r="A8" s="78" t="s">
        <v>446</v>
      </c>
      <c r="B8" s="97" t="s">
        <v>217</v>
      </c>
      <c r="C8" s="9" t="s">
        <v>217</v>
      </c>
      <c r="D8" s="9" t="str">
        <f t="shared" si="1"/>
        <v>N/A</v>
      </c>
      <c r="E8" s="9">
        <v>65.087108013999995</v>
      </c>
      <c r="F8" s="9" t="str">
        <f t="shared" si="2"/>
        <v>N/A</v>
      </c>
      <c r="G8" s="9">
        <v>52.376514444999998</v>
      </c>
      <c r="H8" s="9" t="str">
        <f t="shared" si="3"/>
        <v>N/A</v>
      </c>
      <c r="I8" s="10" t="s">
        <v>217</v>
      </c>
      <c r="J8" s="10">
        <v>-19.5</v>
      </c>
      <c r="K8" s="9" t="str">
        <f t="shared" si="0"/>
        <v>Yes</v>
      </c>
    </row>
    <row r="9" spans="1:11" x14ac:dyDescent="0.2">
      <c r="A9" s="78" t="s">
        <v>447</v>
      </c>
      <c r="B9" s="97" t="s">
        <v>217</v>
      </c>
      <c r="C9" s="9" t="s">
        <v>217</v>
      </c>
      <c r="D9" s="9" t="str">
        <f t="shared" si="1"/>
        <v>N/A</v>
      </c>
      <c r="E9" s="9">
        <v>19.024390243999999</v>
      </c>
      <c r="F9" s="9" t="str">
        <f t="shared" si="2"/>
        <v>N/A</v>
      </c>
      <c r="G9" s="9">
        <v>30.941286114</v>
      </c>
      <c r="H9" s="9" t="str">
        <f t="shared" si="3"/>
        <v>N/A</v>
      </c>
      <c r="I9" s="10" t="s">
        <v>217</v>
      </c>
      <c r="J9" s="10">
        <v>62.64</v>
      </c>
      <c r="K9" s="9" t="str">
        <f t="shared" si="0"/>
        <v>No</v>
      </c>
    </row>
    <row r="10" spans="1:11" x14ac:dyDescent="0.2">
      <c r="A10" s="78" t="s">
        <v>448</v>
      </c>
      <c r="B10" s="97" t="s">
        <v>217</v>
      </c>
      <c r="C10" s="9" t="s">
        <v>217</v>
      </c>
      <c r="D10" s="9" t="str">
        <f t="shared" si="1"/>
        <v>N/A</v>
      </c>
      <c r="E10" s="9">
        <v>14.982578396999999</v>
      </c>
      <c r="F10" s="9" t="str">
        <f t="shared" si="2"/>
        <v>N/A</v>
      </c>
      <c r="G10" s="9">
        <v>16.123019571</v>
      </c>
      <c r="H10" s="9" t="str">
        <f t="shared" si="3"/>
        <v>N/A</v>
      </c>
      <c r="I10" s="10" t="s">
        <v>217</v>
      </c>
      <c r="J10" s="10">
        <v>7.6120000000000001</v>
      </c>
      <c r="K10" s="9" t="str">
        <f t="shared" si="0"/>
        <v>Yes</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13.867595819</v>
      </c>
      <c r="F12" s="9" t="str">
        <f t="shared" ref="F12:F23" si="5">IF($B12="N/A","N/A",IF(E12&lt;0,"No","Yes"))</f>
        <v>N/A</v>
      </c>
      <c r="G12" s="9">
        <v>11.369990680000001</v>
      </c>
      <c r="H12" s="9" t="str">
        <f t="shared" ref="H12:H23" si="6">IF($B12="N/A","N/A",IF(G12&lt;0,"No","Yes"))</f>
        <v>N/A</v>
      </c>
      <c r="I12" s="10" t="s">
        <v>217</v>
      </c>
      <c r="J12" s="10">
        <v>-18</v>
      </c>
      <c r="K12" s="9" t="str">
        <f t="shared" ref="K12:K23" si="7">IF(J12="Div by 0", "N/A", IF(J12="N/A","N/A", IF(J12&gt;30, "No", IF(J12&lt;-30, "No", "Yes"))))</f>
        <v>Yes</v>
      </c>
    </row>
    <row r="13" spans="1:11" x14ac:dyDescent="0.2">
      <c r="A13" s="78" t="s">
        <v>654</v>
      </c>
      <c r="B13" s="97" t="s">
        <v>217</v>
      </c>
      <c r="C13" s="9" t="s">
        <v>217</v>
      </c>
      <c r="D13" s="9" t="str">
        <f t="shared" si="4"/>
        <v>N/A</v>
      </c>
      <c r="E13" s="9">
        <v>76.884422111000006</v>
      </c>
      <c r="F13" s="9" t="str">
        <f t="shared" si="5"/>
        <v>N/A</v>
      </c>
      <c r="G13" s="9">
        <v>95.081967212999999</v>
      </c>
      <c r="H13" s="9" t="str">
        <f t="shared" si="6"/>
        <v>N/A</v>
      </c>
      <c r="I13" s="10" t="s">
        <v>217</v>
      </c>
      <c r="J13" s="10">
        <v>23.67</v>
      </c>
      <c r="K13" s="9" t="str">
        <f t="shared" si="7"/>
        <v>Yes</v>
      </c>
    </row>
    <row r="14" spans="1:11" x14ac:dyDescent="0.2">
      <c r="A14" s="78" t="s">
        <v>849</v>
      </c>
      <c r="B14" s="97" t="s">
        <v>217</v>
      </c>
      <c r="C14" s="10" t="s">
        <v>217</v>
      </c>
      <c r="D14" s="9" t="str">
        <f t="shared" si="4"/>
        <v>N/A</v>
      </c>
      <c r="E14" s="10">
        <v>9.4771241830000008</v>
      </c>
      <c r="F14" s="9" t="str">
        <f t="shared" si="5"/>
        <v>N/A</v>
      </c>
      <c r="G14" s="10">
        <v>11.887931033999999</v>
      </c>
      <c r="H14" s="9" t="str">
        <f t="shared" si="6"/>
        <v>N/A</v>
      </c>
      <c r="I14" s="10" t="s">
        <v>217</v>
      </c>
      <c r="J14" s="10">
        <v>25.44</v>
      </c>
      <c r="K14" s="9" t="str">
        <f t="shared" si="7"/>
        <v>Yes</v>
      </c>
    </row>
    <row r="15" spans="1:11" x14ac:dyDescent="0.2">
      <c r="A15" s="78" t="s">
        <v>656</v>
      </c>
      <c r="B15" s="97" t="s">
        <v>217</v>
      </c>
      <c r="C15" s="9" t="s">
        <v>217</v>
      </c>
      <c r="D15" s="9" t="str">
        <f t="shared" si="4"/>
        <v>N/A</v>
      </c>
      <c r="E15" s="9">
        <v>0</v>
      </c>
      <c r="F15" s="9" t="str">
        <f t="shared" si="5"/>
        <v>N/A</v>
      </c>
      <c r="G15" s="9">
        <v>0</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55.191637630999999</v>
      </c>
      <c r="F18" s="9" t="str">
        <f t="shared" si="5"/>
        <v>N/A</v>
      </c>
      <c r="G18" s="9">
        <v>42.684063373999997</v>
      </c>
      <c r="H18" s="9" t="str">
        <f t="shared" si="6"/>
        <v>N/A</v>
      </c>
      <c r="I18" s="10" t="s">
        <v>217</v>
      </c>
      <c r="J18" s="10">
        <v>-22.7</v>
      </c>
      <c r="K18" s="9" t="str">
        <f t="shared" si="7"/>
        <v>Yes</v>
      </c>
    </row>
    <row r="19" spans="1:11" x14ac:dyDescent="0.2">
      <c r="A19" s="78" t="s">
        <v>209</v>
      </c>
      <c r="B19" s="97" t="s">
        <v>217</v>
      </c>
      <c r="C19" s="9" t="s">
        <v>217</v>
      </c>
      <c r="D19" s="9" t="str">
        <f t="shared" si="4"/>
        <v>N/A</v>
      </c>
      <c r="E19" s="9">
        <v>90.277777778000001</v>
      </c>
      <c r="F19" s="9" t="str">
        <f t="shared" si="5"/>
        <v>N/A</v>
      </c>
      <c r="G19" s="9">
        <v>96.724890830000007</v>
      </c>
      <c r="H19" s="9" t="str">
        <f t="shared" si="6"/>
        <v>N/A</v>
      </c>
      <c r="I19" s="10" t="s">
        <v>217</v>
      </c>
      <c r="J19" s="10">
        <v>7.141</v>
      </c>
      <c r="K19" s="9" t="str">
        <f t="shared" si="7"/>
        <v>Yes</v>
      </c>
    </row>
    <row r="20" spans="1:11" x14ac:dyDescent="0.2">
      <c r="A20" s="78" t="s">
        <v>851</v>
      </c>
      <c r="B20" s="97" t="s">
        <v>217</v>
      </c>
      <c r="C20" s="10" t="s">
        <v>217</v>
      </c>
      <c r="D20" s="9" t="str">
        <f t="shared" si="4"/>
        <v>N/A</v>
      </c>
      <c r="E20" s="10">
        <v>4.9356643357000003</v>
      </c>
      <c r="F20" s="9" t="str">
        <f t="shared" si="5"/>
        <v>N/A</v>
      </c>
      <c r="G20" s="10">
        <v>5.0316027088000004</v>
      </c>
      <c r="H20" s="9" t="str">
        <f t="shared" si="6"/>
        <v>N/A</v>
      </c>
      <c r="I20" s="10" t="s">
        <v>217</v>
      </c>
      <c r="J20" s="10">
        <v>1.944</v>
      </c>
      <c r="K20" s="9" t="str">
        <f t="shared" si="7"/>
        <v>Yes</v>
      </c>
    </row>
    <row r="21" spans="1:11" x14ac:dyDescent="0.2">
      <c r="A21" s="78" t="s">
        <v>658</v>
      </c>
      <c r="B21" s="97" t="s">
        <v>217</v>
      </c>
      <c r="C21" s="9" t="s">
        <v>217</v>
      </c>
      <c r="D21" s="9" t="str">
        <f t="shared" si="4"/>
        <v>N/A</v>
      </c>
      <c r="E21" s="9">
        <v>30.940766550999999</v>
      </c>
      <c r="F21" s="9" t="str">
        <f t="shared" si="5"/>
        <v>N/A</v>
      </c>
      <c r="G21" s="9">
        <v>45.945945946000002</v>
      </c>
      <c r="H21" s="9" t="str">
        <f t="shared" si="6"/>
        <v>N/A</v>
      </c>
      <c r="I21" s="10" t="s">
        <v>217</v>
      </c>
      <c r="J21" s="10">
        <v>48.5</v>
      </c>
      <c r="K21" s="9" t="str">
        <f t="shared" si="7"/>
        <v>No</v>
      </c>
    </row>
    <row r="22" spans="1:11" x14ac:dyDescent="0.2">
      <c r="A22" s="78" t="s">
        <v>1721</v>
      </c>
      <c r="B22" s="97" t="s">
        <v>217</v>
      </c>
      <c r="C22" s="9" t="s">
        <v>217</v>
      </c>
      <c r="D22" s="9" t="str">
        <f t="shared" si="4"/>
        <v>N/A</v>
      </c>
      <c r="E22" s="9">
        <v>89.639639639999999</v>
      </c>
      <c r="F22" s="9" t="str">
        <f t="shared" si="5"/>
        <v>N/A</v>
      </c>
      <c r="G22" s="9">
        <v>97.768762676999998</v>
      </c>
      <c r="H22" s="9" t="str">
        <f t="shared" si="6"/>
        <v>N/A</v>
      </c>
      <c r="I22" s="10" t="s">
        <v>217</v>
      </c>
      <c r="J22" s="10">
        <v>9.0690000000000008</v>
      </c>
      <c r="K22" s="9" t="str">
        <f t="shared" si="7"/>
        <v>Yes</v>
      </c>
    </row>
    <row r="23" spans="1:11" x14ac:dyDescent="0.2">
      <c r="A23" s="78" t="s">
        <v>852</v>
      </c>
      <c r="B23" s="97" t="s">
        <v>217</v>
      </c>
      <c r="C23" s="10" t="s">
        <v>217</v>
      </c>
      <c r="D23" s="9" t="str">
        <f t="shared" si="4"/>
        <v>N/A</v>
      </c>
      <c r="E23" s="10">
        <v>5.8944723618000001</v>
      </c>
      <c r="F23" s="9" t="str">
        <f t="shared" si="5"/>
        <v>N/A</v>
      </c>
      <c r="G23" s="10">
        <v>6.0560165975000002</v>
      </c>
      <c r="H23" s="9" t="str">
        <f t="shared" si="6"/>
        <v>N/A</v>
      </c>
      <c r="I23" s="10" t="s">
        <v>217</v>
      </c>
      <c r="J23" s="10">
        <v>2.7410000000000001</v>
      </c>
      <c r="K23" s="9" t="str">
        <f t="shared" si="7"/>
        <v>Yes</v>
      </c>
    </row>
    <row r="24" spans="1:11" x14ac:dyDescent="0.2">
      <c r="A24" s="78" t="s">
        <v>15</v>
      </c>
      <c r="B24" s="97" t="s">
        <v>217</v>
      </c>
      <c r="C24" s="9" t="s">
        <v>217</v>
      </c>
      <c r="D24" s="9" t="str">
        <f>IF($B24="N/A","N/A",IF(C24&lt;0,"No","Yes"))</f>
        <v>N/A</v>
      </c>
      <c r="E24" s="9">
        <v>6.9686411099999998E-2</v>
      </c>
      <c r="F24" s="9" t="str">
        <f>IF($B24="N/A","N/A",IF(E24&lt;0,"No","Yes"))</f>
        <v>N/A</v>
      </c>
      <c r="G24" s="9">
        <v>0</v>
      </c>
      <c r="H24" s="9" t="str">
        <f>IF($B24="N/A","N/A",IF(G24&lt;0,"No","Yes"))</f>
        <v>N/A</v>
      </c>
      <c r="I24" s="10" t="s">
        <v>217</v>
      </c>
      <c r="J24" s="10">
        <v>-100</v>
      </c>
      <c r="K24" s="9" t="str">
        <f t="shared" ref="K24:K30" si="8">IF(J24="Div by 0", "N/A", IF(J24="N/A","N/A", IF(J24&gt;30, "No", IF(J24&lt;-30, "No", "Yes"))))</f>
        <v>No</v>
      </c>
    </row>
    <row r="25" spans="1:11" x14ac:dyDescent="0.2">
      <c r="A25" s="78" t="s">
        <v>163</v>
      </c>
      <c r="B25" s="97" t="s">
        <v>217</v>
      </c>
      <c r="C25" s="9" t="s">
        <v>217</v>
      </c>
      <c r="D25" s="9" t="str">
        <f>IF($B25="N/A","N/A",IF(C25&lt;0,"No","Yes"))</f>
        <v>N/A</v>
      </c>
      <c r="E25" s="9">
        <v>100</v>
      </c>
      <c r="F25" s="9" t="str">
        <f>IF($B25="N/A","N/A",IF(E25&lt;0,"No","Yes"))</f>
        <v>N/A</v>
      </c>
      <c r="G25" s="9">
        <v>100</v>
      </c>
      <c r="H25" s="9" t="str">
        <f>IF($B25="N/A","N/A",IF(G25&lt;0,"No","Yes"))</f>
        <v>N/A</v>
      </c>
      <c r="I25" s="10" t="s">
        <v>217</v>
      </c>
      <c r="J25" s="10">
        <v>0</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100</v>
      </c>
      <c r="F27" s="9" t="str">
        <f t="shared" ref="F27:F30" si="10">IF($B27="N/A","N/A",IF(E27&lt;0,"No","Yes"))</f>
        <v>N/A</v>
      </c>
      <c r="G27" s="9">
        <v>100</v>
      </c>
      <c r="H27" s="9" t="str">
        <f t="shared" ref="H27:H30" si="11">IF($B27="N/A","N/A",IF(G27&lt;0,"No","Yes"))</f>
        <v>N/A</v>
      </c>
      <c r="I27" s="10" t="s">
        <v>217</v>
      </c>
      <c r="J27" s="10">
        <v>0</v>
      </c>
      <c r="K27" s="9" t="str">
        <f t="shared" si="8"/>
        <v>Yes</v>
      </c>
    </row>
    <row r="28" spans="1:11" x14ac:dyDescent="0.2">
      <c r="A28" s="28" t="s">
        <v>373</v>
      </c>
      <c r="B28" s="97" t="s">
        <v>217</v>
      </c>
      <c r="C28" s="9" t="s">
        <v>217</v>
      </c>
      <c r="D28" s="9" t="str">
        <f t="shared" si="9"/>
        <v>N/A</v>
      </c>
      <c r="E28" s="9">
        <v>87.874564460000002</v>
      </c>
      <c r="F28" s="9" t="str">
        <f t="shared" si="10"/>
        <v>N/A</v>
      </c>
      <c r="G28" s="9">
        <v>85.927306616999999</v>
      </c>
      <c r="H28" s="9" t="str">
        <f t="shared" si="11"/>
        <v>N/A</v>
      </c>
      <c r="I28" s="10" t="s">
        <v>217</v>
      </c>
      <c r="J28" s="10">
        <v>-2.2200000000000002</v>
      </c>
      <c r="K28" s="9" t="str">
        <f t="shared" si="8"/>
        <v>Yes</v>
      </c>
    </row>
    <row r="29" spans="1:11" x14ac:dyDescent="0.2">
      <c r="A29" s="28" t="s">
        <v>375</v>
      </c>
      <c r="B29" s="97" t="s">
        <v>217</v>
      </c>
      <c r="C29" s="9" t="s">
        <v>217</v>
      </c>
      <c r="D29" s="9" t="str">
        <f t="shared" si="9"/>
        <v>N/A</v>
      </c>
      <c r="E29" s="9">
        <v>4.6689895469999998</v>
      </c>
      <c r="F29" s="9" t="str">
        <f t="shared" si="10"/>
        <v>N/A</v>
      </c>
      <c r="G29" s="9">
        <v>3.6346691518999998</v>
      </c>
      <c r="H29" s="9" t="str">
        <f t="shared" si="11"/>
        <v>N/A</v>
      </c>
      <c r="I29" s="10" t="s">
        <v>217</v>
      </c>
      <c r="J29" s="10">
        <v>-22.2</v>
      </c>
      <c r="K29" s="9" t="str">
        <f t="shared" si="8"/>
        <v>Yes</v>
      </c>
    </row>
    <row r="30" spans="1:11" x14ac:dyDescent="0.2">
      <c r="A30" s="28" t="s">
        <v>376</v>
      </c>
      <c r="B30" s="97" t="s">
        <v>217</v>
      </c>
      <c r="C30" s="9" t="s">
        <v>217</v>
      </c>
      <c r="D30" s="9" t="str">
        <f t="shared" si="9"/>
        <v>N/A</v>
      </c>
      <c r="E30" s="9">
        <v>0</v>
      </c>
      <c r="F30" s="9" t="str">
        <f t="shared" si="10"/>
        <v>N/A</v>
      </c>
      <c r="G30" s="9">
        <v>9.31966449E-2</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25772623</v>
      </c>
      <c r="D7" s="31" t="str">
        <f>IF($B7="N/A","N/A",IF(C7&gt;15,"No",IF(C7&lt;-15,"No","Yes")))</f>
        <v>N/A</v>
      </c>
      <c r="E7" s="30">
        <v>29707944</v>
      </c>
      <c r="F7" s="31" t="str">
        <f>IF($B7="N/A","N/A",IF(E7&gt;15,"No",IF(E7&lt;-15,"No","Yes")))</f>
        <v>N/A</v>
      </c>
      <c r="G7" s="30">
        <v>31919659</v>
      </c>
      <c r="H7" s="31" t="str">
        <f>IF($B7="N/A","N/A",IF(G7&gt;15,"No",IF(G7&lt;-15,"No","Yes")))</f>
        <v>N/A</v>
      </c>
      <c r="I7" s="32">
        <v>15.27</v>
      </c>
      <c r="J7" s="32">
        <v>7.4450000000000003</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42.572795028999998</v>
      </c>
      <c r="H8" s="31" t="str">
        <f>IF($B8="N/A","N/A",IF(G8&gt;15,"No",IF(G8&lt;-15,"No","Yes")))</f>
        <v>N/A</v>
      </c>
      <c r="I8" s="32" t="s">
        <v>217</v>
      </c>
      <c r="J8" s="32" t="s">
        <v>217</v>
      </c>
      <c r="K8" s="31" t="str">
        <f t="shared" si="0"/>
        <v>N/A</v>
      </c>
    </row>
    <row r="9" spans="1:11" x14ac:dyDescent="0.2">
      <c r="A9" s="81" t="s">
        <v>119</v>
      </c>
      <c r="B9" s="34" t="s">
        <v>217</v>
      </c>
      <c r="C9" s="90">
        <v>31.541535372999999</v>
      </c>
      <c r="D9" s="9" t="str">
        <f>IF($B9="N/A","N/A",IF(C9&gt;15,"No",IF(C9&lt;-15,"No","Yes")))</f>
        <v>N/A</v>
      </c>
      <c r="E9" s="9">
        <v>35.789888388000001</v>
      </c>
      <c r="F9" s="9" t="str">
        <f>IF($B9="N/A","N/A",IF(E9&gt;15,"No",IF(E9&lt;-15,"No","Yes")))</f>
        <v>N/A</v>
      </c>
      <c r="G9" s="9">
        <v>37.402946567000001</v>
      </c>
      <c r="H9" s="9" t="str">
        <f>IF($B9="N/A","N/A",IF(G9&gt;15,"No",IF(G9&lt;-15,"No","Yes")))</f>
        <v>N/A</v>
      </c>
      <c r="I9" s="10">
        <v>13.47</v>
      </c>
      <c r="J9" s="10">
        <v>4.5069999999999997</v>
      </c>
      <c r="K9" s="9" t="str">
        <f t="shared" si="0"/>
        <v>Yes</v>
      </c>
    </row>
    <row r="10" spans="1:11" x14ac:dyDescent="0.2">
      <c r="A10" s="81" t="s">
        <v>120</v>
      </c>
      <c r="B10" s="34" t="s">
        <v>217</v>
      </c>
      <c r="C10" s="90">
        <v>4.8155750400000003E-2</v>
      </c>
      <c r="D10" s="9" t="str">
        <f>IF($B10="N/A","N/A",IF(C10&gt;15,"No",IF(C10&lt;-15,"No","Yes")))</f>
        <v>N/A</v>
      </c>
      <c r="E10" s="9">
        <v>3.9878222499999998E-2</v>
      </c>
      <c r="F10" s="9" t="str">
        <f>IF($B10="N/A","N/A",IF(E10&gt;15,"No",IF(E10&lt;-15,"No","Yes")))</f>
        <v>N/A</v>
      </c>
      <c r="G10" s="9">
        <v>3.8145770900000001E-2</v>
      </c>
      <c r="H10" s="9" t="str">
        <f>IF($B10="N/A","N/A",IF(G10&gt;15,"No",IF(G10&lt;-15,"No","Yes")))</f>
        <v>N/A</v>
      </c>
      <c r="I10" s="10">
        <v>-17.2</v>
      </c>
      <c r="J10" s="10">
        <v>-4.34</v>
      </c>
      <c r="K10" s="9" t="str">
        <f t="shared" si="0"/>
        <v>Yes</v>
      </c>
    </row>
    <row r="11" spans="1:11" x14ac:dyDescent="0.2">
      <c r="A11" s="81" t="s">
        <v>853</v>
      </c>
      <c r="B11" s="34" t="s">
        <v>217</v>
      </c>
      <c r="C11" s="90">
        <v>26.107532788</v>
      </c>
      <c r="D11" s="9" t="str">
        <f>IF($B11="N/A","N/A",IF(C11&gt;15,"No",IF(C11&lt;-15,"No","Yes")))</f>
        <v>N/A</v>
      </c>
      <c r="E11" s="9">
        <v>21.698492497</v>
      </c>
      <c r="F11" s="9" t="str">
        <f>IF($B11="N/A","N/A",IF(E11&gt;15,"No",IF(E11&lt;-15,"No","Yes")))</f>
        <v>N/A</v>
      </c>
      <c r="G11" s="9">
        <v>19.986112634000001</v>
      </c>
      <c r="H11" s="9" t="str">
        <f>IF($B11="N/A","N/A",IF(G11&gt;15,"No",IF(G11&lt;-15,"No","Yes")))</f>
        <v>N/A</v>
      </c>
      <c r="I11" s="10">
        <v>-16.899999999999999</v>
      </c>
      <c r="J11" s="10">
        <v>-7.89</v>
      </c>
      <c r="K11" s="9" t="str">
        <f t="shared" si="0"/>
        <v>Yes</v>
      </c>
    </row>
    <row r="12" spans="1:11" x14ac:dyDescent="0.2">
      <c r="A12" s="81" t="s">
        <v>854</v>
      </c>
      <c r="B12" s="92" t="s">
        <v>218</v>
      </c>
      <c r="C12" s="90" t="s">
        <v>217</v>
      </c>
      <c r="D12" s="9" t="str">
        <f>IF(OR($B12="N/A",$C12="N/A"),"N/A",IF(C12&gt;100,"No",IF(C12&lt;95,"No","Yes")))</f>
        <v>N/A</v>
      </c>
      <c r="E12" s="90">
        <v>100</v>
      </c>
      <c r="F12" s="9" t="str">
        <f>IF(OR($B12="N/A",$E12="N/A"),"N/A",IF(E12&gt;100,"No",IF(E12&lt;95,"No","Yes")))</f>
        <v>Yes</v>
      </c>
      <c r="G12" s="90">
        <v>100</v>
      </c>
      <c r="H12" s="9" t="str">
        <f>IF($B12="N/A","N/A",IF(G12&gt;100,"No",IF(G12&lt;95,"No","Yes")))</f>
        <v>Yes</v>
      </c>
      <c r="I12" s="93" t="s">
        <v>217</v>
      </c>
      <c r="J12" s="93">
        <v>0</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84.585677236999999</v>
      </c>
      <c r="F14" s="9" t="str">
        <f t="shared" ref="F14" si="2">IF($B14="N/A","N/A",IF(E14&lt;0,"No","Yes"))</f>
        <v>N/A</v>
      </c>
      <c r="G14" s="90">
        <v>85.505075144000003</v>
      </c>
      <c r="H14" s="9" t="str">
        <f t="shared" ref="H14" si="3">IF($B14="N/A","N/A",IF(G14&lt;0,"No","Yes"))</f>
        <v>N/A</v>
      </c>
      <c r="I14" s="93" t="s">
        <v>217</v>
      </c>
      <c r="J14" s="93">
        <v>1.087</v>
      </c>
      <c r="K14" s="9" t="str">
        <f t="shared" si="0"/>
        <v>Yes</v>
      </c>
    </row>
    <row r="15" spans="1:11" x14ac:dyDescent="0.2">
      <c r="A15" s="81" t="s">
        <v>855</v>
      </c>
      <c r="B15" s="92" t="s">
        <v>218</v>
      </c>
      <c r="C15" s="90" t="s">
        <v>217</v>
      </c>
      <c r="D15" s="9" t="str">
        <f>IF(OR($B15="N/A",$C15="N/A"),"N/A",IF(C15&gt;100,"No",IF(C15&lt;95,"No","Yes")))</f>
        <v>N/A</v>
      </c>
      <c r="E15" s="90">
        <v>70.230177689000001</v>
      </c>
      <c r="F15" s="9" t="str">
        <f>IF(OR($B15="N/A",$E15="N/A"),"N/A",IF(E15&gt;100,"No",IF(E15&lt;95,"No","Yes")))</f>
        <v>No</v>
      </c>
      <c r="G15" s="90">
        <v>72.655077336999994</v>
      </c>
      <c r="H15" s="9" t="str">
        <f>IF($B15="N/A","N/A",IF(G15&gt;100,"No",IF(G15&lt;95,"No","Yes")))</f>
        <v>No</v>
      </c>
      <c r="I15" s="93" t="s">
        <v>217</v>
      </c>
      <c r="J15" s="93">
        <v>3.4529999999999998</v>
      </c>
      <c r="K15" s="9" t="str">
        <f t="shared" si="0"/>
        <v>Yes</v>
      </c>
    </row>
    <row r="16" spans="1:11" x14ac:dyDescent="0.2">
      <c r="A16" s="81" t="s">
        <v>335</v>
      </c>
      <c r="B16" s="34" t="s">
        <v>217</v>
      </c>
      <c r="C16" s="79">
        <v>10902535</v>
      </c>
      <c r="D16" s="9" t="str">
        <f>IF($B16="N/A","N/A",IF(C16&gt;15,"No",IF(C16&lt;-15,"No","Yes")))</f>
        <v>N/A</v>
      </c>
      <c r="E16" s="35">
        <v>12617481</v>
      </c>
      <c r="F16" s="9" t="str">
        <f>IF($B16="N/A","N/A",IF(E16&gt;15,"No",IF(E16&lt;-15,"No","Yes")))</f>
        <v>N/A</v>
      </c>
      <c r="G16" s="35">
        <v>13589091</v>
      </c>
      <c r="H16" s="9" t="str">
        <f>IF($B16="N/A","N/A",IF(G16&gt;15,"No",IF(G16&lt;-15,"No","Yes")))</f>
        <v>N/A</v>
      </c>
      <c r="I16" s="10">
        <v>15.73</v>
      </c>
      <c r="J16" s="10">
        <v>7.7009999999999996</v>
      </c>
      <c r="K16" s="9" t="str">
        <f t="shared" si="0"/>
        <v>Yes</v>
      </c>
    </row>
    <row r="17" spans="1:11" x14ac:dyDescent="0.2">
      <c r="A17" s="81" t="s">
        <v>442</v>
      </c>
      <c r="B17" s="34" t="s">
        <v>219</v>
      </c>
      <c r="C17" s="90">
        <v>12.242538089</v>
      </c>
      <c r="D17" s="9" t="str">
        <f>IF($B17="N/A","N/A",IF(C17&gt;20,"No",IF(C17&lt;5,"No","Yes")))</f>
        <v>Yes</v>
      </c>
      <c r="E17" s="9">
        <v>11.394524787</v>
      </c>
      <c r="F17" s="9" t="str">
        <f>IF($B17="N/A","N/A",IF(E17&gt;20,"No",IF(E17&lt;5,"No","Yes")))</f>
        <v>Yes</v>
      </c>
      <c r="G17" s="9">
        <v>10.827435036000001</v>
      </c>
      <c r="H17" s="9" t="str">
        <f>IF($B17="N/A","N/A",IF(G17&gt;20,"No",IF(G17&lt;5,"No","Yes")))</f>
        <v>Yes</v>
      </c>
      <c r="I17" s="10">
        <v>-6.93</v>
      </c>
      <c r="J17" s="10">
        <v>-4.9800000000000004</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89.172564964000003</v>
      </c>
      <c r="H18" s="9" t="str">
        <f>IF($B18="N/A","N/A",IF(G18&gt;15,"No",IF(G18&lt;-15,"No","Yes")))</f>
        <v>N/A</v>
      </c>
      <c r="I18" s="10" t="s">
        <v>217</v>
      </c>
      <c r="J18" s="10" t="s">
        <v>217</v>
      </c>
      <c r="K18" s="9" t="str">
        <f t="shared" si="0"/>
        <v>N/A</v>
      </c>
    </row>
    <row r="19" spans="1:11" x14ac:dyDescent="0.2">
      <c r="A19" s="81" t="s">
        <v>444</v>
      </c>
      <c r="B19" s="34" t="s">
        <v>220</v>
      </c>
      <c r="C19" s="90">
        <v>1.1610052157999999</v>
      </c>
      <c r="D19" s="9" t="str">
        <f>IF($B19="N/A","N/A",IF(C19&gt;1,"Yes","No"))</f>
        <v>Yes</v>
      </c>
      <c r="E19" s="9">
        <v>0.89732649490000005</v>
      </c>
      <c r="F19" s="9" t="str">
        <f>IF($B19="N/A","N/A",IF(E19&gt;1,"Yes","No"))</f>
        <v>No</v>
      </c>
      <c r="G19" s="9">
        <v>0.61583957310000004</v>
      </c>
      <c r="H19" s="9" t="str">
        <f>IF($B19="N/A","N/A",IF(G19&gt;1,"Yes","No"))</f>
        <v>No</v>
      </c>
      <c r="I19" s="10">
        <v>-22.7</v>
      </c>
      <c r="J19" s="10">
        <v>-31.4</v>
      </c>
      <c r="K19" s="9" t="str">
        <f t="shared" si="0"/>
        <v>No</v>
      </c>
    </row>
    <row r="20" spans="1:11" x14ac:dyDescent="0.2">
      <c r="A20" s="81" t="s">
        <v>856</v>
      </c>
      <c r="B20" s="34" t="s">
        <v>217</v>
      </c>
      <c r="C20" s="83">
        <v>481.20541322000003</v>
      </c>
      <c r="D20" s="9" t="str">
        <f>IF($B20="N/A","N/A",IF(C20&gt;15,"No",IF(C20&lt;-15,"No","Yes")))</f>
        <v>N/A</v>
      </c>
      <c r="E20" s="36">
        <v>525.00149266999995</v>
      </c>
      <c r="F20" s="9" t="str">
        <f>IF($B20="N/A","N/A",IF(E20&gt;15,"No",IF(E20&lt;-15,"No","Yes")))</f>
        <v>N/A</v>
      </c>
      <c r="G20" s="36">
        <v>571.72356519000004</v>
      </c>
      <c r="H20" s="9" t="str">
        <f>IF($B20="N/A","N/A",IF(G20&gt;15,"No",IF(G20&lt;-15,"No","Yes")))</f>
        <v>N/A</v>
      </c>
      <c r="I20" s="10">
        <v>9.1010000000000009</v>
      </c>
      <c r="J20" s="10">
        <v>8.8989999999999991</v>
      </c>
      <c r="K20" s="9" t="str">
        <f t="shared" si="0"/>
        <v>Yes</v>
      </c>
    </row>
    <row r="21" spans="1:11" x14ac:dyDescent="0.2">
      <c r="A21" s="81" t="s">
        <v>34</v>
      </c>
      <c r="B21" s="34" t="s">
        <v>217</v>
      </c>
      <c r="C21" s="94">
        <v>35.223730117000002</v>
      </c>
      <c r="D21" s="9" t="str">
        <f>IF($B21="N/A","N/A",IF(C21&gt;15,"No",IF(C21&lt;-15,"No","Yes")))</f>
        <v>N/A</v>
      </c>
      <c r="E21" s="95">
        <v>31.136024951</v>
      </c>
      <c r="F21" s="9" t="str">
        <f>IF($B21="N/A","N/A",IF(E21&gt;15,"No",IF(E21&lt;-15,"No","Yes")))</f>
        <v>N/A</v>
      </c>
      <c r="G21" s="95">
        <v>29.346608848999999</v>
      </c>
      <c r="H21" s="9" t="str">
        <f>IF($B21="N/A","N/A",IF(G21&gt;15,"No",IF(G21&lt;-15,"No","Yes")))</f>
        <v>N/A</v>
      </c>
      <c r="I21" s="10">
        <v>-11.6</v>
      </c>
      <c r="J21" s="10">
        <v>-5.75</v>
      </c>
      <c r="K21" s="9" t="str">
        <f t="shared" si="0"/>
        <v>Yes</v>
      </c>
    </row>
    <row r="22" spans="1:11" x14ac:dyDescent="0.2">
      <c r="A22" s="81" t="s">
        <v>1722</v>
      </c>
      <c r="B22" s="34" t="s">
        <v>217</v>
      </c>
      <c r="C22" s="94">
        <v>0</v>
      </c>
      <c r="D22" s="9" t="str">
        <f>IF($B22="N/A","N/A",IF(C22&gt;15,"No",IF(C22&lt;-15,"No","Yes")))</f>
        <v>N/A</v>
      </c>
      <c r="E22" s="95">
        <v>0</v>
      </c>
      <c r="F22" s="9" t="str">
        <f>IF($B22="N/A","N/A",IF(E22&gt;15,"No",IF(E22&lt;-15,"No","Yes")))</f>
        <v>N/A</v>
      </c>
      <c r="G22" s="95">
        <v>0</v>
      </c>
      <c r="H22" s="9" t="str">
        <f>IF($B22="N/A","N/A",IF(G22&gt;15,"No",IF(G22&lt;-15,"No","Yes")))</f>
        <v>N/A</v>
      </c>
      <c r="I22" s="10" t="s">
        <v>1743</v>
      </c>
      <c r="J22" s="10" t="s">
        <v>1743</v>
      </c>
      <c r="K22" s="9" t="str">
        <f t="shared" si="0"/>
        <v>N/A</v>
      </c>
    </row>
    <row r="23" spans="1:11" x14ac:dyDescent="0.2">
      <c r="A23" s="81" t="s">
        <v>35</v>
      </c>
      <c r="B23" s="34" t="s">
        <v>217</v>
      </c>
      <c r="C23" s="94">
        <v>2.9394257236999999</v>
      </c>
      <c r="D23" s="9" t="str">
        <f>IF($B23="N/A","N/A",IF(C23&gt;15,"No",IF(C23&lt;-15,"No","Yes")))</f>
        <v>N/A</v>
      </c>
      <c r="E23" s="95">
        <v>2.6779279546999999</v>
      </c>
      <c r="F23" s="9" t="str">
        <f>IF($B23="N/A","N/A",IF(E23&gt;15,"No",IF(E23&lt;-15,"No","Yes")))</f>
        <v>N/A</v>
      </c>
      <c r="G23" s="95">
        <v>2.6010599647000001</v>
      </c>
      <c r="H23" s="9" t="str">
        <f>IF($B23="N/A","N/A",IF(G23&gt;15,"No",IF(G23&lt;-15,"No","Yes")))</f>
        <v>N/A</v>
      </c>
      <c r="I23" s="10">
        <v>-8.9</v>
      </c>
      <c r="J23" s="10">
        <v>-2.87</v>
      </c>
      <c r="K23" s="9" t="str">
        <f t="shared" si="0"/>
        <v>Yes</v>
      </c>
    </row>
    <row r="24" spans="1:11" x14ac:dyDescent="0.2">
      <c r="A24" s="81" t="s">
        <v>857</v>
      </c>
      <c r="B24" s="34" t="s">
        <v>247</v>
      </c>
      <c r="C24" s="83">
        <v>276.67707624000002</v>
      </c>
      <c r="D24" s="9" t="str">
        <f>IF($B24="N/A","N/A",IF(C24&gt;300,"No",IF(C24&lt;75,"No","Yes")))</f>
        <v>Yes</v>
      </c>
      <c r="E24" s="36">
        <v>284.36076413000001</v>
      </c>
      <c r="F24" s="9" t="str">
        <f>IF($B24="N/A","N/A",IF(E24&gt;300,"No",IF(E24&lt;75,"No","Yes")))</f>
        <v>Yes</v>
      </c>
      <c r="G24" s="36">
        <v>297.07372224</v>
      </c>
      <c r="H24" s="9" t="str">
        <f>IF($B24="N/A","N/A",IF(G24&gt;300,"No",IF(G24&lt;75,"No","Yes")))</f>
        <v>Yes</v>
      </c>
      <c r="I24" s="10">
        <v>2.7770000000000001</v>
      </c>
      <c r="J24" s="10">
        <v>4.4710000000000001</v>
      </c>
      <c r="K24" s="9" t="str">
        <f t="shared" si="0"/>
        <v>Yes</v>
      </c>
    </row>
    <row r="25" spans="1:11" x14ac:dyDescent="0.2">
      <c r="A25" s="81" t="s">
        <v>858</v>
      </c>
      <c r="B25" s="34" t="s">
        <v>248</v>
      </c>
      <c r="C25" s="83" t="s">
        <v>1743</v>
      </c>
      <c r="D25" s="9" t="str">
        <f>IF($B25="N/A","N/A",IF(C25&gt;250,"No",IF(C25&lt;20,"No","Yes")))</f>
        <v>No</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v>3.5322641022000001</v>
      </c>
      <c r="D26" s="9" t="str">
        <f>IF($B26="N/A","N/A",IF(C26&gt;5,"No",IF(C26&lt;3,"No","Yes")))</f>
        <v>Yes</v>
      </c>
      <c r="E26" s="36">
        <v>3.530758397</v>
      </c>
      <c r="F26" s="9" t="str">
        <f>IF($B26="N/A","N/A",IF(E26&gt;5,"No",IF(E26&lt;3,"No","Yes")))</f>
        <v>Yes</v>
      </c>
      <c r="G26" s="36">
        <v>3.4882565292000001</v>
      </c>
      <c r="H26" s="9" t="str">
        <f>IF($B26="N/A","N/A",IF(G26&gt;5,"No",IF(G26&lt;3,"No","Yes")))</f>
        <v>Yes</v>
      </c>
      <c r="I26" s="10">
        <v>-4.2999999999999997E-2</v>
      </c>
      <c r="J26" s="10">
        <v>-1.2</v>
      </c>
      <c r="K26" s="9" t="str">
        <f t="shared" si="0"/>
        <v>Yes</v>
      </c>
    </row>
    <row r="27" spans="1:11" x14ac:dyDescent="0.2">
      <c r="A27" s="81" t="s">
        <v>131</v>
      </c>
      <c r="B27" s="34" t="s">
        <v>217</v>
      </c>
      <c r="C27" s="79">
        <v>14181</v>
      </c>
      <c r="D27" s="34" t="s">
        <v>217</v>
      </c>
      <c r="E27" s="35">
        <v>16551</v>
      </c>
      <c r="F27" s="34" t="s">
        <v>217</v>
      </c>
      <c r="G27" s="35">
        <v>18211</v>
      </c>
      <c r="H27" s="9" t="str">
        <f>IF($B27="N/A","N/A",IF(G27&gt;15,"No",IF(G27&lt;-15,"No","Yes")))</f>
        <v>N/A</v>
      </c>
      <c r="I27" s="10">
        <v>16.71</v>
      </c>
      <c r="J27" s="10">
        <v>10.029999999999999</v>
      </c>
      <c r="K27" s="9" t="str">
        <f t="shared" si="0"/>
        <v>Yes</v>
      </c>
    </row>
    <row r="28" spans="1:11" x14ac:dyDescent="0.2">
      <c r="A28" s="81" t="s">
        <v>350</v>
      </c>
      <c r="B28" s="34" t="s">
        <v>217</v>
      </c>
      <c r="C28" s="79" t="s">
        <v>217</v>
      </c>
      <c r="D28" s="34" t="s">
        <v>217</v>
      </c>
      <c r="E28" s="35" t="s">
        <v>217</v>
      </c>
      <c r="F28" s="34" t="s">
        <v>217</v>
      </c>
      <c r="G28" s="8">
        <v>5.7052614500000001E-2</v>
      </c>
      <c r="H28" s="9" t="str">
        <f>IF($B28="N/A","N/A",IF(G28&gt;15,"No",IF(G28&lt;-15,"No","Yes")))</f>
        <v>N/A</v>
      </c>
      <c r="I28" s="10" t="s">
        <v>217</v>
      </c>
      <c r="J28" s="10" t="s">
        <v>217</v>
      </c>
      <c r="K28" s="9" t="str">
        <f t="shared" si="0"/>
        <v>N/A</v>
      </c>
    </row>
    <row r="29" spans="1:11" ht="25.5" x14ac:dyDescent="0.2">
      <c r="A29" s="81" t="s">
        <v>835</v>
      </c>
      <c r="B29" s="34" t="s">
        <v>217</v>
      </c>
      <c r="C29" s="36">
        <v>126.41661378000001</v>
      </c>
      <c r="D29" s="34" t="s">
        <v>217</v>
      </c>
      <c r="E29" s="36">
        <v>148.56455803</v>
      </c>
      <c r="F29" s="34" t="s">
        <v>217</v>
      </c>
      <c r="G29" s="36">
        <v>121.71478777</v>
      </c>
      <c r="H29" s="34" t="s">
        <v>217</v>
      </c>
      <c r="I29" s="10">
        <v>17.52</v>
      </c>
      <c r="J29" s="10">
        <v>-18.100000000000001</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5935665</v>
      </c>
      <c r="F31" s="9" t="str">
        <f t="shared" si="4"/>
        <v>N/A</v>
      </c>
      <c r="G31" s="79">
        <v>5860104</v>
      </c>
      <c r="H31" s="9" t="str">
        <f t="shared" ref="H31:H50" si="5">IF($B31="N/A","N/A",IF(G31&lt;0,"No","Yes"))</f>
        <v>N/A</v>
      </c>
      <c r="I31" s="10" t="s">
        <v>217</v>
      </c>
      <c r="J31" s="10">
        <v>-1.27</v>
      </c>
      <c r="K31" s="9" t="str">
        <f t="shared" si="0"/>
        <v>Yes</v>
      </c>
    </row>
    <row r="32" spans="1:11" ht="25.5" x14ac:dyDescent="0.2">
      <c r="A32" s="2" t="s">
        <v>659</v>
      </c>
      <c r="B32" s="96" t="s">
        <v>217</v>
      </c>
      <c r="C32" s="80" t="s">
        <v>217</v>
      </c>
      <c r="D32" s="9" t="str">
        <f t="shared" si="4"/>
        <v>N/A</v>
      </c>
      <c r="E32" s="80">
        <v>99.898292777999998</v>
      </c>
      <c r="F32" s="9" t="str">
        <f t="shared" si="4"/>
        <v>N/A</v>
      </c>
      <c r="G32" s="80">
        <v>99.975495315000003</v>
      </c>
      <c r="H32" s="9" t="str">
        <f t="shared" si="5"/>
        <v>N/A</v>
      </c>
      <c r="I32" s="10" t="s">
        <v>217</v>
      </c>
      <c r="J32" s="10">
        <v>7.7299999999999994E-2</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0.10170722240000001</v>
      </c>
      <c r="F35" s="9" t="str">
        <f t="shared" si="4"/>
        <v>N/A</v>
      </c>
      <c r="G35" s="80">
        <v>2.45046846E-2</v>
      </c>
      <c r="H35" s="9" t="str">
        <f t="shared" si="5"/>
        <v>N/A</v>
      </c>
      <c r="I35" s="10" t="s">
        <v>217</v>
      </c>
      <c r="J35" s="10">
        <v>-75.900000000000006</v>
      </c>
      <c r="K35" s="9" t="str">
        <f t="shared" si="0"/>
        <v>No</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510511</v>
      </c>
      <c r="F46" s="9" t="str">
        <f t="shared" si="4"/>
        <v>N/A</v>
      </c>
      <c r="G46" s="79">
        <v>519395</v>
      </c>
      <c r="H46" s="9" t="str">
        <f t="shared" si="5"/>
        <v>N/A</v>
      </c>
      <c r="I46" s="10" t="s">
        <v>217</v>
      </c>
      <c r="J46" s="10">
        <v>1.74</v>
      </c>
      <c r="K46" s="9" t="str">
        <f t="shared" si="0"/>
        <v>Yes</v>
      </c>
    </row>
    <row r="47" spans="1:11" x14ac:dyDescent="0.2">
      <c r="A47" s="2" t="s">
        <v>672</v>
      </c>
      <c r="B47" s="96" t="s">
        <v>217</v>
      </c>
      <c r="C47" s="80" t="s">
        <v>217</v>
      </c>
      <c r="D47" s="9" t="str">
        <f t="shared" si="4"/>
        <v>N/A</v>
      </c>
      <c r="E47" s="80">
        <v>73.425254304000006</v>
      </c>
      <c r="F47" s="9" t="str">
        <f t="shared" si="4"/>
        <v>N/A</v>
      </c>
      <c r="G47" s="80">
        <v>75.635113931000006</v>
      </c>
      <c r="H47" s="9" t="str">
        <f t="shared" si="5"/>
        <v>N/A</v>
      </c>
      <c r="I47" s="10" t="s">
        <v>217</v>
      </c>
      <c r="J47" s="10">
        <v>3.01</v>
      </c>
      <c r="K47" s="9" t="str">
        <f t="shared" si="0"/>
        <v>Yes</v>
      </c>
    </row>
    <row r="48" spans="1:11" x14ac:dyDescent="0.2">
      <c r="A48" s="2" t="s">
        <v>673</v>
      </c>
      <c r="B48" s="96" t="s">
        <v>217</v>
      </c>
      <c r="C48" s="80" t="s">
        <v>217</v>
      </c>
      <c r="D48" s="9" t="str">
        <f t="shared" si="4"/>
        <v>N/A</v>
      </c>
      <c r="E48" s="80">
        <v>0</v>
      </c>
      <c r="F48" s="9" t="str">
        <f t="shared" si="4"/>
        <v>N/A</v>
      </c>
      <c r="G48" s="80">
        <v>0</v>
      </c>
      <c r="H48" s="9" t="str">
        <f t="shared" si="5"/>
        <v>N/A</v>
      </c>
      <c r="I48" s="10" t="s">
        <v>217</v>
      </c>
      <c r="J48" s="10" t="s">
        <v>1743</v>
      </c>
      <c r="K48" s="9" t="str">
        <f t="shared" si="0"/>
        <v>N/A</v>
      </c>
    </row>
    <row r="49" spans="1:11" x14ac:dyDescent="0.2">
      <c r="A49" s="2" t="s">
        <v>674</v>
      </c>
      <c r="B49" s="96" t="s">
        <v>217</v>
      </c>
      <c r="C49" s="80" t="s">
        <v>217</v>
      </c>
      <c r="D49" s="9" t="str">
        <f t="shared" si="4"/>
        <v>N/A</v>
      </c>
      <c r="E49" s="80">
        <v>0</v>
      </c>
      <c r="F49" s="9" t="str">
        <f t="shared" si="4"/>
        <v>N/A</v>
      </c>
      <c r="G49" s="80">
        <v>0</v>
      </c>
      <c r="H49" s="9" t="str">
        <f t="shared" si="5"/>
        <v>N/A</v>
      </c>
      <c r="I49" s="10" t="s">
        <v>217</v>
      </c>
      <c r="J49" s="10" t="s">
        <v>1743</v>
      </c>
      <c r="K49" s="9" t="str">
        <f t="shared" si="0"/>
        <v>N/A</v>
      </c>
    </row>
    <row r="50" spans="1:11" x14ac:dyDescent="0.2">
      <c r="A50" s="2" t="s">
        <v>675</v>
      </c>
      <c r="B50" s="96" t="s">
        <v>217</v>
      </c>
      <c r="C50" s="80" t="s">
        <v>217</v>
      </c>
      <c r="D50" s="9" t="str">
        <f t="shared" si="4"/>
        <v>N/A</v>
      </c>
      <c r="E50" s="80">
        <v>26.574745696000001</v>
      </c>
      <c r="F50" s="9" t="str">
        <f t="shared" si="4"/>
        <v>N/A</v>
      </c>
      <c r="G50" s="80">
        <v>24.364886069000001</v>
      </c>
      <c r="H50" s="9" t="str">
        <f t="shared" si="5"/>
        <v>N/A</v>
      </c>
      <c r="I50" s="10" t="s">
        <v>217</v>
      </c>
      <c r="J50" s="10">
        <v>-8.32</v>
      </c>
      <c r="K50" s="9" t="str">
        <f t="shared" si="0"/>
        <v>Yes</v>
      </c>
    </row>
    <row r="51" spans="1:11" x14ac:dyDescent="0.2">
      <c r="A51" s="2" t="s">
        <v>355</v>
      </c>
      <c r="B51" s="34" t="s">
        <v>217</v>
      </c>
      <c r="C51" s="79">
        <v>8129081</v>
      </c>
      <c r="D51" s="34" t="s">
        <v>217</v>
      </c>
      <c r="E51" s="35">
        <v>10632440</v>
      </c>
      <c r="F51" s="34" t="s">
        <v>217</v>
      </c>
      <c r="G51" s="35">
        <v>11938893</v>
      </c>
      <c r="H51" s="34" t="s">
        <v>217</v>
      </c>
      <c r="I51" s="10">
        <v>30.8</v>
      </c>
      <c r="J51" s="10">
        <v>12.29</v>
      </c>
      <c r="K51" s="9" t="str">
        <f t="shared" si="0"/>
        <v>Yes</v>
      </c>
    </row>
    <row r="52" spans="1:11" x14ac:dyDescent="0.2">
      <c r="A52" s="2" t="s">
        <v>356</v>
      </c>
      <c r="B52" s="34" t="s">
        <v>217</v>
      </c>
      <c r="C52" s="80">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1743</v>
      </c>
      <c r="J52" s="10" t="s">
        <v>1743</v>
      </c>
      <c r="K52" s="9" t="str">
        <f t="shared" si="0"/>
        <v>N/A</v>
      </c>
    </row>
    <row r="53" spans="1:11" x14ac:dyDescent="0.2">
      <c r="A53" s="2" t="s">
        <v>357</v>
      </c>
      <c r="B53" s="34" t="s">
        <v>217</v>
      </c>
      <c r="C53" s="80">
        <v>0</v>
      </c>
      <c r="D53" s="9" t="str">
        <f t="shared" si="6"/>
        <v>N/A</v>
      </c>
      <c r="E53" s="8">
        <v>0</v>
      </c>
      <c r="F53" s="9" t="str">
        <f t="shared" si="7"/>
        <v>N/A</v>
      </c>
      <c r="G53" s="8">
        <v>0</v>
      </c>
      <c r="H53" s="9" t="str">
        <f t="shared" si="8"/>
        <v>N/A</v>
      </c>
      <c r="I53" s="10" t="s">
        <v>1743</v>
      </c>
      <c r="J53" s="10" t="s">
        <v>1743</v>
      </c>
      <c r="K53" s="9" t="str">
        <f t="shared" si="0"/>
        <v>N/A</v>
      </c>
    </row>
    <row r="54" spans="1:11" x14ac:dyDescent="0.2">
      <c r="A54" s="2" t="s">
        <v>358</v>
      </c>
      <c r="B54" s="34" t="s">
        <v>217</v>
      </c>
      <c r="C54" s="80" t="s">
        <v>217</v>
      </c>
      <c r="D54" s="9" t="str">
        <f t="shared" si="6"/>
        <v>N/A</v>
      </c>
      <c r="E54" s="8" t="s">
        <v>217</v>
      </c>
      <c r="F54" s="9" t="str">
        <f t="shared" si="7"/>
        <v>N/A</v>
      </c>
      <c r="G54" s="8">
        <v>99.988893442999995</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9567788</v>
      </c>
      <c r="D6" s="9" t="str">
        <f>IF($B6="N/A","N/A",IF(C6&gt;15,"No",IF(C6&lt;-15,"No","Yes")))</f>
        <v>N/A</v>
      </c>
      <c r="E6" s="35">
        <v>11179779</v>
      </c>
      <c r="F6" s="9" t="str">
        <f>IF($B6="N/A","N/A",IF(E6&gt;15,"No",IF(E6&lt;-15,"No","Yes")))</f>
        <v>N/A</v>
      </c>
      <c r="G6" s="35">
        <v>12117741</v>
      </c>
      <c r="H6" s="9" t="str">
        <f>IF($B6="N/A","N/A",IF(G6&gt;15,"No",IF(G6&lt;-15,"No","Yes")))</f>
        <v>N/A</v>
      </c>
      <c r="I6" s="10">
        <v>16.850000000000001</v>
      </c>
      <c r="J6" s="10">
        <v>8.39</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14.086463871999999</v>
      </c>
      <c r="D9" s="9" t="str">
        <f t="shared" ref="D9:D15" si="1">IF($B9="N/A","N/A",IF(C9&gt;15,"No",IF(C9&lt;-15,"No","Yes")))</f>
        <v>N/A</v>
      </c>
      <c r="E9" s="8">
        <v>14.899793636</v>
      </c>
      <c r="F9" s="9" t="str">
        <f t="shared" ref="F9:F15" si="2">IF($B9="N/A","N/A",IF(E9&gt;15,"No",IF(E9&lt;-15,"No","Yes")))</f>
        <v>N/A</v>
      </c>
      <c r="G9" s="8">
        <v>14.087873309000001</v>
      </c>
      <c r="H9" s="9" t="str">
        <f t="shared" ref="H9:H15" si="3">IF($B9="N/A","N/A",IF(G9&gt;15,"No",IF(G9&lt;-15,"No","Yes")))</f>
        <v>N/A</v>
      </c>
      <c r="I9" s="10">
        <v>5.774</v>
      </c>
      <c r="J9" s="10">
        <v>-5.45</v>
      </c>
      <c r="K9" s="9" t="str">
        <f t="shared" si="0"/>
        <v>Yes</v>
      </c>
    </row>
    <row r="10" spans="1:11" x14ac:dyDescent="0.2">
      <c r="A10" s="81" t="s">
        <v>36</v>
      </c>
      <c r="B10" s="34" t="s">
        <v>217</v>
      </c>
      <c r="C10" s="80">
        <v>10.962279874</v>
      </c>
      <c r="D10" s="9" t="str">
        <f t="shared" si="1"/>
        <v>N/A</v>
      </c>
      <c r="E10" s="8">
        <v>12.717554585</v>
      </c>
      <c r="F10" s="9" t="str">
        <f t="shared" si="2"/>
        <v>N/A</v>
      </c>
      <c r="G10" s="8">
        <v>13.958843649</v>
      </c>
      <c r="H10" s="9" t="str">
        <f t="shared" si="3"/>
        <v>N/A</v>
      </c>
      <c r="I10" s="10">
        <v>16.010000000000002</v>
      </c>
      <c r="J10" s="10">
        <v>9.76</v>
      </c>
      <c r="K10" s="9" t="str">
        <f t="shared" si="0"/>
        <v>Yes</v>
      </c>
    </row>
    <row r="11" spans="1:11" x14ac:dyDescent="0.2">
      <c r="A11" s="81" t="s">
        <v>37</v>
      </c>
      <c r="B11" s="34" t="s">
        <v>217</v>
      </c>
      <c r="C11" s="80">
        <v>60.738420966</v>
      </c>
      <c r="D11" s="9" t="str">
        <f t="shared" si="1"/>
        <v>N/A</v>
      </c>
      <c r="E11" s="8">
        <v>55.766970983999997</v>
      </c>
      <c r="F11" s="9" t="str">
        <f t="shared" si="2"/>
        <v>N/A</v>
      </c>
      <c r="G11" s="8">
        <v>51.316397229000003</v>
      </c>
      <c r="H11" s="9" t="str">
        <f t="shared" si="3"/>
        <v>N/A</v>
      </c>
      <c r="I11" s="10">
        <v>-8.19</v>
      </c>
      <c r="J11" s="10">
        <v>-7.98</v>
      </c>
      <c r="K11" s="9" t="str">
        <f t="shared" si="0"/>
        <v>Yes</v>
      </c>
    </row>
    <row r="12" spans="1:11" x14ac:dyDescent="0.2">
      <c r="A12" s="81" t="s">
        <v>38</v>
      </c>
      <c r="B12" s="34" t="s">
        <v>217</v>
      </c>
      <c r="C12" s="80">
        <v>14.098842746000001</v>
      </c>
      <c r="D12" s="9" t="str">
        <f t="shared" si="1"/>
        <v>N/A</v>
      </c>
      <c r="E12" s="8">
        <v>14.87407835</v>
      </c>
      <c r="F12" s="9" t="str">
        <f t="shared" si="2"/>
        <v>N/A</v>
      </c>
      <c r="G12" s="8">
        <v>14.008987320999999</v>
      </c>
      <c r="H12" s="9" t="str">
        <f t="shared" si="3"/>
        <v>N/A</v>
      </c>
      <c r="I12" s="10">
        <v>5.4989999999999997</v>
      </c>
      <c r="J12" s="10">
        <v>-5.82</v>
      </c>
      <c r="K12" s="9" t="str">
        <f t="shared" si="0"/>
        <v>Yes</v>
      </c>
    </row>
    <row r="13" spans="1:11" x14ac:dyDescent="0.2">
      <c r="A13" s="81" t="s">
        <v>860</v>
      </c>
      <c r="B13" s="34" t="s">
        <v>217</v>
      </c>
      <c r="C13" s="80">
        <v>38.497929505999998</v>
      </c>
      <c r="D13" s="9" t="str">
        <f t="shared" si="1"/>
        <v>N/A</v>
      </c>
      <c r="E13" s="8">
        <v>36.894890109999999</v>
      </c>
      <c r="F13" s="9" t="str">
        <f t="shared" si="2"/>
        <v>N/A</v>
      </c>
      <c r="G13" s="8">
        <v>34.213272328000002</v>
      </c>
      <c r="H13" s="9" t="str">
        <f t="shared" si="3"/>
        <v>N/A</v>
      </c>
      <c r="I13" s="10">
        <v>-4.16</v>
      </c>
      <c r="J13" s="10">
        <v>-7.27</v>
      </c>
      <c r="K13" s="9" t="str">
        <f t="shared" si="0"/>
        <v>Yes</v>
      </c>
    </row>
    <row r="14" spans="1:11" x14ac:dyDescent="0.2">
      <c r="A14" s="81" t="s">
        <v>861</v>
      </c>
      <c r="B14" s="34" t="s">
        <v>217</v>
      </c>
      <c r="C14" s="80">
        <v>38.576668638999998</v>
      </c>
      <c r="D14" s="9" t="str">
        <f t="shared" si="1"/>
        <v>N/A</v>
      </c>
      <c r="E14" s="8">
        <v>36.973890662999999</v>
      </c>
      <c r="F14" s="9" t="str">
        <f t="shared" si="2"/>
        <v>N/A</v>
      </c>
      <c r="G14" s="8">
        <v>34.284224692999999</v>
      </c>
      <c r="H14" s="9" t="str">
        <f t="shared" si="3"/>
        <v>N/A</v>
      </c>
      <c r="I14" s="10">
        <v>-4.1500000000000004</v>
      </c>
      <c r="J14" s="10">
        <v>-7.27</v>
      </c>
      <c r="K14" s="9" t="str">
        <f t="shared" si="0"/>
        <v>Yes</v>
      </c>
    </row>
    <row r="15" spans="1:11" x14ac:dyDescent="0.2">
      <c r="A15" s="81" t="s">
        <v>165</v>
      </c>
      <c r="B15" s="34" t="s">
        <v>217</v>
      </c>
      <c r="C15" s="80">
        <v>0</v>
      </c>
      <c r="D15" s="9" t="str">
        <f t="shared" si="1"/>
        <v>N/A</v>
      </c>
      <c r="E15" s="8">
        <v>0</v>
      </c>
      <c r="F15" s="9" t="str">
        <f t="shared" si="2"/>
        <v>N/A</v>
      </c>
      <c r="G15" s="8">
        <v>0</v>
      </c>
      <c r="H15" s="9" t="str">
        <f t="shared" si="3"/>
        <v>N/A</v>
      </c>
      <c r="I15" s="10" t="s">
        <v>1743</v>
      </c>
      <c r="J15" s="10" t="s">
        <v>1743</v>
      </c>
      <c r="K15" s="9" t="str">
        <f t="shared" si="0"/>
        <v>N/A</v>
      </c>
    </row>
    <row r="16" spans="1:11" x14ac:dyDescent="0.2">
      <c r="A16" s="81" t="s">
        <v>166</v>
      </c>
      <c r="B16" s="34" t="s">
        <v>250</v>
      </c>
      <c r="C16" s="80">
        <v>98.895878546000006</v>
      </c>
      <c r="D16" s="9" t="str">
        <f>IF($B16="N/A","N/A",IF(C16&gt;95,"Yes","No"))</f>
        <v>Yes</v>
      </c>
      <c r="E16" s="8">
        <v>98.731522331999997</v>
      </c>
      <c r="F16" s="9" t="str">
        <f>IF($B16="N/A","N/A",IF(E16&gt;95,"Yes","No"))</f>
        <v>Yes</v>
      </c>
      <c r="G16" s="8">
        <v>98.553113159000006</v>
      </c>
      <c r="H16" s="9" t="str">
        <f>IF($B16="N/A","N/A",IF(G16&gt;95,"Yes","No"))</f>
        <v>Yes</v>
      </c>
      <c r="I16" s="10">
        <v>-0.16600000000000001</v>
      </c>
      <c r="J16" s="10">
        <v>-0.18099999999999999</v>
      </c>
      <c r="K16" s="9" t="str">
        <f t="shared" ref="K16:K26" si="4">IF(J16="Div by 0", "N/A", IF(J16="N/A","N/A", IF(J16&gt;30, "No", IF(J16&lt;-30, "No", "Yes"))))</f>
        <v>Yes</v>
      </c>
    </row>
    <row r="17" spans="1:11" x14ac:dyDescent="0.2">
      <c r="A17" s="81" t="s">
        <v>862</v>
      </c>
      <c r="B17" s="59" t="s">
        <v>251</v>
      </c>
      <c r="C17" s="80">
        <v>44.971209645999998</v>
      </c>
      <c r="D17" s="9" t="str">
        <f>IF($B17="N/A","N/A",IF(C17&gt;90,"No",IF(C17&lt;50,"No","Yes")))</f>
        <v>No</v>
      </c>
      <c r="E17" s="8">
        <v>45.152457843999997</v>
      </c>
      <c r="F17" s="9" t="str">
        <f>IF($B17="N/A","N/A",IF(E17&gt;90,"No",IF(E17&lt;50,"No","Yes")))</f>
        <v>No</v>
      </c>
      <c r="G17" s="8">
        <v>44.529438284000001</v>
      </c>
      <c r="H17" s="9" t="str">
        <f>IF($B17="N/A","N/A",IF(G17&gt;90,"No",IF(G17&lt;50,"No","Yes")))</f>
        <v>No</v>
      </c>
      <c r="I17" s="10">
        <v>0.40300000000000002</v>
      </c>
      <c r="J17" s="10">
        <v>-1.38</v>
      </c>
      <c r="K17" s="9" t="str">
        <f t="shared" si="4"/>
        <v>Yes</v>
      </c>
    </row>
    <row r="18" spans="1:11" x14ac:dyDescent="0.2">
      <c r="A18" s="81" t="s">
        <v>863</v>
      </c>
      <c r="B18" s="59" t="s">
        <v>228</v>
      </c>
      <c r="C18" s="80">
        <v>17.260259111</v>
      </c>
      <c r="D18" s="9" t="str">
        <f t="shared" ref="D18:D23" si="5">IF($B18="N/A","N/A",IF(C18&gt;5,"No",IF(C18&lt;=0,"No","Yes")))</f>
        <v>No</v>
      </c>
      <c r="E18" s="8">
        <v>19.363862202</v>
      </c>
      <c r="F18" s="9" t="str">
        <f t="shared" ref="F18:F23" si="6">IF($B18="N/A","N/A",IF(E18&gt;5,"No",IF(E18&lt;=0,"No","Yes")))</f>
        <v>No</v>
      </c>
      <c r="G18" s="8">
        <v>20.642890453</v>
      </c>
      <c r="H18" s="9" t="str">
        <f t="shared" ref="H18:H23" si="7">IF($B18="N/A","N/A",IF(G18&gt;5,"No",IF(G18&lt;=0,"No","Yes")))</f>
        <v>No</v>
      </c>
      <c r="I18" s="10">
        <v>12.19</v>
      </c>
      <c r="J18" s="10">
        <v>6.6050000000000004</v>
      </c>
      <c r="K18" s="9" t="str">
        <f t="shared" si="4"/>
        <v>Yes</v>
      </c>
    </row>
    <row r="19" spans="1:11" x14ac:dyDescent="0.2">
      <c r="A19" s="81" t="s">
        <v>864</v>
      </c>
      <c r="B19" s="59" t="s">
        <v>228</v>
      </c>
      <c r="C19" s="80">
        <v>7.3587123795</v>
      </c>
      <c r="D19" s="9" t="str">
        <f t="shared" si="5"/>
        <v>No</v>
      </c>
      <c r="E19" s="8">
        <v>6.3623171799999998</v>
      </c>
      <c r="F19" s="9" t="str">
        <f t="shared" si="6"/>
        <v>No</v>
      </c>
      <c r="G19" s="8">
        <v>5.6378577492000002</v>
      </c>
      <c r="H19" s="9" t="str">
        <f t="shared" si="7"/>
        <v>No</v>
      </c>
      <c r="I19" s="10">
        <v>-13.5</v>
      </c>
      <c r="J19" s="10">
        <v>-11.4</v>
      </c>
      <c r="K19" s="9" t="str">
        <f t="shared" si="4"/>
        <v>Yes</v>
      </c>
    </row>
    <row r="20" spans="1:11" x14ac:dyDescent="0.2">
      <c r="A20" s="81" t="s">
        <v>865</v>
      </c>
      <c r="B20" s="59" t="s">
        <v>228</v>
      </c>
      <c r="C20" s="80">
        <v>0.22375077709999999</v>
      </c>
      <c r="D20" s="9" t="str">
        <f t="shared" si="5"/>
        <v>Yes</v>
      </c>
      <c r="E20" s="8">
        <v>0.2004333002</v>
      </c>
      <c r="F20" s="9" t="str">
        <f t="shared" si="6"/>
        <v>Yes</v>
      </c>
      <c r="G20" s="8">
        <v>0.17895249620000001</v>
      </c>
      <c r="H20" s="9" t="str">
        <f t="shared" si="7"/>
        <v>Yes</v>
      </c>
      <c r="I20" s="10">
        <v>-10.4</v>
      </c>
      <c r="J20" s="10">
        <v>-10.7</v>
      </c>
      <c r="K20" s="9" t="str">
        <f t="shared" si="4"/>
        <v>Yes</v>
      </c>
    </row>
    <row r="21" spans="1:11" x14ac:dyDescent="0.2">
      <c r="A21" s="81" t="s">
        <v>866</v>
      </c>
      <c r="B21" s="34" t="s">
        <v>217</v>
      </c>
      <c r="C21" s="80">
        <v>0.19281363679999999</v>
      </c>
      <c r="D21" s="9" t="str">
        <f t="shared" si="5"/>
        <v>N/A</v>
      </c>
      <c r="E21" s="8">
        <v>0.23177560129999999</v>
      </c>
      <c r="F21" s="9" t="str">
        <f t="shared" si="6"/>
        <v>N/A</v>
      </c>
      <c r="G21" s="8">
        <v>0.1097069165</v>
      </c>
      <c r="H21" s="9" t="str">
        <f t="shared" si="7"/>
        <v>N/A</v>
      </c>
      <c r="I21" s="10">
        <v>20.21</v>
      </c>
      <c r="J21" s="10">
        <v>-52.7</v>
      </c>
      <c r="K21" s="9" t="str">
        <f t="shared" si="4"/>
        <v>No</v>
      </c>
    </row>
    <row r="22" spans="1:11" x14ac:dyDescent="0.2">
      <c r="A22" s="78" t="s">
        <v>1729</v>
      </c>
      <c r="B22" s="34" t="s">
        <v>217</v>
      </c>
      <c r="C22" s="80">
        <v>2.6651928299999999E-2</v>
      </c>
      <c r="D22" s="9" t="str">
        <f t="shared" si="5"/>
        <v>N/A</v>
      </c>
      <c r="E22" s="8">
        <v>2.59396899E-2</v>
      </c>
      <c r="F22" s="9" t="str">
        <f t="shared" si="6"/>
        <v>N/A</v>
      </c>
      <c r="G22" s="8">
        <v>3.6566221400000001E-2</v>
      </c>
      <c r="H22" s="9" t="str">
        <f t="shared" si="7"/>
        <v>N/A</v>
      </c>
      <c r="I22" s="10">
        <v>-2.67</v>
      </c>
      <c r="J22" s="10">
        <v>40.97</v>
      </c>
      <c r="K22" s="9" t="str">
        <f t="shared" si="4"/>
        <v>No</v>
      </c>
    </row>
    <row r="23" spans="1:11" x14ac:dyDescent="0.2">
      <c r="A23" s="81" t="s">
        <v>867</v>
      </c>
      <c r="B23" s="34" t="s">
        <v>217</v>
      </c>
      <c r="C23" s="80">
        <v>0.90915475970000004</v>
      </c>
      <c r="D23" s="9" t="str">
        <f t="shared" si="5"/>
        <v>N/A</v>
      </c>
      <c r="E23" s="8">
        <v>0.81410374929999996</v>
      </c>
      <c r="F23" s="9" t="str">
        <f t="shared" si="6"/>
        <v>N/A</v>
      </c>
      <c r="G23" s="8">
        <v>0.84904438869999999</v>
      </c>
      <c r="H23" s="9" t="str">
        <f t="shared" si="7"/>
        <v>N/A</v>
      </c>
      <c r="I23" s="10">
        <v>-10.5</v>
      </c>
      <c r="J23" s="10">
        <v>4.2919999999999998</v>
      </c>
      <c r="K23" s="9" t="str">
        <f t="shared" si="4"/>
        <v>Yes</v>
      </c>
    </row>
    <row r="24" spans="1:11" x14ac:dyDescent="0.2">
      <c r="A24" s="81" t="s">
        <v>868</v>
      </c>
      <c r="B24" s="34" t="s">
        <v>236</v>
      </c>
      <c r="C24" s="80">
        <v>2.7130826895000002</v>
      </c>
      <c r="D24" s="9" t="str">
        <f>IF($B24="N/A","N/A",IF(C24&gt;10,"No",IF(C24&lt;1,"No","Yes")))</f>
        <v>Yes</v>
      </c>
      <c r="E24" s="8">
        <v>2.7173524629000001</v>
      </c>
      <c r="F24" s="9" t="str">
        <f>IF($B24="N/A","N/A",IF(E24&gt;10,"No",IF(E24&lt;1,"No","Yes")))</f>
        <v>Yes</v>
      </c>
      <c r="G24" s="8">
        <v>2.525998864</v>
      </c>
      <c r="H24" s="9" t="str">
        <f>IF($B24="N/A","N/A",IF(G24&gt;10,"No",IF(G24&lt;1,"No","Yes")))</f>
        <v>Yes</v>
      </c>
      <c r="I24" s="10">
        <v>0.15740000000000001</v>
      </c>
      <c r="J24" s="10">
        <v>-7.04</v>
      </c>
      <c r="K24" s="9" t="str">
        <f t="shared" si="4"/>
        <v>Yes</v>
      </c>
    </row>
    <row r="25" spans="1:11" x14ac:dyDescent="0.2">
      <c r="A25" s="81" t="s">
        <v>869</v>
      </c>
      <c r="B25" s="84" t="s">
        <v>243</v>
      </c>
      <c r="C25" s="80">
        <v>5.6930818283000004</v>
      </c>
      <c r="D25" s="9" t="str">
        <f>IF($B25="N/A","N/A",IF(C25&gt;10,"No",IF(C25&lt;=0,"No","Yes")))</f>
        <v>Yes</v>
      </c>
      <c r="E25" s="8">
        <v>5.5421489100999999</v>
      </c>
      <c r="F25" s="9" t="str">
        <f>IF($B25="N/A","N/A",IF(E25&gt;10,"No",IF(E25&lt;=0,"No","Yes")))</f>
        <v>Yes</v>
      </c>
      <c r="G25" s="8">
        <v>5.2154687908000001</v>
      </c>
      <c r="H25" s="9" t="str">
        <f>IF($B25="N/A","N/A",IF(G25&gt;10,"No",IF(G25&lt;=0,"No","Yes")))</f>
        <v>Yes</v>
      </c>
      <c r="I25" s="10">
        <v>-2.65</v>
      </c>
      <c r="J25" s="10">
        <v>-5.89</v>
      </c>
      <c r="K25" s="9" t="str">
        <f t="shared" si="4"/>
        <v>Yes</v>
      </c>
    </row>
    <row r="26" spans="1:11" x14ac:dyDescent="0.2">
      <c r="A26" s="81" t="s">
        <v>870</v>
      </c>
      <c r="B26" s="59" t="s">
        <v>252</v>
      </c>
      <c r="C26" s="80">
        <v>1.0636105230999999</v>
      </c>
      <c r="D26" s="9" t="str">
        <f>IF($B26="N/A","N/A",IF(C26&gt;=5,"No",IF(C26&lt;0,"No","Yes")))</f>
        <v>Yes</v>
      </c>
      <c r="E26" s="8">
        <v>1.2642468156</v>
      </c>
      <c r="F26" s="9" t="str">
        <f>IF($B26="N/A","N/A",IF(E26&gt;=5,"No",IF(E26&lt;0,"No","Yes")))</f>
        <v>Yes</v>
      </c>
      <c r="G26" s="8">
        <v>1.4427854169000001</v>
      </c>
      <c r="H26" s="9" t="str">
        <f>IF($B26="N/A","N/A",IF(G26&gt;=5,"No",IF(G26&lt;0,"No","Yes")))</f>
        <v>Yes</v>
      </c>
      <c r="I26" s="10">
        <v>18.86</v>
      </c>
      <c r="J26" s="10">
        <v>14.12</v>
      </c>
      <c r="K26" s="9" t="str">
        <f t="shared" si="4"/>
        <v>Yes</v>
      </c>
    </row>
    <row r="27" spans="1:11" x14ac:dyDescent="0.2">
      <c r="A27" s="81" t="s">
        <v>14</v>
      </c>
      <c r="B27" s="59" t="s">
        <v>253</v>
      </c>
      <c r="C27" s="80">
        <v>0.56585701939999999</v>
      </c>
      <c r="D27" s="9" t="str">
        <f>IF($B27="N/A","N/A",IF(C27&gt;15,"No",IF(C27&lt;=0,"No","Yes")))</f>
        <v>Yes</v>
      </c>
      <c r="E27" s="8">
        <v>0.57680031060000003</v>
      </c>
      <c r="F27" s="9" t="str">
        <f>IF($B27="N/A","N/A",IF(E27&gt;15,"No",IF(E27&lt;=0,"No","Yes")))</f>
        <v>Yes</v>
      </c>
      <c r="G27" s="8">
        <v>0.58536487950000005</v>
      </c>
      <c r="H27" s="9" t="str">
        <f>IF($B27="N/A","N/A",IF(G27&gt;15,"No",IF(G27&lt;=0,"No","Yes")))</f>
        <v>Yes</v>
      </c>
      <c r="I27" s="10">
        <v>1.9339999999999999</v>
      </c>
      <c r="J27" s="10">
        <v>1.4850000000000001</v>
      </c>
      <c r="K27" s="9" t="str">
        <f>IF(J27="Div by 0", "N/A", IF(J27="N/A","N/A", IF(J27&gt;30, "No", IF(J27&lt;-30, "No", "Yes"))))</f>
        <v>Yes</v>
      </c>
    </row>
    <row r="28" spans="1:11" x14ac:dyDescent="0.2">
      <c r="A28" s="81" t="s">
        <v>871</v>
      </c>
      <c r="B28" s="34" t="s">
        <v>217</v>
      </c>
      <c r="C28" s="83">
        <v>81.69093092</v>
      </c>
      <c r="D28" s="9" t="str">
        <f>IF($B28="N/A","N/A",IF(C28&gt;15,"No",IF(C28&lt;-15,"No","Yes")))</f>
        <v>N/A</v>
      </c>
      <c r="E28" s="36">
        <v>88.786027758000003</v>
      </c>
      <c r="F28" s="9" t="str">
        <f>IF($B28="N/A","N/A",IF(E28&gt;15,"No",IF(E28&lt;-15,"No","Yes")))</f>
        <v>N/A</v>
      </c>
      <c r="G28" s="36">
        <v>89.519546614000006</v>
      </c>
      <c r="H28" s="9" t="str">
        <f>IF($B28="N/A","N/A",IF(G28&gt;15,"No",IF(G28&lt;-15,"No","Yes")))</f>
        <v>N/A</v>
      </c>
      <c r="I28" s="10">
        <v>8.6850000000000005</v>
      </c>
      <c r="J28" s="10">
        <v>0.82620000000000005</v>
      </c>
      <c r="K28" s="9" t="str">
        <f>IF(J28="Div by 0", "N/A", IF(J28="N/A","N/A", IF(J28&gt;30, "No", IF(J28&lt;-30, "No", "Yes"))))</f>
        <v>Yes</v>
      </c>
    </row>
    <row r="29" spans="1:11" x14ac:dyDescent="0.2">
      <c r="A29" s="81" t="s">
        <v>377</v>
      </c>
      <c r="B29" s="34" t="s">
        <v>254</v>
      </c>
      <c r="C29" s="80">
        <v>15.759661481</v>
      </c>
      <c r="D29" s="9" t="str">
        <f>IF($B29="N/A","N/A",IF(C29&gt;35,"No",IF(C29&lt;10,"No","Yes")))</f>
        <v>Yes</v>
      </c>
      <c r="E29" s="8">
        <v>15.865608792</v>
      </c>
      <c r="F29" s="9" t="str">
        <f>IF($B29="N/A","N/A",IF(E29&gt;35,"No",IF(E29&lt;10,"No","Yes")))</f>
        <v>Yes</v>
      </c>
      <c r="G29" s="8">
        <v>14.683933250999999</v>
      </c>
      <c r="H29" s="9" t="str">
        <f>IF($B29="N/A","N/A",IF(G29&gt;35,"No",IF(G29&lt;10,"No","Yes")))</f>
        <v>Yes</v>
      </c>
      <c r="I29" s="10">
        <v>0.67230000000000001</v>
      </c>
      <c r="J29" s="10">
        <v>-7.45</v>
      </c>
      <c r="K29" s="9" t="str">
        <f t="shared" ref="K29:K54" si="8">IF(J29="Div by 0", "N/A", IF(J29="N/A","N/A", IF(J29&gt;30, "No", IF(J29&lt;-30, "No", "Yes"))))</f>
        <v>Yes</v>
      </c>
    </row>
    <row r="30" spans="1:11" x14ac:dyDescent="0.2">
      <c r="A30" s="81" t="s">
        <v>378</v>
      </c>
      <c r="B30" s="34" t="s">
        <v>255</v>
      </c>
      <c r="C30" s="80">
        <v>18.49362674</v>
      </c>
      <c r="D30" s="9" t="str">
        <f>IF($B30="N/A","N/A",IF(C30&gt;20,"No",IF(C30&lt;2,"No","Yes")))</f>
        <v>Yes</v>
      </c>
      <c r="E30" s="8">
        <v>20.530352165</v>
      </c>
      <c r="F30" s="9" t="str">
        <f>IF($B30="N/A","N/A",IF(E30&gt;20,"No",IF(E30&lt;2,"No","Yes")))</f>
        <v>No</v>
      </c>
      <c r="G30" s="8">
        <v>20.742265411000002</v>
      </c>
      <c r="H30" s="9" t="str">
        <f>IF($B30="N/A","N/A",IF(G30&gt;20,"No",IF(G30&lt;2,"No","Yes")))</f>
        <v>No</v>
      </c>
      <c r="I30" s="10">
        <v>11.01</v>
      </c>
      <c r="J30" s="10">
        <v>1.032</v>
      </c>
      <c r="K30" s="9" t="str">
        <f t="shared" si="8"/>
        <v>Yes</v>
      </c>
    </row>
    <row r="31" spans="1:11" x14ac:dyDescent="0.2">
      <c r="A31" s="81" t="s">
        <v>379</v>
      </c>
      <c r="B31" s="34" t="s">
        <v>256</v>
      </c>
      <c r="C31" s="80">
        <v>0.49515102129999999</v>
      </c>
      <c r="D31" s="9" t="str">
        <f>IF($B31="N/A","N/A",IF(C31&gt;8,"No",IF(C31&lt;0.5,"No","Yes")))</f>
        <v>No</v>
      </c>
      <c r="E31" s="8">
        <v>0.48853380730000001</v>
      </c>
      <c r="F31" s="9" t="str">
        <f>IF($B31="N/A","N/A",IF(E31&gt;8,"No",IF(E31&lt;0.5,"No","Yes")))</f>
        <v>No</v>
      </c>
      <c r="G31" s="8">
        <v>0.44085774729999999</v>
      </c>
      <c r="H31" s="9" t="str">
        <f>IF($B31="N/A","N/A",IF(G31&gt;8,"No",IF(G31&lt;0.5,"No","Yes")))</f>
        <v>No</v>
      </c>
      <c r="I31" s="10">
        <v>-1.34</v>
      </c>
      <c r="J31" s="10">
        <v>-9.76</v>
      </c>
      <c r="K31" s="9" t="str">
        <f t="shared" si="8"/>
        <v>Yes</v>
      </c>
    </row>
    <row r="32" spans="1:11" x14ac:dyDescent="0.2">
      <c r="A32" s="81" t="s">
        <v>380</v>
      </c>
      <c r="B32" s="34" t="s">
        <v>257</v>
      </c>
      <c r="C32" s="80">
        <v>3.2233469220000002</v>
      </c>
      <c r="D32" s="9" t="str">
        <f>IF($B32="N/A","N/A",IF(C32&gt;25,"No",IF(C32&lt;3,"No","Yes")))</f>
        <v>Yes</v>
      </c>
      <c r="E32" s="8">
        <v>2.5604262839</v>
      </c>
      <c r="F32" s="9" t="str">
        <f>IF($B32="N/A","N/A",IF(E32&gt;25,"No",IF(E32&lt;3,"No","Yes")))</f>
        <v>No</v>
      </c>
      <c r="G32" s="8">
        <v>2.1932058129000001</v>
      </c>
      <c r="H32" s="9" t="str">
        <f>IF($B32="N/A","N/A",IF(G32&gt;25,"No",IF(G32&lt;3,"No","Yes")))</f>
        <v>No</v>
      </c>
      <c r="I32" s="10">
        <v>-20.6</v>
      </c>
      <c r="J32" s="10">
        <v>-14.3</v>
      </c>
      <c r="K32" s="9" t="str">
        <f t="shared" si="8"/>
        <v>Yes</v>
      </c>
    </row>
    <row r="33" spans="1:11" x14ac:dyDescent="0.2">
      <c r="A33" s="81" t="s">
        <v>381</v>
      </c>
      <c r="B33" s="34" t="s">
        <v>258</v>
      </c>
      <c r="C33" s="80">
        <v>3.4064299920000001</v>
      </c>
      <c r="D33" s="9" t="str">
        <f>IF($B33="N/A","N/A",IF(C33&gt;25,"No",IF(C33&lt;2,"No","Yes")))</f>
        <v>Yes</v>
      </c>
      <c r="E33" s="8">
        <v>3.4380912180999998</v>
      </c>
      <c r="F33" s="9" t="str">
        <f>IF($B33="N/A","N/A",IF(E33&gt;25,"No",IF(E33&lt;2,"No","Yes")))</f>
        <v>Yes</v>
      </c>
      <c r="G33" s="8">
        <v>3.1002973244000001</v>
      </c>
      <c r="H33" s="9" t="str">
        <f>IF($B33="N/A","N/A",IF(G33&gt;25,"No",IF(G33&lt;2,"No","Yes")))</f>
        <v>Yes</v>
      </c>
      <c r="I33" s="10">
        <v>0.92949999999999999</v>
      </c>
      <c r="J33" s="10">
        <v>-9.83</v>
      </c>
      <c r="K33" s="9" t="str">
        <f t="shared" si="8"/>
        <v>Yes</v>
      </c>
    </row>
    <row r="34" spans="1:11" x14ac:dyDescent="0.2">
      <c r="A34" s="81" t="s">
        <v>382</v>
      </c>
      <c r="B34" s="34" t="s">
        <v>259</v>
      </c>
      <c r="C34" s="80">
        <v>0.19023205779999999</v>
      </c>
      <c r="D34" s="9" t="str">
        <f>IF($B34="N/A","N/A",IF(C34&gt;25,"No",IF(C34&lt;=0,"No","Yes")))</f>
        <v>Yes</v>
      </c>
      <c r="E34" s="8">
        <v>0.1979108889</v>
      </c>
      <c r="F34" s="9" t="str">
        <f>IF($B34="N/A","N/A",IF(E34&gt;25,"No",IF(E34&lt;=0,"No","Yes")))</f>
        <v>Yes</v>
      </c>
      <c r="G34" s="8">
        <v>0.21439639620000001</v>
      </c>
      <c r="H34" s="9" t="str">
        <f>IF($B34="N/A","N/A",IF(G34&gt;25,"No",IF(G34&lt;=0,"No","Yes")))</f>
        <v>Yes</v>
      </c>
      <c r="I34" s="10">
        <v>4.0369999999999999</v>
      </c>
      <c r="J34" s="10">
        <v>8.33</v>
      </c>
      <c r="K34" s="9" t="str">
        <f t="shared" si="8"/>
        <v>Yes</v>
      </c>
    </row>
    <row r="35" spans="1:11" x14ac:dyDescent="0.2">
      <c r="A35" s="81" t="s">
        <v>383</v>
      </c>
      <c r="B35" s="34" t="s">
        <v>260</v>
      </c>
      <c r="C35" s="80">
        <v>20.138270204000001</v>
      </c>
      <c r="D35" s="9" t="str">
        <f>IF($B35="N/A","N/A",IF(C35&gt;20,"No",IF(C35&lt;4,"No","Yes")))</f>
        <v>No</v>
      </c>
      <c r="E35" s="8">
        <v>18.135188540000001</v>
      </c>
      <c r="F35" s="9" t="str">
        <f>IF($B35="N/A","N/A",IF(E35&gt;20,"No",IF(E35&lt;4,"No","Yes")))</f>
        <v>Yes</v>
      </c>
      <c r="G35" s="8">
        <v>16.982166890999999</v>
      </c>
      <c r="H35" s="9" t="str">
        <f>IF($B35="N/A","N/A",IF(G35&gt;20,"No",IF(G35&lt;4,"No","Yes")))</f>
        <v>Yes</v>
      </c>
      <c r="I35" s="10">
        <v>-9.9499999999999993</v>
      </c>
      <c r="J35" s="10">
        <v>-6.36</v>
      </c>
      <c r="K35" s="9" t="str">
        <f t="shared" si="8"/>
        <v>Yes</v>
      </c>
    </row>
    <row r="36" spans="1:11" x14ac:dyDescent="0.2">
      <c r="A36" s="81" t="s">
        <v>384</v>
      </c>
      <c r="B36" s="34" t="s">
        <v>261</v>
      </c>
      <c r="C36" s="80">
        <v>2.1624329469000001</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8.1467419638000003</v>
      </c>
      <c r="D37" s="9" t="str">
        <f>IF($B37="N/A","N/A",IF(C37&gt;=25,"No",IF(C37&lt;0,"No","Yes")))</f>
        <v>Yes</v>
      </c>
      <c r="E37" s="8">
        <v>8.3305313995999999</v>
      </c>
      <c r="F37" s="9" t="str">
        <f>IF($B37="N/A","N/A",IF(E37&gt;=25,"No",IF(E37&lt;0,"No","Yes")))</f>
        <v>Yes</v>
      </c>
      <c r="G37" s="8">
        <v>9.2012364351000002</v>
      </c>
      <c r="H37" s="9" t="str">
        <f>IF($B37="N/A","N/A",IF(G37&gt;=25,"No",IF(G37&lt;0,"No","Yes")))</f>
        <v>Yes</v>
      </c>
      <c r="I37" s="10">
        <v>2.2559999999999998</v>
      </c>
      <c r="J37" s="10">
        <v>10.45</v>
      </c>
      <c r="K37" s="9" t="str">
        <f t="shared" si="8"/>
        <v>Yes</v>
      </c>
    </row>
    <row r="38" spans="1:11" x14ac:dyDescent="0.2">
      <c r="A38" s="81" t="s">
        <v>386</v>
      </c>
      <c r="B38" s="34" t="s">
        <v>225</v>
      </c>
      <c r="C38" s="80">
        <v>5.3248775996999997</v>
      </c>
      <c r="D38" s="9" t="str">
        <f>IF($B38="N/A","N/A",IF(C38&gt;3,"Yes","No"))</f>
        <v>Yes</v>
      </c>
      <c r="E38" s="8">
        <v>5.0791433355000004</v>
      </c>
      <c r="F38" s="9" t="str">
        <f>IF($B38="N/A","N/A",IF(E38&gt;3,"Yes","No"))</f>
        <v>Yes</v>
      </c>
      <c r="G38" s="8">
        <v>5.0235518319999999</v>
      </c>
      <c r="H38" s="9" t="str">
        <f>IF($B38="N/A","N/A",IF(G38&gt;3,"Yes","No"))</f>
        <v>Yes</v>
      </c>
      <c r="I38" s="10">
        <v>-4.6100000000000003</v>
      </c>
      <c r="J38" s="10">
        <v>-1.0900000000000001</v>
      </c>
      <c r="K38" s="9" t="str">
        <f t="shared" si="8"/>
        <v>Yes</v>
      </c>
    </row>
    <row r="39" spans="1:11" x14ac:dyDescent="0.2">
      <c r="A39" s="81" t="s">
        <v>387</v>
      </c>
      <c r="B39" s="34" t="s">
        <v>224</v>
      </c>
      <c r="C39" s="80">
        <v>0.2370558378</v>
      </c>
      <c r="D39" s="9" t="str">
        <f>IF($B39="N/A","N/A",IF(C39&gt;1,"Yes","No"))</f>
        <v>No</v>
      </c>
      <c r="E39" s="8">
        <v>0.2769106617</v>
      </c>
      <c r="F39" s="9" t="str">
        <f>IF($B39="N/A","N/A",IF(E39&gt;1,"Yes","No"))</f>
        <v>No</v>
      </c>
      <c r="G39" s="8">
        <v>0.48622098790000001</v>
      </c>
      <c r="H39" s="9" t="str">
        <f>IF($B39="N/A","N/A",IF(G39&gt;1,"Yes","No"))</f>
        <v>No</v>
      </c>
      <c r="I39" s="10">
        <v>16.809999999999999</v>
      </c>
      <c r="J39" s="10">
        <v>75.59</v>
      </c>
      <c r="K39" s="9" t="str">
        <f t="shared" si="8"/>
        <v>No</v>
      </c>
    </row>
    <row r="40" spans="1:11" x14ac:dyDescent="0.2">
      <c r="A40" s="81" t="s">
        <v>388</v>
      </c>
      <c r="B40" s="34" t="s">
        <v>217</v>
      </c>
      <c r="C40" s="80">
        <v>6.2710420000000003E-4</v>
      </c>
      <c r="D40" s="9" t="str">
        <f>IF($B40="N/A","N/A",IF(C40&gt;15,"No",IF(C40&lt;-15,"No","Yes")))</f>
        <v>N/A</v>
      </c>
      <c r="E40" s="8">
        <v>5.5457270000000005E-4</v>
      </c>
      <c r="F40" s="9" t="str">
        <f>IF($B40="N/A","N/A",IF(E40&gt;15,"No",IF(E40&lt;-15,"No","Yes")))</f>
        <v>N/A</v>
      </c>
      <c r="G40" s="8">
        <v>8.6649809999999998E-4</v>
      </c>
      <c r="H40" s="9" t="str">
        <f>IF($B40="N/A","N/A",IF(G40&gt;15,"No",IF(G40&lt;-15,"No","Yes")))</f>
        <v>N/A</v>
      </c>
      <c r="I40" s="10">
        <v>-11.6</v>
      </c>
      <c r="J40" s="10">
        <v>56.25</v>
      </c>
      <c r="K40" s="9" t="str">
        <f t="shared" si="8"/>
        <v>No</v>
      </c>
    </row>
    <row r="41" spans="1:11" x14ac:dyDescent="0.2">
      <c r="A41" s="81" t="s">
        <v>389</v>
      </c>
      <c r="B41" s="34" t="s">
        <v>217</v>
      </c>
      <c r="C41" s="80">
        <v>7.3162200000000002E-5</v>
      </c>
      <c r="D41" s="9" t="str">
        <f>IF($B41="N/A","N/A",IF(C41&gt;15,"No",IF(C41&lt;-15,"No","Yes")))</f>
        <v>N/A</v>
      </c>
      <c r="E41" s="8">
        <v>0</v>
      </c>
      <c r="F41" s="9" t="str">
        <f>IF($B41="N/A","N/A",IF(E41&gt;15,"No",IF(E41&lt;-15,"No","Yes")))</f>
        <v>N/A</v>
      </c>
      <c r="G41" s="8">
        <v>2.4757100000000001E-5</v>
      </c>
      <c r="H41" s="9" t="str">
        <f>IF($B41="N/A","N/A",IF(G41&gt;15,"No",IF(G41&lt;-15,"No","Yes")))</f>
        <v>N/A</v>
      </c>
      <c r="I41" s="10">
        <v>-100</v>
      </c>
      <c r="J41" s="10" t="s">
        <v>1743</v>
      </c>
      <c r="K41" s="9" t="str">
        <f t="shared" si="8"/>
        <v>N/A</v>
      </c>
    </row>
    <row r="42" spans="1:11" x14ac:dyDescent="0.2">
      <c r="A42" s="81" t="s">
        <v>390</v>
      </c>
      <c r="B42" s="34" t="s">
        <v>263</v>
      </c>
      <c r="C42" s="80">
        <v>5.3972454239000003</v>
      </c>
      <c r="D42" s="9" t="str">
        <f>IF($B42="N/A","N/A",IF(C42&gt;0,"Yes","No"))</f>
        <v>Yes</v>
      </c>
      <c r="E42" s="8">
        <v>6.1275272078</v>
      </c>
      <c r="F42" s="9" t="str">
        <f>IF($B42="N/A","N/A",IF(E42&gt;0,"Yes","No"))</f>
        <v>Yes</v>
      </c>
      <c r="G42" s="8">
        <v>6.5916163747000001</v>
      </c>
      <c r="H42" s="9" t="str">
        <f>IF($B42="N/A","N/A",IF(G42&gt;0,"Yes","No"))</f>
        <v>Yes</v>
      </c>
      <c r="I42" s="10">
        <v>13.53</v>
      </c>
      <c r="J42" s="10">
        <v>7.5739999999999998</v>
      </c>
      <c r="K42" s="9" t="str">
        <f t="shared" si="8"/>
        <v>Yes</v>
      </c>
    </row>
    <row r="43" spans="1:11" x14ac:dyDescent="0.2">
      <c r="A43" s="81" t="s">
        <v>391</v>
      </c>
      <c r="B43" s="34" t="s">
        <v>263</v>
      </c>
      <c r="C43" s="80">
        <v>0.39432311840000001</v>
      </c>
      <c r="D43" s="9" t="str">
        <f>IF($B43="N/A","N/A",IF(C43&gt;0,"Yes","No"))</f>
        <v>Yes</v>
      </c>
      <c r="E43" s="8">
        <v>0.47606486679999999</v>
      </c>
      <c r="F43" s="9" t="str">
        <f>IF($B43="N/A","N/A",IF(E43&gt;0,"Yes","No"))</f>
        <v>Yes</v>
      </c>
      <c r="G43" s="8">
        <v>0.5536758048</v>
      </c>
      <c r="H43" s="9" t="str">
        <f>IF($B43="N/A","N/A",IF(G43&gt;0,"Yes","No"))</f>
        <v>Yes</v>
      </c>
      <c r="I43" s="10">
        <v>20.73</v>
      </c>
      <c r="J43" s="10">
        <v>16.3</v>
      </c>
      <c r="K43" s="9" t="str">
        <f t="shared" si="8"/>
        <v>Yes</v>
      </c>
    </row>
    <row r="44" spans="1:11" x14ac:dyDescent="0.2">
      <c r="A44" s="81" t="s">
        <v>392</v>
      </c>
      <c r="B44" s="34" t="s">
        <v>263</v>
      </c>
      <c r="C44" s="80">
        <v>0.32597921279999997</v>
      </c>
      <c r="D44" s="9" t="str">
        <f>IF($B44="N/A","N/A",IF(C44&gt;0,"Yes","No"))</f>
        <v>Yes</v>
      </c>
      <c r="E44" s="8">
        <v>0.47695039410000001</v>
      </c>
      <c r="F44" s="9" t="str">
        <f>IF($B44="N/A","N/A",IF(E44&gt;0,"Yes","No"))</f>
        <v>Yes</v>
      </c>
      <c r="G44" s="8">
        <v>0.99779323559999999</v>
      </c>
      <c r="H44" s="9" t="str">
        <f>IF($B44="N/A","N/A",IF(G44&gt;0,"Yes","No"))</f>
        <v>Yes</v>
      </c>
      <c r="I44" s="10">
        <v>46.31</v>
      </c>
      <c r="J44" s="10">
        <v>109.2</v>
      </c>
      <c r="K44" s="9" t="str">
        <f t="shared" si="8"/>
        <v>No</v>
      </c>
    </row>
    <row r="45" spans="1:11" x14ac:dyDescent="0.2">
      <c r="A45" s="81" t="s">
        <v>393</v>
      </c>
      <c r="B45" s="34" t="s">
        <v>224</v>
      </c>
      <c r="C45" s="80">
        <v>7.5168889599999997E-2</v>
      </c>
      <c r="D45" s="9" t="str">
        <f>IF($B45="N/A","N/A",IF(C45&gt;1,"Yes","No"))</f>
        <v>No</v>
      </c>
      <c r="E45" s="8">
        <v>6.5698973100000002E-2</v>
      </c>
      <c r="F45" s="9" t="str">
        <f>IF($B45="N/A","N/A",IF(E45&gt;1,"Yes","No"))</f>
        <v>No</v>
      </c>
      <c r="G45" s="8">
        <v>3.2324506699999998E-2</v>
      </c>
      <c r="H45" s="9" t="str">
        <f>IF($B45="N/A","N/A",IF(G45&gt;1,"Yes","No"))</f>
        <v>No</v>
      </c>
      <c r="I45" s="10">
        <v>-12.6</v>
      </c>
      <c r="J45" s="10">
        <v>-50.8</v>
      </c>
      <c r="K45" s="9" t="str">
        <f t="shared" si="8"/>
        <v>No</v>
      </c>
    </row>
    <row r="46" spans="1:11" x14ac:dyDescent="0.2">
      <c r="A46" s="81" t="s">
        <v>394</v>
      </c>
      <c r="B46" s="34" t="s">
        <v>263</v>
      </c>
      <c r="C46" s="80">
        <v>0.1107256975</v>
      </c>
      <c r="D46" s="9" t="str">
        <f>IF($B46="N/A","N/A",IF(C46&gt;0,"Yes","No"))</f>
        <v>Yes</v>
      </c>
      <c r="E46" s="8">
        <v>0.1084279036</v>
      </c>
      <c r="F46" s="9" t="str">
        <f>IF($B46="N/A","N/A",IF(E46&gt;0,"Yes","No"))</f>
        <v>Yes</v>
      </c>
      <c r="G46" s="8">
        <v>0.1040292906</v>
      </c>
      <c r="H46" s="9" t="str">
        <f>IF($B46="N/A","N/A",IF(G46&gt;0,"Yes","No"))</f>
        <v>Yes</v>
      </c>
      <c r="I46" s="10">
        <v>-2.08</v>
      </c>
      <c r="J46" s="10">
        <v>-4.0599999999999996</v>
      </c>
      <c r="K46" s="9" t="str">
        <f t="shared" si="8"/>
        <v>Yes</v>
      </c>
    </row>
    <row r="47" spans="1:11" x14ac:dyDescent="0.2">
      <c r="A47" s="81" t="s">
        <v>395</v>
      </c>
      <c r="B47" s="34" t="s">
        <v>217</v>
      </c>
      <c r="C47" s="80">
        <v>1.6722779999999999E-4</v>
      </c>
      <c r="D47" s="9" t="str">
        <f>IF($B47="N/A","N/A",IF(C47&gt;15,"No",IF(C47&lt;-15,"No","Yes")))</f>
        <v>N/A</v>
      </c>
      <c r="E47" s="8">
        <v>4.7407020000000001E-4</v>
      </c>
      <c r="F47" s="9" t="str">
        <f>IF($B47="N/A","N/A",IF(E47&gt;15,"No",IF(E47&lt;-15,"No","Yes")))</f>
        <v>N/A</v>
      </c>
      <c r="G47" s="8">
        <v>1.4276588000000001E-3</v>
      </c>
      <c r="H47" s="9" t="str">
        <f>IF($B47="N/A","N/A",IF(G47&gt;15,"No",IF(G47&lt;-15,"No","Yes")))</f>
        <v>N/A</v>
      </c>
      <c r="I47" s="10">
        <v>183.5</v>
      </c>
      <c r="J47" s="10">
        <v>201.1</v>
      </c>
      <c r="K47" s="9" t="str">
        <f t="shared" si="8"/>
        <v>No</v>
      </c>
    </row>
    <row r="48" spans="1:11" x14ac:dyDescent="0.2">
      <c r="A48" s="81" t="s">
        <v>396</v>
      </c>
      <c r="B48" s="34" t="s">
        <v>217</v>
      </c>
      <c r="C48" s="80">
        <v>0.41113996250000001</v>
      </c>
      <c r="D48" s="9" t="str">
        <f>IF($B48="N/A","N/A",IF(C48&gt;15,"No",IF(C48&lt;-15,"No","Yes")))</f>
        <v>N/A</v>
      </c>
      <c r="E48" s="8">
        <v>0.45752246089999998</v>
      </c>
      <c r="F48" s="9" t="str">
        <f>IF($B48="N/A","N/A",IF(E48&gt;15,"No",IF(E48&lt;-15,"No","Yes")))</f>
        <v>N/A</v>
      </c>
      <c r="G48" s="8">
        <v>0.4756249535</v>
      </c>
      <c r="H48" s="9" t="str">
        <f>IF($B48="N/A","N/A",IF(G48&gt;15,"No",IF(G48&lt;-15,"No","Yes")))</f>
        <v>N/A</v>
      </c>
      <c r="I48" s="10">
        <v>11.28</v>
      </c>
      <c r="J48" s="10">
        <v>3.9569999999999999</v>
      </c>
      <c r="K48" s="9" t="str">
        <f t="shared" si="8"/>
        <v>Yes</v>
      </c>
    </row>
    <row r="49" spans="1:11" x14ac:dyDescent="0.2">
      <c r="A49" s="81" t="s">
        <v>397</v>
      </c>
      <c r="B49" s="34" t="s">
        <v>217</v>
      </c>
      <c r="C49" s="80">
        <v>0.67533896029999996</v>
      </c>
      <c r="D49" s="9" t="str">
        <f>IF($B49="N/A","N/A",IF(C49&gt;15,"No",IF(C49&lt;-15,"No","Yes")))</f>
        <v>N/A</v>
      </c>
      <c r="E49" s="8">
        <v>0.72291232230000002</v>
      </c>
      <c r="F49" s="9" t="str">
        <f>IF($B49="N/A","N/A",IF(E49&gt;15,"No",IF(E49&lt;-15,"No","Yes")))</f>
        <v>N/A</v>
      </c>
      <c r="G49" s="8">
        <v>0.68662137599999995</v>
      </c>
      <c r="H49" s="9" t="str">
        <f>IF($B49="N/A","N/A",IF(G49&gt;15,"No",IF(G49&lt;-15,"No","Yes")))</f>
        <v>N/A</v>
      </c>
      <c r="I49" s="10">
        <v>7.0439999999999996</v>
      </c>
      <c r="J49" s="10">
        <v>-5.0199999999999996</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v>
      </c>
      <c r="D51" s="9" t="str">
        <f>IF($B51="N/A","N/A",IF(C51&gt;15,"No",IF(C51&lt;-15,"No","Yes")))</f>
        <v>N/A</v>
      </c>
      <c r="E51" s="8">
        <v>0</v>
      </c>
      <c r="F51" s="9" t="str">
        <f>IF($B51="N/A","N/A",IF(E51&gt;15,"No",IF(E51&lt;-15,"No","Yes")))</f>
        <v>N/A</v>
      </c>
      <c r="G51" s="8">
        <v>0</v>
      </c>
      <c r="H51" s="9" t="str">
        <f>IF($B51="N/A","N/A",IF(G51&gt;15,"No",IF(G51&lt;-15,"No","Yes")))</f>
        <v>N/A</v>
      </c>
      <c r="I51" s="10" t="s">
        <v>1743</v>
      </c>
      <c r="J51" s="10" t="s">
        <v>1743</v>
      </c>
      <c r="K51" s="9" t="str">
        <f t="shared" si="8"/>
        <v>N/A</v>
      </c>
    </row>
    <row r="52" spans="1:11" x14ac:dyDescent="0.2">
      <c r="A52" s="81" t="s">
        <v>400</v>
      </c>
      <c r="B52" s="34" t="s">
        <v>224</v>
      </c>
      <c r="C52" s="80">
        <v>14.800202513</v>
      </c>
      <c r="D52" s="9" t="str">
        <f>IF($B52="N/A","N/A",IF(C52&gt;1,"Yes","No"))</f>
        <v>Yes</v>
      </c>
      <c r="E52" s="8">
        <v>16.433115537999999</v>
      </c>
      <c r="F52" s="9" t="str">
        <f>IF($B52="N/A","N/A",IF(E52&gt;1,"Yes","No"))</f>
        <v>Yes</v>
      </c>
      <c r="G52" s="8">
        <v>17.211887924999999</v>
      </c>
      <c r="H52" s="9" t="str">
        <f>IF($B52="N/A","N/A",IF(G52&gt;1,"Yes","No"))</f>
        <v>Yes</v>
      </c>
      <c r="I52" s="10">
        <v>11.03</v>
      </c>
      <c r="J52" s="10">
        <v>4.7389999999999999</v>
      </c>
      <c r="K52" s="9" t="str">
        <f t="shared" si="8"/>
        <v>Yes</v>
      </c>
    </row>
    <row r="53" spans="1:11" x14ac:dyDescent="0.2">
      <c r="A53" s="81" t="s">
        <v>401</v>
      </c>
      <c r="B53" s="34" t="s">
        <v>263</v>
      </c>
      <c r="C53" s="80">
        <v>0.2311819618</v>
      </c>
      <c r="D53" s="9" t="str">
        <f>IF($B53="N/A","N/A",IF(C53&gt;0,"Yes","No"))</f>
        <v>Yes</v>
      </c>
      <c r="E53" s="8">
        <v>0.22805459750000001</v>
      </c>
      <c r="F53" s="9" t="str">
        <f>IF($B53="N/A","N/A",IF(E53&gt;0,"Yes","No"))</f>
        <v>Yes</v>
      </c>
      <c r="G53" s="8">
        <v>0.2759755304</v>
      </c>
      <c r="H53" s="9" t="str">
        <f>IF($B53="N/A","N/A",IF(G53&gt;0,"Yes","No"))</f>
        <v>Yes</v>
      </c>
      <c r="I53" s="10">
        <v>-1.35</v>
      </c>
      <c r="J53" s="10">
        <v>21.01</v>
      </c>
      <c r="K53" s="9" t="str">
        <f t="shared" si="8"/>
        <v>Yes</v>
      </c>
    </row>
    <row r="54" spans="1:11" x14ac:dyDescent="0.2">
      <c r="A54" s="81" t="s">
        <v>402</v>
      </c>
      <c r="B54" s="34" t="s">
        <v>264</v>
      </c>
      <c r="C54" s="80">
        <v>0</v>
      </c>
      <c r="D54" s="9" t="str">
        <f>IF($B54="N/A","N/A",IF(C54&gt;=1,"No",IF(C54&lt;0,"No","Yes")))</f>
        <v>Yes</v>
      </c>
      <c r="E54" s="8">
        <v>0</v>
      </c>
      <c r="F54" s="9" t="str">
        <f>IF($B54="N/A","N/A",IF(E54&gt;=1,"No",IF(E54&lt;0,"No","Yes")))</f>
        <v>Yes</v>
      </c>
      <c r="G54" s="8">
        <v>0</v>
      </c>
      <c r="H54" s="9" t="str">
        <f>IF($B54="N/A","N/A",IF(G54&gt;=1,"No",IF(G54&lt;0,"No","Yes")))</f>
        <v>Yes</v>
      </c>
      <c r="I54" s="10" t="s">
        <v>1743</v>
      </c>
      <c r="J54" s="10" t="s">
        <v>1743</v>
      </c>
      <c r="K54" s="9" t="str">
        <f t="shared" si="8"/>
        <v>N/A</v>
      </c>
    </row>
    <row r="55" spans="1:11" x14ac:dyDescent="0.2">
      <c r="A55" s="81" t="s">
        <v>872</v>
      </c>
      <c r="B55" s="34" t="s">
        <v>217</v>
      </c>
      <c r="C55" s="83">
        <v>178.48167988</v>
      </c>
      <c r="D55" s="9" t="str">
        <f>IF($B55="N/A","N/A",IF(C55&gt;15,"No",IF(C55&lt;-15,"No","Yes")))</f>
        <v>N/A</v>
      </c>
      <c r="E55" s="36">
        <v>181.00725471000001</v>
      </c>
      <c r="F55" s="9" t="str">
        <f>IF($B55="N/A","N/A",IF(E55&gt;15,"No",IF(E55&lt;-15,"No","Yes")))</f>
        <v>N/A</v>
      </c>
      <c r="G55" s="36">
        <v>174.63247423999999</v>
      </c>
      <c r="H55" s="9" t="str">
        <f>IF($B55="N/A","N/A",IF(G55&gt;15,"No",IF(G55&lt;-15,"No","Yes")))</f>
        <v>N/A</v>
      </c>
      <c r="I55" s="10">
        <v>1.415</v>
      </c>
      <c r="J55" s="10">
        <v>-3.52</v>
      </c>
      <c r="K55" s="9" t="str">
        <f t="shared" ref="K55:K74" si="9">IF(J55="Div by 0", "N/A", IF(J55="N/A","N/A", IF(J55&gt;30, "No", IF(J55&lt;-30, "No", "Yes"))))</f>
        <v>Yes</v>
      </c>
    </row>
    <row r="56" spans="1:11" x14ac:dyDescent="0.2">
      <c r="A56" s="81" t="s">
        <v>873</v>
      </c>
      <c r="B56" s="34" t="s">
        <v>265</v>
      </c>
      <c r="C56" s="83">
        <v>81.635544228000001</v>
      </c>
      <c r="D56" s="9" t="str">
        <f>IF($B56="N/A","N/A",IF(C56&gt;90,"No",IF(C56&lt;20,"No","Yes")))</f>
        <v>Yes</v>
      </c>
      <c r="E56" s="36">
        <v>76.867003056000001</v>
      </c>
      <c r="F56" s="9" t="str">
        <f>IF($B56="N/A","N/A",IF(E56&gt;90,"No",IF(E56&lt;20,"No","Yes")))</f>
        <v>Yes</v>
      </c>
      <c r="G56" s="36">
        <v>78.303360588000004</v>
      </c>
      <c r="H56" s="9" t="str">
        <f>IF($B56="N/A","N/A",IF(G56&gt;90,"No",IF(G56&lt;20,"No","Yes")))</f>
        <v>Yes</v>
      </c>
      <c r="I56" s="10">
        <v>-5.84</v>
      </c>
      <c r="J56" s="10">
        <v>1.869</v>
      </c>
      <c r="K56" s="9" t="str">
        <f t="shared" si="9"/>
        <v>Yes</v>
      </c>
    </row>
    <row r="57" spans="1:11" x14ac:dyDescent="0.2">
      <c r="A57" s="81" t="s">
        <v>874</v>
      </c>
      <c r="B57" s="34" t="s">
        <v>266</v>
      </c>
      <c r="C57" s="83">
        <v>56.972819510999997</v>
      </c>
      <c r="D57" s="9" t="str">
        <f>IF($B57="N/A","N/A",IF(C57&gt;60,"No",IF(C57&lt;10,"No","Yes")))</f>
        <v>Yes</v>
      </c>
      <c r="E57" s="36">
        <v>56.422245003999997</v>
      </c>
      <c r="F57" s="9" t="str">
        <f>IF($B57="N/A","N/A",IF(E57&gt;60,"No",IF(E57&lt;10,"No","Yes")))</f>
        <v>Yes</v>
      </c>
      <c r="G57" s="36">
        <v>56.268564396999999</v>
      </c>
      <c r="H57" s="9" t="str">
        <f>IF($B57="N/A","N/A",IF(G57&gt;60,"No",IF(G57&lt;10,"No","Yes")))</f>
        <v>Yes</v>
      </c>
      <c r="I57" s="10">
        <v>-0.96599999999999997</v>
      </c>
      <c r="J57" s="10">
        <v>-0.27200000000000002</v>
      </c>
      <c r="K57" s="9" t="str">
        <f t="shared" si="9"/>
        <v>Yes</v>
      </c>
    </row>
    <row r="58" spans="1:11" ht="25.5" x14ac:dyDescent="0.2">
      <c r="A58" s="81" t="s">
        <v>875</v>
      </c>
      <c r="B58" s="34" t="s">
        <v>267</v>
      </c>
      <c r="C58" s="83">
        <v>60.085150396000003</v>
      </c>
      <c r="D58" s="9" t="str">
        <f>IF($B58="N/A","N/A",IF(C58&gt;100,"No",IF(C58&lt;10,"No","Yes")))</f>
        <v>Yes</v>
      </c>
      <c r="E58" s="36">
        <v>60.235585989999997</v>
      </c>
      <c r="F58" s="9" t="str">
        <f>IF($B58="N/A","N/A",IF(E58&gt;100,"No",IF(E58&lt;10,"No","Yes")))</f>
        <v>Yes</v>
      </c>
      <c r="G58" s="36">
        <v>62.251525589000003</v>
      </c>
      <c r="H58" s="9" t="str">
        <f>IF($B58="N/A","N/A",IF(G58&gt;100,"No",IF(G58&lt;10,"No","Yes")))</f>
        <v>Yes</v>
      </c>
      <c r="I58" s="10">
        <v>0.25040000000000001</v>
      </c>
      <c r="J58" s="10">
        <v>3.347</v>
      </c>
      <c r="K58" s="9" t="str">
        <f t="shared" si="9"/>
        <v>Yes</v>
      </c>
    </row>
    <row r="59" spans="1:11" x14ac:dyDescent="0.2">
      <c r="A59" s="81" t="s">
        <v>876</v>
      </c>
      <c r="B59" s="34" t="s">
        <v>268</v>
      </c>
      <c r="C59" s="83">
        <v>301.55128840999998</v>
      </c>
      <c r="D59" s="9" t="str">
        <f>IF($B59="N/A","N/A",IF(C59&gt;100,"No",IF(C59&lt;20,"No","Yes")))</f>
        <v>No</v>
      </c>
      <c r="E59" s="36">
        <v>338.63225153000002</v>
      </c>
      <c r="F59" s="9" t="str">
        <f>IF($B59="N/A","N/A",IF(E59&gt;100,"No",IF(E59&lt;20,"No","Yes")))</f>
        <v>No</v>
      </c>
      <c r="G59" s="36">
        <v>403.47268472000002</v>
      </c>
      <c r="H59" s="9" t="str">
        <f>IF($B59="N/A","N/A",IF(G59&gt;100,"No",IF(G59&lt;20,"No","Yes")))</f>
        <v>No</v>
      </c>
      <c r="I59" s="10">
        <v>12.3</v>
      </c>
      <c r="J59" s="10">
        <v>19.149999999999999</v>
      </c>
      <c r="K59" s="9" t="str">
        <f t="shared" si="9"/>
        <v>Yes</v>
      </c>
    </row>
    <row r="60" spans="1:11" x14ac:dyDescent="0.2">
      <c r="A60" s="81" t="s">
        <v>877</v>
      </c>
      <c r="B60" s="34" t="s">
        <v>268</v>
      </c>
      <c r="C60" s="83">
        <v>125.88266446</v>
      </c>
      <c r="D60" s="9" t="str">
        <f>IF($B60="N/A","N/A",IF(C60&gt;100,"No",IF(C60&lt;20,"No","Yes")))</f>
        <v>No</v>
      </c>
      <c r="E60" s="36">
        <v>109.22251939</v>
      </c>
      <c r="F60" s="9" t="str">
        <f>IF($B60="N/A","N/A",IF(E60&gt;100,"No",IF(E60&lt;20,"No","Yes")))</f>
        <v>No</v>
      </c>
      <c r="G60" s="36">
        <v>105.90502441</v>
      </c>
      <c r="H60" s="9" t="str">
        <f>IF($B60="N/A","N/A",IF(G60&gt;100,"No",IF(G60&lt;20,"No","Yes")))</f>
        <v>No</v>
      </c>
      <c r="I60" s="10">
        <v>-13.2</v>
      </c>
      <c r="J60" s="10">
        <v>-3.04</v>
      </c>
      <c r="K60" s="9" t="str">
        <f t="shared" si="9"/>
        <v>Yes</v>
      </c>
    </row>
    <row r="61" spans="1:11" ht="25.5" x14ac:dyDescent="0.2">
      <c r="A61" s="81" t="s">
        <v>878</v>
      </c>
      <c r="B61" s="34" t="s">
        <v>217</v>
      </c>
      <c r="C61" s="83">
        <v>323.30723587</v>
      </c>
      <c r="D61" s="9" t="str">
        <f>IF($B61="N/A","N/A",IF(C61&gt;15,"No",IF(C61&lt;-15,"No","Yes")))</f>
        <v>N/A</v>
      </c>
      <c r="E61" s="36">
        <v>316.75580765000001</v>
      </c>
      <c r="F61" s="9" t="str">
        <f>IF($B61="N/A","N/A",IF(E61&gt;15,"No",IF(E61&lt;-15,"No","Yes")))</f>
        <v>N/A</v>
      </c>
      <c r="G61" s="36">
        <v>302.03098537</v>
      </c>
      <c r="H61" s="9" t="str">
        <f>IF($B61="N/A","N/A",IF(G61&gt;15,"No",IF(G61&lt;-15,"No","Yes")))</f>
        <v>N/A</v>
      </c>
      <c r="I61" s="10">
        <v>-2.0299999999999998</v>
      </c>
      <c r="J61" s="10">
        <v>-4.6500000000000004</v>
      </c>
      <c r="K61" s="9" t="str">
        <f t="shared" si="9"/>
        <v>Yes</v>
      </c>
    </row>
    <row r="62" spans="1:11" x14ac:dyDescent="0.2">
      <c r="A62" s="81" t="s">
        <v>879</v>
      </c>
      <c r="B62" s="34" t="s">
        <v>269</v>
      </c>
      <c r="C62" s="83">
        <v>20.185946864000002</v>
      </c>
      <c r="D62" s="9" t="str">
        <f>IF($B62="N/A","N/A",IF(C62&gt;60,"No",IF(C62&lt;10,"No","Yes")))</f>
        <v>Yes</v>
      </c>
      <c r="E62" s="36">
        <v>28.956907954999998</v>
      </c>
      <c r="F62" s="9" t="str">
        <f>IF($B62="N/A","N/A",IF(E62&gt;60,"No",IF(E62&lt;10,"No","Yes")))</f>
        <v>Yes</v>
      </c>
      <c r="G62" s="36">
        <v>30.746454439000001</v>
      </c>
      <c r="H62" s="9" t="str">
        <f>IF($B62="N/A","N/A",IF(G62&gt;60,"No",IF(G62&lt;10,"No","Yes")))</f>
        <v>Yes</v>
      </c>
      <c r="I62" s="10">
        <v>43.45</v>
      </c>
      <c r="J62" s="10">
        <v>6.18</v>
      </c>
      <c r="K62" s="9" t="str">
        <f t="shared" si="9"/>
        <v>Yes</v>
      </c>
    </row>
    <row r="63" spans="1:11" x14ac:dyDescent="0.2">
      <c r="A63" s="81" t="s">
        <v>880</v>
      </c>
      <c r="B63" s="34" t="s">
        <v>269</v>
      </c>
      <c r="C63" s="83">
        <v>11.422461417999999</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763.2286292</v>
      </c>
      <c r="D64" s="9" t="str">
        <f t="shared" ref="D64:D74" si="10">IF($B64="N/A","N/A",IF(C64&gt;15,"No",IF(C64&lt;-15,"No","Yes")))</f>
        <v>N/A</v>
      </c>
      <c r="E64" s="36">
        <v>698.15424525000003</v>
      </c>
      <c r="F64" s="9" t="str">
        <f>IF($B64="N/A","N/A",IF(E64&gt;15,"No",IF(E64&lt;-15,"No","Yes")))</f>
        <v>N/A</v>
      </c>
      <c r="G64" s="36">
        <v>598.47678438000003</v>
      </c>
      <c r="H64" s="9" t="str">
        <f>IF($B64="N/A","N/A",IF(G64&gt;15,"No",IF(G64&lt;-15,"No","Yes")))</f>
        <v>N/A</v>
      </c>
      <c r="I64" s="10">
        <v>-8.5299999999999994</v>
      </c>
      <c r="J64" s="10">
        <v>-14.3</v>
      </c>
      <c r="K64" s="9" t="str">
        <f t="shared" si="9"/>
        <v>Yes</v>
      </c>
    </row>
    <row r="65" spans="1:11" ht="15.75" customHeight="1" x14ac:dyDescent="0.2">
      <c r="A65" s="81" t="s">
        <v>882</v>
      </c>
      <c r="B65" s="34" t="s">
        <v>217</v>
      </c>
      <c r="C65" s="83">
        <v>122.93518793</v>
      </c>
      <c r="D65" s="9" t="str">
        <f t="shared" si="10"/>
        <v>N/A</v>
      </c>
      <c r="E65" s="36">
        <v>138.01776390000001</v>
      </c>
      <c r="F65" s="9" t="str">
        <f t="shared" ref="F65:F73" si="11">IF($B65="N/A","N/A",IF(E65&gt;15,"No",IF(E65&lt;-15,"No","Yes")))</f>
        <v>N/A</v>
      </c>
      <c r="G65" s="36">
        <v>127.2640614</v>
      </c>
      <c r="H65" s="9" t="str">
        <f t="shared" ref="H65:H86" si="12">IF($B65="N/A","N/A",IF(G65&gt;15,"No",IF(G65&lt;-15,"No","Yes")))</f>
        <v>N/A</v>
      </c>
      <c r="I65" s="10">
        <v>12.27</v>
      </c>
      <c r="J65" s="10">
        <v>-7.79</v>
      </c>
      <c r="K65" s="9" t="str">
        <f t="shared" si="9"/>
        <v>Yes</v>
      </c>
    </row>
    <row r="66" spans="1:11" ht="25.5" x14ac:dyDescent="0.2">
      <c r="A66" s="81" t="s">
        <v>883</v>
      </c>
      <c r="B66" s="34" t="s">
        <v>217</v>
      </c>
      <c r="C66" s="83">
        <v>154.24390459</v>
      </c>
      <c r="D66" s="9" t="str">
        <f t="shared" si="10"/>
        <v>N/A</v>
      </c>
      <c r="E66" s="36">
        <v>132.55969378</v>
      </c>
      <c r="F66" s="9" t="str">
        <f t="shared" si="11"/>
        <v>N/A</v>
      </c>
      <c r="G66" s="36">
        <v>75.903952884000006</v>
      </c>
      <c r="H66" s="9" t="str">
        <f t="shared" si="12"/>
        <v>N/A</v>
      </c>
      <c r="I66" s="10">
        <v>-14.1</v>
      </c>
      <c r="J66" s="10">
        <v>-42.7</v>
      </c>
      <c r="K66" s="9" t="str">
        <f t="shared" si="9"/>
        <v>No</v>
      </c>
    </row>
    <row r="67" spans="1:11" ht="25.5" x14ac:dyDescent="0.2">
      <c r="A67" s="81" t="s">
        <v>884</v>
      </c>
      <c r="B67" s="34" t="s">
        <v>217</v>
      </c>
      <c r="C67" s="83">
        <v>312.35260856000002</v>
      </c>
      <c r="D67" s="9" t="str">
        <f t="shared" si="10"/>
        <v>N/A</v>
      </c>
      <c r="E67" s="36">
        <v>274.91777461999999</v>
      </c>
      <c r="F67" s="9" t="str">
        <f t="shared" si="11"/>
        <v>N/A</v>
      </c>
      <c r="G67" s="36">
        <v>265.70678869</v>
      </c>
      <c r="H67" s="9" t="str">
        <f t="shared" si="12"/>
        <v>N/A</v>
      </c>
      <c r="I67" s="10">
        <v>-12</v>
      </c>
      <c r="J67" s="10">
        <v>-3.35</v>
      </c>
      <c r="K67" s="9" t="str">
        <f t="shared" si="9"/>
        <v>Yes</v>
      </c>
    </row>
    <row r="68" spans="1:11" ht="25.5" x14ac:dyDescent="0.2">
      <c r="A68" s="81" t="s">
        <v>885</v>
      </c>
      <c r="B68" s="34" t="s">
        <v>217</v>
      </c>
      <c r="C68" s="83">
        <v>91.472275233000005</v>
      </c>
      <c r="D68" s="9" t="str">
        <f t="shared" si="10"/>
        <v>N/A</v>
      </c>
      <c r="E68" s="36">
        <v>78.706048136999996</v>
      </c>
      <c r="F68" s="9" t="str">
        <f t="shared" si="11"/>
        <v>N/A</v>
      </c>
      <c r="G68" s="36">
        <v>73.401204299</v>
      </c>
      <c r="H68" s="9" t="str">
        <f t="shared" si="12"/>
        <v>N/A</v>
      </c>
      <c r="I68" s="10">
        <v>-14</v>
      </c>
      <c r="J68" s="10">
        <v>-6.74</v>
      </c>
      <c r="K68" s="9" t="str">
        <f t="shared" si="9"/>
        <v>Yes</v>
      </c>
    </row>
    <row r="69" spans="1:11" ht="25.5" x14ac:dyDescent="0.2">
      <c r="A69" s="81" t="s">
        <v>886</v>
      </c>
      <c r="B69" s="34" t="s">
        <v>217</v>
      </c>
      <c r="C69" s="83">
        <v>163.06579242999999</v>
      </c>
      <c r="D69" s="9" t="str">
        <f t="shared" si="10"/>
        <v>N/A</v>
      </c>
      <c r="E69" s="36">
        <v>119.67234912000001</v>
      </c>
      <c r="F69" s="9" t="str">
        <f t="shared" si="11"/>
        <v>N/A</v>
      </c>
      <c r="G69" s="36">
        <v>115.33958316</v>
      </c>
      <c r="H69" s="9" t="str">
        <f t="shared" si="12"/>
        <v>N/A</v>
      </c>
      <c r="I69" s="10">
        <v>-26.6</v>
      </c>
      <c r="J69" s="10">
        <v>-3.62</v>
      </c>
      <c r="K69" s="9" t="str">
        <f t="shared" si="9"/>
        <v>Yes</v>
      </c>
    </row>
    <row r="70" spans="1:11" ht="25.5" x14ac:dyDescent="0.2">
      <c r="A70" s="81" t="s">
        <v>887</v>
      </c>
      <c r="B70" s="34" t="s">
        <v>217</v>
      </c>
      <c r="C70" s="83">
        <v>31.781423803999999</v>
      </c>
      <c r="D70" s="9" t="str">
        <f t="shared" si="10"/>
        <v>N/A</v>
      </c>
      <c r="E70" s="36">
        <v>29.252280463000002</v>
      </c>
      <c r="F70" s="9" t="str">
        <f t="shared" si="11"/>
        <v>N/A</v>
      </c>
      <c r="G70" s="36">
        <v>27.389839163000001</v>
      </c>
      <c r="H70" s="9" t="str">
        <f t="shared" si="12"/>
        <v>N/A</v>
      </c>
      <c r="I70" s="10">
        <v>-7.96</v>
      </c>
      <c r="J70" s="10">
        <v>-6.37</v>
      </c>
      <c r="K70" s="9" t="str">
        <f t="shared" si="9"/>
        <v>Yes</v>
      </c>
    </row>
    <row r="71" spans="1:11" x14ac:dyDescent="0.2">
      <c r="A71" s="81" t="s">
        <v>888</v>
      </c>
      <c r="B71" s="34" t="s">
        <v>217</v>
      </c>
      <c r="C71" s="83">
        <v>2936.2491977</v>
      </c>
      <c r="D71" s="9" t="str">
        <f t="shared" si="10"/>
        <v>N/A</v>
      </c>
      <c r="E71" s="36">
        <v>2924.6046031999999</v>
      </c>
      <c r="F71" s="9" t="str">
        <f t="shared" si="11"/>
        <v>N/A</v>
      </c>
      <c r="G71" s="36">
        <v>2909.2052991</v>
      </c>
      <c r="H71" s="9" t="str">
        <f t="shared" si="12"/>
        <v>N/A</v>
      </c>
      <c r="I71" s="10">
        <v>-0.39700000000000002</v>
      </c>
      <c r="J71" s="10">
        <v>-0.52700000000000002</v>
      </c>
      <c r="K71" s="9" t="str">
        <f t="shared" si="9"/>
        <v>Yes</v>
      </c>
    </row>
    <row r="72" spans="1:11" ht="25.5" x14ac:dyDescent="0.2">
      <c r="A72" s="81" t="s">
        <v>889</v>
      </c>
      <c r="B72" s="34" t="s">
        <v>217</v>
      </c>
      <c r="C72" s="83" t="s">
        <v>1743</v>
      </c>
      <c r="D72" s="9" t="str">
        <f t="shared" si="10"/>
        <v>N/A</v>
      </c>
      <c r="E72" s="36" t="s">
        <v>1743</v>
      </c>
      <c r="F72" s="9" t="str">
        <f t="shared" si="11"/>
        <v>N/A</v>
      </c>
      <c r="G72" s="36" t="s">
        <v>1743</v>
      </c>
      <c r="H72" s="9" t="str">
        <f t="shared" si="12"/>
        <v>N/A</v>
      </c>
      <c r="I72" s="10" t="s">
        <v>1743</v>
      </c>
      <c r="J72" s="10" t="s">
        <v>1743</v>
      </c>
      <c r="K72" s="9" t="str">
        <f t="shared" si="9"/>
        <v>N/A</v>
      </c>
    </row>
    <row r="73" spans="1:11" x14ac:dyDescent="0.2">
      <c r="A73" s="81" t="s">
        <v>890</v>
      </c>
      <c r="B73" s="34" t="s">
        <v>217</v>
      </c>
      <c r="C73" s="83">
        <v>278.77502239</v>
      </c>
      <c r="D73" s="9" t="str">
        <f t="shared" si="10"/>
        <v>N/A</v>
      </c>
      <c r="E73" s="36">
        <v>289.03672845</v>
      </c>
      <c r="F73" s="9" t="str">
        <f t="shared" si="11"/>
        <v>N/A</v>
      </c>
      <c r="G73" s="36">
        <v>258.55864767999998</v>
      </c>
      <c r="H73" s="9" t="str">
        <f t="shared" si="12"/>
        <v>N/A</v>
      </c>
      <c r="I73" s="10">
        <v>3.681</v>
      </c>
      <c r="J73" s="10">
        <v>-10.5</v>
      </c>
      <c r="K73" s="9" t="str">
        <f t="shared" si="9"/>
        <v>Yes</v>
      </c>
    </row>
    <row r="74" spans="1:11" x14ac:dyDescent="0.2">
      <c r="A74" s="81" t="s">
        <v>891</v>
      </c>
      <c r="B74" s="34" t="s">
        <v>217</v>
      </c>
      <c r="C74" s="83">
        <v>202.40779420000001</v>
      </c>
      <c r="D74" s="9" t="str">
        <f t="shared" si="10"/>
        <v>N/A</v>
      </c>
      <c r="E74" s="36">
        <v>197.21705366</v>
      </c>
      <c r="F74" s="9" t="str">
        <f>IF($B74="N/A","N/A",IF(E74&gt;15,"No",IF(E74&lt;-15,"No","Yes")))</f>
        <v>N/A</v>
      </c>
      <c r="G74" s="36">
        <v>158.80407869999999</v>
      </c>
      <c r="H74" s="9" t="str">
        <f t="shared" si="12"/>
        <v>N/A</v>
      </c>
      <c r="I74" s="10">
        <v>-2.56</v>
      </c>
      <c r="J74" s="10">
        <v>-19.5</v>
      </c>
      <c r="K74" s="9" t="str">
        <f t="shared" si="9"/>
        <v>Yes</v>
      </c>
    </row>
    <row r="75" spans="1:11" x14ac:dyDescent="0.2">
      <c r="A75" s="81" t="s">
        <v>892</v>
      </c>
      <c r="B75" s="34" t="s">
        <v>217</v>
      </c>
      <c r="C75" s="80">
        <v>5.1631578800000001E-2</v>
      </c>
      <c r="D75" s="9" t="str">
        <f t="shared" ref="D75:D80" si="13">IF($B75="N/A","N/A",IF(C75&gt;15,"No",IF(C75&lt;-15,"No","Yes")))</f>
        <v>N/A</v>
      </c>
      <c r="E75" s="8">
        <v>4.2925714400000002E-2</v>
      </c>
      <c r="F75" s="9" t="str">
        <f>IF($B75="N/A","N/A",IF(E75&gt;15,"No",IF(E75&lt;-15,"No","Yes")))</f>
        <v>N/A</v>
      </c>
      <c r="G75" s="8">
        <v>3.9842409600000003E-2</v>
      </c>
      <c r="H75" s="9" t="str">
        <f t="shared" si="12"/>
        <v>N/A</v>
      </c>
      <c r="I75" s="10">
        <v>-16.899999999999999</v>
      </c>
      <c r="J75" s="10">
        <v>-7.18</v>
      </c>
      <c r="K75" s="9" t="str">
        <f t="shared" ref="K75:K80" si="14">IF(J75="Div by 0", "N/A", IF(J75="N/A","N/A", IF(J75&gt;30, "No", IF(J75&lt;-30, "No", "Yes"))))</f>
        <v>Yes</v>
      </c>
    </row>
    <row r="76" spans="1:11" x14ac:dyDescent="0.2">
      <c r="A76" s="81" t="s">
        <v>893</v>
      </c>
      <c r="B76" s="34" t="s">
        <v>217</v>
      </c>
      <c r="C76" s="80">
        <v>0.74684974209999999</v>
      </c>
      <c r="D76" s="9" t="str">
        <f t="shared" si="13"/>
        <v>N/A</v>
      </c>
      <c r="E76" s="8">
        <v>0.69100650379999995</v>
      </c>
      <c r="F76" s="9" t="str">
        <f t="shared" ref="F76:F86" si="15">IF($B76="N/A","N/A",IF(E76&gt;15,"No",IF(E76&lt;-15,"No","Yes")))</f>
        <v>N/A</v>
      </c>
      <c r="G76" s="8">
        <v>0.59645605560000003</v>
      </c>
      <c r="H76" s="9" t="str">
        <f t="shared" si="12"/>
        <v>N/A</v>
      </c>
      <c r="I76" s="10">
        <v>-7.48</v>
      </c>
      <c r="J76" s="10">
        <v>-13.7</v>
      </c>
      <c r="K76" s="9" t="str">
        <f t="shared" si="14"/>
        <v>Yes</v>
      </c>
    </row>
    <row r="77" spans="1:11" x14ac:dyDescent="0.2">
      <c r="A77" s="81" t="s">
        <v>894</v>
      </c>
      <c r="B77" s="34" t="s">
        <v>217</v>
      </c>
      <c r="C77" s="80">
        <v>0.4369034933</v>
      </c>
      <c r="D77" s="9" t="str">
        <f t="shared" si="13"/>
        <v>N/A</v>
      </c>
      <c r="E77" s="8">
        <v>0.47710245439999999</v>
      </c>
      <c r="F77" s="9" t="str">
        <f t="shared" si="15"/>
        <v>N/A</v>
      </c>
      <c r="G77" s="8">
        <v>0.46474008649999998</v>
      </c>
      <c r="H77" s="9" t="str">
        <f t="shared" si="12"/>
        <v>N/A</v>
      </c>
      <c r="I77" s="10">
        <v>9.2010000000000005</v>
      </c>
      <c r="J77" s="10">
        <v>-2.59</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22.556739342</v>
      </c>
      <c r="D79" s="9" t="str">
        <f t="shared" si="13"/>
        <v>N/A</v>
      </c>
      <c r="E79" s="8">
        <v>23.128990296000001</v>
      </c>
      <c r="F79" s="9" t="str">
        <f t="shared" si="15"/>
        <v>N/A</v>
      </c>
      <c r="G79" s="8">
        <v>24.832582244000001</v>
      </c>
      <c r="H79" s="9" t="str">
        <f t="shared" si="12"/>
        <v>N/A</v>
      </c>
      <c r="I79" s="10">
        <v>2.5369999999999999</v>
      </c>
      <c r="J79" s="10">
        <v>7.3659999999999997</v>
      </c>
      <c r="K79" s="9" t="str">
        <f t="shared" si="14"/>
        <v>Yes</v>
      </c>
    </row>
    <row r="80" spans="1:11" ht="25.5" x14ac:dyDescent="0.2">
      <c r="A80" s="81" t="s">
        <v>897</v>
      </c>
      <c r="B80" s="34" t="s">
        <v>217</v>
      </c>
      <c r="C80" s="85" t="s">
        <v>217</v>
      </c>
      <c r="D80" s="9" t="str">
        <f t="shared" si="13"/>
        <v>N/A</v>
      </c>
      <c r="E80" s="85" t="s">
        <v>217</v>
      </c>
      <c r="F80" s="9" t="str">
        <f t="shared" si="15"/>
        <v>N/A</v>
      </c>
      <c r="G80" s="85">
        <v>0</v>
      </c>
      <c r="H80" s="9" t="str">
        <f t="shared" si="12"/>
        <v>N/A</v>
      </c>
      <c r="I80" s="10" t="s">
        <v>217</v>
      </c>
      <c r="J80" s="86" t="s">
        <v>217</v>
      </c>
      <c r="K80" s="9" t="str">
        <f t="shared" si="14"/>
        <v>N/A</v>
      </c>
    </row>
    <row r="81" spans="1:11" x14ac:dyDescent="0.2">
      <c r="A81" s="81" t="s">
        <v>898</v>
      </c>
      <c r="B81" s="34" t="s">
        <v>217</v>
      </c>
      <c r="C81" s="87">
        <v>120.41376518</v>
      </c>
      <c r="D81" s="9" t="str">
        <f t="shared" ref="D81:D86" si="16">IF($B81="N/A","N/A",IF(C81&gt;15,"No",IF(C81&lt;-15,"No","Yes")))</f>
        <v>N/A</v>
      </c>
      <c r="E81" s="88">
        <v>106.54782246000001</v>
      </c>
      <c r="F81" s="9" t="str">
        <f t="shared" si="15"/>
        <v>N/A</v>
      </c>
      <c r="G81" s="88">
        <v>106.44759735</v>
      </c>
      <c r="H81" s="9" t="str">
        <f>IF($B81="N/A","N/A",IF(G81&gt;15,"No",IF(G81&lt;-15,"No","Yes")))</f>
        <v>N/A</v>
      </c>
      <c r="I81" s="10">
        <v>-11.5</v>
      </c>
      <c r="J81" s="10">
        <v>-9.4E-2</v>
      </c>
      <c r="K81" s="9" t="str">
        <f t="shared" ref="K81:K86" si="17">IF(J81="Div by 0", "N/A", IF(J81="N/A","N/A", IF(J81&gt;30, "No", IF(J81&lt;-30, "No", "Yes"))))</f>
        <v>Yes</v>
      </c>
    </row>
    <row r="82" spans="1:11" x14ac:dyDescent="0.2">
      <c r="A82" s="81" t="s">
        <v>899</v>
      </c>
      <c r="B82" s="34" t="s">
        <v>217</v>
      </c>
      <c r="C82" s="87">
        <v>66.549995101999997</v>
      </c>
      <c r="D82" s="9" t="str">
        <f t="shared" si="16"/>
        <v>N/A</v>
      </c>
      <c r="E82" s="88">
        <v>67.376554956000007</v>
      </c>
      <c r="F82" s="9" t="str">
        <f t="shared" si="15"/>
        <v>N/A</v>
      </c>
      <c r="G82" s="88">
        <v>66.953041769999999</v>
      </c>
      <c r="H82" s="9" t="str">
        <f t="shared" si="12"/>
        <v>N/A</v>
      </c>
      <c r="I82" s="10">
        <v>1.242</v>
      </c>
      <c r="J82" s="10">
        <v>-0.629</v>
      </c>
      <c r="K82" s="9" t="str">
        <f t="shared" si="17"/>
        <v>Yes</v>
      </c>
    </row>
    <row r="83" spans="1:11" x14ac:dyDescent="0.2">
      <c r="A83" s="81" t="s">
        <v>900</v>
      </c>
      <c r="B83" s="34" t="s">
        <v>217</v>
      </c>
      <c r="C83" s="87">
        <v>85.156475767000003</v>
      </c>
      <c r="D83" s="9" t="str">
        <f t="shared" si="16"/>
        <v>N/A</v>
      </c>
      <c r="E83" s="88">
        <v>85.684021072999997</v>
      </c>
      <c r="F83" s="9" t="str">
        <f t="shared" si="15"/>
        <v>N/A</v>
      </c>
      <c r="G83" s="88">
        <v>86.001242985999994</v>
      </c>
      <c r="H83" s="9" t="str">
        <f t="shared" si="12"/>
        <v>N/A</v>
      </c>
      <c r="I83" s="10">
        <v>0.61950000000000005</v>
      </c>
      <c r="J83" s="10">
        <v>0.37019999999999997</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381.40087046000002</v>
      </c>
      <c r="D85" s="9" t="str">
        <f t="shared" si="16"/>
        <v>N/A</v>
      </c>
      <c r="E85" s="88">
        <v>366.03150550999999</v>
      </c>
      <c r="F85" s="9" t="str">
        <f t="shared" si="15"/>
        <v>N/A</v>
      </c>
      <c r="G85" s="88">
        <v>338.56476051999999</v>
      </c>
      <c r="H85" s="9" t="str">
        <f t="shared" si="12"/>
        <v>N/A</v>
      </c>
      <c r="I85" s="10">
        <v>-4.03</v>
      </c>
      <c r="J85" s="10">
        <v>-7.5</v>
      </c>
      <c r="K85" s="9" t="str">
        <f t="shared" si="17"/>
        <v>Yes</v>
      </c>
    </row>
    <row r="86" spans="1:11" ht="25.5" x14ac:dyDescent="0.2">
      <c r="A86" s="81" t="s">
        <v>903</v>
      </c>
      <c r="B86" s="34" t="s">
        <v>217</v>
      </c>
      <c r="C86" s="89" t="s">
        <v>217</v>
      </c>
      <c r="D86" s="9" t="str">
        <f t="shared" si="16"/>
        <v>N/A</v>
      </c>
      <c r="E86" s="89" t="s">
        <v>217</v>
      </c>
      <c r="F86" s="9" t="str">
        <f t="shared" si="15"/>
        <v>N/A</v>
      </c>
      <c r="G86" s="89" t="s">
        <v>1743</v>
      </c>
      <c r="H86" s="9" t="str">
        <f t="shared" si="12"/>
        <v>N/A</v>
      </c>
      <c r="I86" s="10" t="s">
        <v>217</v>
      </c>
      <c r="J86" s="10" t="s">
        <v>217</v>
      </c>
      <c r="K86" s="9" t="str">
        <f t="shared" si="17"/>
        <v>N/A</v>
      </c>
    </row>
    <row r="87" spans="1:11" x14ac:dyDescent="0.2">
      <c r="A87" s="81" t="s">
        <v>32</v>
      </c>
      <c r="B87" s="34" t="s">
        <v>270</v>
      </c>
      <c r="C87" s="80">
        <v>80.745256897000004</v>
      </c>
      <c r="D87" s="9" t="str">
        <f>IF($B87="N/A","N/A",IF(C87&gt;60,"Yes","No"))</f>
        <v>Yes</v>
      </c>
      <c r="E87" s="8">
        <v>79.251548710999998</v>
      </c>
      <c r="F87" s="9" t="str">
        <f>IF($B87="N/A","N/A",IF(E87&gt;60,"Yes","No"))</f>
        <v>Yes</v>
      </c>
      <c r="G87" s="8">
        <v>79.078757335999995</v>
      </c>
      <c r="H87" s="9" t="str">
        <f>IF($B87="N/A","N/A",IF(G87&gt;60,"Yes","No"))</f>
        <v>Yes</v>
      </c>
      <c r="I87" s="10">
        <v>-1.85</v>
      </c>
      <c r="J87" s="10">
        <v>-0.218</v>
      </c>
      <c r="K87" s="9" t="str">
        <f t="shared" ref="K87:K105" si="18">IF(J87="Div by 0", "N/A", IF(J87="N/A","N/A", IF(J87&gt;30, "No", IF(J87&lt;-30, "No", "Yes"))))</f>
        <v>Yes</v>
      </c>
    </row>
    <row r="88" spans="1:11" x14ac:dyDescent="0.2">
      <c r="A88" s="81" t="s">
        <v>39</v>
      </c>
      <c r="B88" s="34" t="s">
        <v>271</v>
      </c>
      <c r="C88" s="80">
        <v>99.936233004000002</v>
      </c>
      <c r="D88" s="9" t="str">
        <f>IF($B88="N/A","N/A",IF(C88&gt;100,"No",IF(C88&lt;85,"No","Yes")))</f>
        <v>Yes</v>
      </c>
      <c r="E88" s="8">
        <v>99.999590894999997</v>
      </c>
      <c r="F88" s="9" t="str">
        <f>IF($B88="N/A","N/A",IF(E88&gt;100,"No",IF(E88&lt;85,"No","Yes")))</f>
        <v>Yes</v>
      </c>
      <c r="G88" s="8">
        <v>99.999752149000003</v>
      </c>
      <c r="H88" s="9" t="str">
        <f>IF($B88="N/A","N/A",IF(G88&gt;100,"No",IF(G88&lt;85,"No","Yes")))</f>
        <v>Yes</v>
      </c>
      <c r="I88" s="10">
        <v>6.3399999999999998E-2</v>
      </c>
      <c r="J88" s="10">
        <v>2.0000000000000001E-4</v>
      </c>
      <c r="K88" s="9" t="str">
        <f t="shared" si="18"/>
        <v>Yes</v>
      </c>
    </row>
    <row r="89" spans="1:11" x14ac:dyDescent="0.2">
      <c r="A89" s="81" t="s">
        <v>904</v>
      </c>
      <c r="B89" s="34" t="s">
        <v>217</v>
      </c>
      <c r="C89" s="80">
        <v>25.130880903000001</v>
      </c>
      <c r="D89" s="9" t="str">
        <f>IF($B89="N/A","N/A",IF(C89&gt;15,"No",IF(C89&lt;-15,"No","Yes")))</f>
        <v>N/A</v>
      </c>
      <c r="E89" s="8">
        <v>25.376314256000001</v>
      </c>
      <c r="F89" s="9" t="str">
        <f>IF($B89="N/A","N/A",IF(E89&gt;15,"No",IF(E89&lt;-15,"No","Yes")))</f>
        <v>N/A</v>
      </c>
      <c r="G89" s="8">
        <v>26.35931592</v>
      </c>
      <c r="H89" s="9" t="str">
        <f>IF($B89="N/A","N/A",IF(G89&gt;15,"No",IF(G89&lt;-15,"No","Yes")))</f>
        <v>N/A</v>
      </c>
      <c r="I89" s="10">
        <v>0.97660000000000002</v>
      </c>
      <c r="J89" s="10">
        <v>3.8740000000000001</v>
      </c>
      <c r="K89" s="9" t="str">
        <f t="shared" si="18"/>
        <v>Yes</v>
      </c>
    </row>
    <row r="90" spans="1:11" x14ac:dyDescent="0.2">
      <c r="A90" s="81" t="s">
        <v>845</v>
      </c>
      <c r="B90" s="34" t="s">
        <v>272</v>
      </c>
      <c r="C90" s="80">
        <v>7.5683819956000002</v>
      </c>
      <c r="D90" s="9" t="str">
        <f>IF($B90="N/A","N/A",IF(C90&gt;25,"No",IF(C90&lt;5,"No","Yes")))</f>
        <v>Yes</v>
      </c>
      <c r="E90" s="8">
        <v>7.5246372859999999</v>
      </c>
      <c r="F90" s="9" t="str">
        <f>IF($B90="N/A","N/A",IF(E90&gt;25,"No",IF(E90&lt;5,"No","Yes")))</f>
        <v>Yes</v>
      </c>
      <c r="G90" s="8">
        <v>7.4077394149</v>
      </c>
      <c r="H90" s="9" t="str">
        <f>IF($B90="N/A","N/A",IF(G90&gt;25,"No",IF(G90&lt;5,"No","Yes")))</f>
        <v>Yes</v>
      </c>
      <c r="I90" s="10">
        <v>-0.57799999999999996</v>
      </c>
      <c r="J90" s="10">
        <v>-1.55</v>
      </c>
      <c r="K90" s="9" t="str">
        <f t="shared" si="18"/>
        <v>Yes</v>
      </c>
    </row>
    <row r="91" spans="1:11" x14ac:dyDescent="0.2">
      <c r="A91" s="81" t="s">
        <v>846</v>
      </c>
      <c r="B91" s="34" t="s">
        <v>273</v>
      </c>
      <c r="C91" s="80">
        <v>44.310044546999997</v>
      </c>
      <c r="D91" s="9" t="str">
        <f>IF($B91="N/A","N/A",IF(C91&gt;70,"No",IF(C91&lt;40,"No","Yes")))</f>
        <v>Yes</v>
      </c>
      <c r="E91" s="8">
        <v>41.975517789999998</v>
      </c>
      <c r="F91" s="9" t="str">
        <f>IF($B91="N/A","N/A",IF(E91&gt;70,"No",IF(E91&lt;40,"No","Yes")))</f>
        <v>Yes</v>
      </c>
      <c r="G91" s="8">
        <v>40.907141819000003</v>
      </c>
      <c r="H91" s="9" t="str">
        <f>IF($B91="N/A","N/A",IF(G91&gt;70,"No",IF(G91&lt;40,"No","Yes")))</f>
        <v>Yes</v>
      </c>
      <c r="I91" s="10">
        <v>-5.27</v>
      </c>
      <c r="J91" s="10">
        <v>-2.5499999999999998</v>
      </c>
      <c r="K91" s="9" t="str">
        <f t="shared" si="18"/>
        <v>Yes</v>
      </c>
    </row>
    <row r="92" spans="1:11" x14ac:dyDescent="0.2">
      <c r="A92" s="81" t="s">
        <v>847</v>
      </c>
      <c r="B92" s="34" t="s">
        <v>274</v>
      </c>
      <c r="C92" s="80">
        <v>48.064632416999999</v>
      </c>
      <c r="D92" s="9" t="str">
        <f>IF($B92="N/A","N/A",IF(C92&gt;55,"No",IF(C92&lt;20,"No","Yes")))</f>
        <v>Yes</v>
      </c>
      <c r="E92" s="8">
        <v>50.498140663000001</v>
      </c>
      <c r="F92" s="9" t="str">
        <f>IF($B92="N/A","N/A",IF(E92&gt;55,"No",IF(E92&lt;20,"No","Yes")))</f>
        <v>Yes</v>
      </c>
      <c r="G92" s="8">
        <v>51.681361940999999</v>
      </c>
      <c r="H92" s="9" t="str">
        <f>IF($B92="N/A","N/A",IF(G92&gt;55,"No",IF(G92&lt;20,"No","Yes")))</f>
        <v>Yes</v>
      </c>
      <c r="I92" s="10">
        <v>5.0629999999999997</v>
      </c>
      <c r="J92" s="10">
        <v>2.343</v>
      </c>
      <c r="K92" s="9" t="str">
        <f t="shared" si="18"/>
        <v>Yes</v>
      </c>
    </row>
    <row r="93" spans="1:11" x14ac:dyDescent="0.2">
      <c r="A93" s="81" t="s">
        <v>167</v>
      </c>
      <c r="B93" s="34" t="s">
        <v>250</v>
      </c>
      <c r="C93" s="80">
        <v>99.485899979999999</v>
      </c>
      <c r="D93" s="9" t="str">
        <f>IF($B93="N/A","N/A",IF(C93&gt;95,"Yes","No"))</f>
        <v>Yes</v>
      </c>
      <c r="E93" s="8">
        <v>97.176813601999996</v>
      </c>
      <c r="F93" s="9" t="str">
        <f>IF($B93="N/A","N/A",IF(E93&gt;95,"Yes","No"))</f>
        <v>Yes</v>
      </c>
      <c r="G93" s="8">
        <v>96.669907370000004</v>
      </c>
      <c r="H93" s="9" t="str">
        <f>IF($B93="N/A","N/A",IF(G93&gt;95,"Yes","No"))</f>
        <v>Yes</v>
      </c>
      <c r="I93" s="10">
        <v>-2.3199999999999998</v>
      </c>
      <c r="J93" s="10">
        <v>-0.52200000000000002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99.187324880999995</v>
      </c>
      <c r="D96" s="9" t="str">
        <f>IF($B96="N/A","N/A",IF(C96&gt;15,"No",IF(C96&lt;-15,"No","Yes")))</f>
        <v>N/A</v>
      </c>
      <c r="E96" s="8">
        <v>98.168862660000002</v>
      </c>
      <c r="F96" s="9" t="str">
        <f>IF($B96="N/A","N/A",IF(E96&gt;15,"No",IF(E96&lt;-15,"No","Yes")))</f>
        <v>N/A</v>
      </c>
      <c r="G96" s="8">
        <v>97.923265987999997</v>
      </c>
      <c r="H96" s="9" t="str">
        <f>IF($B96="N/A","N/A",IF(G96&gt;15,"No",IF(G96&lt;-15,"No","Yes")))</f>
        <v>N/A</v>
      </c>
      <c r="I96" s="10">
        <v>-1.03</v>
      </c>
      <c r="J96" s="10">
        <v>-0.25</v>
      </c>
      <c r="K96" s="9" t="str">
        <f t="shared" si="18"/>
        <v>Yes</v>
      </c>
    </row>
    <row r="97" spans="1:11" x14ac:dyDescent="0.2">
      <c r="A97" s="81" t="s">
        <v>906</v>
      </c>
      <c r="B97" s="34" t="s">
        <v>217</v>
      </c>
      <c r="C97" s="80">
        <v>98.767600525999995</v>
      </c>
      <c r="D97" s="9" t="str">
        <f>IF($B97="N/A","N/A",IF(C97&gt;15,"No",IF(C97&lt;-15,"No","Yes")))</f>
        <v>N/A</v>
      </c>
      <c r="E97" s="8">
        <v>97.734815294000001</v>
      </c>
      <c r="F97" s="9" t="str">
        <f>IF($B97="N/A","N/A",IF(E97&gt;15,"No",IF(E97&lt;-15,"No","Yes")))</f>
        <v>N/A</v>
      </c>
      <c r="G97" s="8">
        <v>97.487776659999994</v>
      </c>
      <c r="H97" s="9" t="str">
        <f>IF($B97="N/A","N/A",IF(G97&gt;15,"No",IF(G97&lt;-15,"No","Yes")))</f>
        <v>N/A</v>
      </c>
      <c r="I97" s="10">
        <v>-1.05</v>
      </c>
      <c r="J97" s="10">
        <v>-0.253</v>
      </c>
      <c r="K97" s="9" t="str">
        <f t="shared" si="18"/>
        <v>Yes</v>
      </c>
    </row>
    <row r="98" spans="1:11" x14ac:dyDescent="0.2">
      <c r="A98" s="81" t="s">
        <v>43</v>
      </c>
      <c r="B98" s="34" t="s">
        <v>227</v>
      </c>
      <c r="C98" s="80">
        <v>99.711974136999999</v>
      </c>
      <c r="D98" s="9" t="str">
        <f>IF($B98="N/A","N/A",IF(C98&gt;100,"No",IF(C98&lt;98,"No","Yes")))</f>
        <v>Yes</v>
      </c>
      <c r="E98" s="8">
        <v>99.014101491999995</v>
      </c>
      <c r="F98" s="9" t="str">
        <f>IF($B98="N/A","N/A",IF(E98&gt;100,"No",IF(E98&lt;98,"No","Yes")))</f>
        <v>Yes</v>
      </c>
      <c r="G98" s="8">
        <v>98.877726472999996</v>
      </c>
      <c r="H98" s="9" t="str">
        <f>IF($B98="N/A","N/A",IF(G98&gt;100,"No",IF(G98&lt;98,"No","Yes")))</f>
        <v>Yes</v>
      </c>
      <c r="I98" s="10">
        <v>-0.7</v>
      </c>
      <c r="J98" s="10">
        <v>-0.13800000000000001</v>
      </c>
      <c r="K98" s="9" t="str">
        <f t="shared" si="18"/>
        <v>Yes</v>
      </c>
    </row>
    <row r="99" spans="1:11" x14ac:dyDescent="0.2">
      <c r="A99" s="81" t="s">
        <v>44</v>
      </c>
      <c r="B99" s="34" t="s">
        <v>217</v>
      </c>
      <c r="C99" s="80">
        <v>48.111339903000001</v>
      </c>
      <c r="D99" s="9" t="str">
        <f>IF($B99="N/A","N/A",IF(C99&gt;15,"No",IF(C99&lt;-15,"No","Yes")))</f>
        <v>N/A</v>
      </c>
      <c r="E99" s="8">
        <v>44.530926616999999</v>
      </c>
      <c r="F99" s="9" t="str">
        <f>IF($B99="N/A","N/A",IF(E99&gt;15,"No",IF(E99&lt;-15,"No","Yes")))</f>
        <v>N/A</v>
      </c>
      <c r="G99" s="8">
        <v>42.359881064</v>
      </c>
      <c r="H99" s="9" t="str">
        <f>IF($B99="N/A","N/A",IF(G99&gt;15,"No",IF(G99&lt;-15,"No","Yes")))</f>
        <v>N/A</v>
      </c>
      <c r="I99" s="10">
        <v>-7.44</v>
      </c>
      <c r="J99" s="10">
        <v>-4.88</v>
      </c>
      <c r="K99" s="9" t="str">
        <f t="shared" si="18"/>
        <v>Yes</v>
      </c>
    </row>
    <row r="100" spans="1:11" x14ac:dyDescent="0.2">
      <c r="A100" s="81" t="s">
        <v>45</v>
      </c>
      <c r="B100" s="34" t="s">
        <v>217</v>
      </c>
      <c r="C100" s="80">
        <v>29.490040552</v>
      </c>
      <c r="D100" s="9" t="str">
        <f>IF($B100="N/A","N/A",IF(C100&gt;15,"No",IF(C100&lt;-15,"No","Yes")))</f>
        <v>N/A</v>
      </c>
      <c r="E100" s="8">
        <v>33.068652475999997</v>
      </c>
      <c r="F100" s="9" t="str">
        <f>IF($B100="N/A","N/A",IF(E100&gt;15,"No",IF(E100&lt;-15,"No","Yes")))</f>
        <v>N/A</v>
      </c>
      <c r="G100" s="8">
        <v>35.823921188</v>
      </c>
      <c r="H100" s="9" t="str">
        <f>IF($B100="N/A","N/A",IF(G100&gt;15,"No",IF(G100&lt;-15,"No","Yes")))</f>
        <v>N/A</v>
      </c>
      <c r="I100" s="10">
        <v>12.13</v>
      </c>
      <c r="J100" s="10">
        <v>8.3320000000000007</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78.183802252000007</v>
      </c>
      <c r="H101" s="9" t="str">
        <f>IF($B101="N/A","N/A",IF(G101&gt;15,"No",IF(G101&lt;-15,"No","Yes")))</f>
        <v>N/A</v>
      </c>
      <c r="I101" s="10" t="s">
        <v>217</v>
      </c>
      <c r="J101" s="10" t="s">
        <v>217</v>
      </c>
      <c r="K101" s="9" t="str">
        <f t="shared" si="18"/>
        <v>N/A</v>
      </c>
    </row>
    <row r="102" spans="1:11" x14ac:dyDescent="0.2">
      <c r="A102" s="81" t="s">
        <v>46</v>
      </c>
      <c r="B102" s="34" t="s">
        <v>217</v>
      </c>
      <c r="C102" s="80">
        <v>0.1057088227</v>
      </c>
      <c r="D102" s="9" t="str">
        <f>IF($B102="N/A","N/A",IF(C102&gt;15,"No",IF(C102&lt;-15,"No","Yes")))</f>
        <v>N/A</v>
      </c>
      <c r="E102" s="8">
        <v>3.1976721999999999E-2</v>
      </c>
      <c r="F102" s="9" t="str">
        <f>IF($B102="N/A","N/A",IF(E102&gt;15,"No",IF(E102&lt;-15,"No","Yes")))</f>
        <v>N/A</v>
      </c>
      <c r="G102" s="8">
        <v>7.2732183999999998E-3</v>
      </c>
      <c r="H102" s="9" t="str">
        <f>IF($B102="N/A","N/A",IF(G102&gt;15,"No",IF(G102&lt;-15,"No","Yes")))</f>
        <v>N/A</v>
      </c>
      <c r="I102" s="10">
        <v>-69.8</v>
      </c>
      <c r="J102" s="10">
        <v>-77.3</v>
      </c>
      <c r="K102" s="9" t="str">
        <f t="shared" si="18"/>
        <v>No</v>
      </c>
    </row>
    <row r="103" spans="1:11" x14ac:dyDescent="0.2">
      <c r="A103" s="81" t="s">
        <v>47</v>
      </c>
      <c r="B103" s="34" t="s">
        <v>217</v>
      </c>
      <c r="C103" s="80">
        <v>19.947944025000002</v>
      </c>
      <c r="D103" s="9" t="str">
        <f>IF($B103="N/A","N/A",IF(C103&gt;15,"No",IF(C103&lt;-15,"No","Yes")))</f>
        <v>N/A</v>
      </c>
      <c r="E103" s="8">
        <v>21.567976813000001</v>
      </c>
      <c r="F103" s="9" t="str">
        <f>IF($B103="N/A","N/A",IF(E103&gt;15,"No",IF(E103&lt;-15,"No","Yes")))</f>
        <v>N/A</v>
      </c>
      <c r="G103" s="8">
        <v>21.525379989000001</v>
      </c>
      <c r="H103" s="9" t="str">
        <f>IF($B103="N/A","N/A",IF(G103&gt;15,"No",IF(G103&lt;-15,"No","Yes")))</f>
        <v>N/A</v>
      </c>
      <c r="I103" s="10">
        <v>8.1210000000000004</v>
      </c>
      <c r="J103" s="10">
        <v>-0.19800000000000001</v>
      </c>
      <c r="K103" s="9" t="str">
        <f t="shared" si="18"/>
        <v>Yes</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75.742230074000005</v>
      </c>
      <c r="D107" s="9" t="str">
        <f t="shared" ref="D107:D130" si="19">IF($B107="N/A","N/A",IF(C107&gt;15,"No",IF(C107&lt;-15,"No","Yes")))</f>
        <v>N/A</v>
      </c>
      <c r="E107" s="9">
        <v>75.276183903000003</v>
      </c>
      <c r="F107" s="9" t="str">
        <f t="shared" ref="F107:F130" si="20">IF($B107="N/A","N/A",IF(E107&gt;15,"No",IF(E107&lt;-15,"No","Yes")))</f>
        <v>N/A</v>
      </c>
      <c r="G107" s="8">
        <v>73.424782721</v>
      </c>
      <c r="H107" s="9" t="str">
        <f t="shared" ref="H107:H130" si="21">IF($B107="N/A","N/A",IF(G107&gt;15,"No",IF(G107&lt;-15,"No","Yes")))</f>
        <v>N/A</v>
      </c>
      <c r="I107" s="10">
        <v>-0.61499999999999999</v>
      </c>
      <c r="J107" s="10">
        <v>-2.46</v>
      </c>
      <c r="K107" s="9" t="str">
        <f t="shared" ref="K107:K130" si="22">IF(J107="Div by 0", "N/A", IF(J107="N/A","N/A", IF(J107&gt;30, "No", IF(J107&lt;-30, "No", "Yes"))))</f>
        <v>Yes</v>
      </c>
    </row>
    <row r="108" spans="1:11" x14ac:dyDescent="0.2">
      <c r="A108" s="81" t="s">
        <v>908</v>
      </c>
      <c r="B108" s="34" t="s">
        <v>217</v>
      </c>
      <c r="C108" s="90">
        <v>1.7010932935</v>
      </c>
      <c r="D108" s="34" t="s">
        <v>217</v>
      </c>
      <c r="E108" s="9">
        <v>1.5951120322000001</v>
      </c>
      <c r="F108" s="34" t="s">
        <v>217</v>
      </c>
      <c r="G108" s="8">
        <v>1.7426515387999999</v>
      </c>
      <c r="H108" s="34" t="s">
        <v>217</v>
      </c>
      <c r="I108" s="10">
        <v>-6.23</v>
      </c>
      <c r="J108" s="10">
        <v>9.2490000000000006</v>
      </c>
      <c r="K108" s="9" t="str">
        <f t="shared" si="22"/>
        <v>Yes</v>
      </c>
    </row>
    <row r="109" spans="1:11" x14ac:dyDescent="0.2">
      <c r="A109" s="81" t="s">
        <v>909</v>
      </c>
      <c r="B109" s="34" t="s">
        <v>217</v>
      </c>
      <c r="C109" s="90">
        <v>5.6543894999999999E-3</v>
      </c>
      <c r="D109" s="9" t="str">
        <f t="shared" si="19"/>
        <v>N/A</v>
      </c>
      <c r="E109" s="9">
        <v>4.5886416999999999E-3</v>
      </c>
      <c r="F109" s="9" t="str">
        <f t="shared" si="20"/>
        <v>N/A</v>
      </c>
      <c r="G109" s="8">
        <v>5.4218026000000001E-3</v>
      </c>
      <c r="H109" s="9" t="str">
        <f t="shared" si="21"/>
        <v>N/A</v>
      </c>
      <c r="I109" s="10">
        <v>-18.8</v>
      </c>
      <c r="J109" s="10">
        <v>18.16</v>
      </c>
      <c r="K109" s="9" t="str">
        <f t="shared" si="22"/>
        <v>Yes</v>
      </c>
    </row>
    <row r="110" spans="1:11" x14ac:dyDescent="0.2">
      <c r="A110" s="81" t="s">
        <v>910</v>
      </c>
      <c r="B110" s="34" t="s">
        <v>217</v>
      </c>
      <c r="C110" s="90">
        <v>3.3132004999999999E-2</v>
      </c>
      <c r="D110" s="9" t="str">
        <f t="shared" si="19"/>
        <v>N/A</v>
      </c>
      <c r="E110" s="9">
        <v>3.0617778799999999E-2</v>
      </c>
      <c r="F110" s="9" t="str">
        <f t="shared" si="20"/>
        <v>N/A</v>
      </c>
      <c r="G110" s="8">
        <v>4.01642517E-2</v>
      </c>
      <c r="H110" s="9" t="str">
        <f t="shared" si="21"/>
        <v>N/A</v>
      </c>
      <c r="I110" s="10">
        <v>-7.59</v>
      </c>
      <c r="J110" s="10">
        <v>31.18</v>
      </c>
      <c r="K110" s="9" t="str">
        <f t="shared" si="22"/>
        <v>No</v>
      </c>
    </row>
    <row r="111" spans="1:11" x14ac:dyDescent="0.2">
      <c r="A111" s="81" t="s">
        <v>911</v>
      </c>
      <c r="B111" s="34" t="s">
        <v>217</v>
      </c>
      <c r="C111" s="90">
        <v>5.4349029999999998E-4</v>
      </c>
      <c r="D111" s="9" t="str">
        <f t="shared" si="19"/>
        <v>N/A</v>
      </c>
      <c r="E111" s="9">
        <v>3.4884409999999999E-4</v>
      </c>
      <c r="F111" s="9" t="str">
        <f t="shared" si="20"/>
        <v>N/A</v>
      </c>
      <c r="G111" s="8">
        <v>2.8883270000000001E-4</v>
      </c>
      <c r="H111" s="9" t="str">
        <f t="shared" si="21"/>
        <v>N/A</v>
      </c>
      <c r="I111" s="10">
        <v>-35.799999999999997</v>
      </c>
      <c r="J111" s="10">
        <v>-17.2</v>
      </c>
      <c r="K111" s="9" t="str">
        <f t="shared" si="22"/>
        <v>Yes</v>
      </c>
    </row>
    <row r="112" spans="1:11" x14ac:dyDescent="0.2">
      <c r="A112" s="81" t="s">
        <v>912</v>
      </c>
      <c r="B112" s="34" t="s">
        <v>217</v>
      </c>
      <c r="C112" s="90">
        <v>9.9469177199999995E-2</v>
      </c>
      <c r="D112" s="9" t="str">
        <f t="shared" si="19"/>
        <v>N/A</v>
      </c>
      <c r="E112" s="9">
        <v>0.10630800479999999</v>
      </c>
      <c r="F112" s="9" t="str">
        <f t="shared" si="20"/>
        <v>N/A</v>
      </c>
      <c r="G112" s="8">
        <v>0.11493066239999999</v>
      </c>
      <c r="H112" s="9" t="str">
        <f t="shared" si="21"/>
        <v>N/A</v>
      </c>
      <c r="I112" s="10">
        <v>6.875</v>
      </c>
      <c r="J112" s="10">
        <v>8.1110000000000007</v>
      </c>
      <c r="K112" s="9" t="str">
        <f t="shared" si="22"/>
        <v>Yes</v>
      </c>
    </row>
    <row r="113" spans="1:11" x14ac:dyDescent="0.2">
      <c r="A113" s="81" t="s">
        <v>913</v>
      </c>
      <c r="B113" s="34" t="s">
        <v>217</v>
      </c>
      <c r="C113" s="90">
        <v>0</v>
      </c>
      <c r="D113" s="9" t="str">
        <f t="shared" si="19"/>
        <v>N/A</v>
      </c>
      <c r="E113" s="9">
        <v>0</v>
      </c>
      <c r="F113" s="9" t="str">
        <f t="shared" si="20"/>
        <v>N/A</v>
      </c>
      <c r="G113" s="8">
        <v>0</v>
      </c>
      <c r="H113" s="9" t="str">
        <f t="shared" si="21"/>
        <v>N/A</v>
      </c>
      <c r="I113" s="10" t="s">
        <v>1743</v>
      </c>
      <c r="J113" s="10" t="s">
        <v>1743</v>
      </c>
      <c r="K113" s="9" t="str">
        <f t="shared" si="22"/>
        <v>N/A</v>
      </c>
    </row>
    <row r="114" spans="1:11" x14ac:dyDescent="0.2">
      <c r="A114" s="81" t="s">
        <v>914</v>
      </c>
      <c r="B114" s="34" t="s">
        <v>217</v>
      </c>
      <c r="C114" s="90">
        <v>7.6130449399999994E-2</v>
      </c>
      <c r="D114" s="9" t="str">
        <f t="shared" si="19"/>
        <v>N/A</v>
      </c>
      <c r="E114" s="9">
        <v>7.9250224899999999E-2</v>
      </c>
      <c r="F114" s="9" t="str">
        <f t="shared" si="20"/>
        <v>N/A</v>
      </c>
      <c r="G114" s="8">
        <v>8.93483365E-2</v>
      </c>
      <c r="H114" s="9" t="str">
        <f t="shared" si="21"/>
        <v>N/A</v>
      </c>
      <c r="I114" s="10">
        <v>4.0979999999999999</v>
      </c>
      <c r="J114" s="10">
        <v>12.74</v>
      </c>
      <c r="K114" s="9" t="str">
        <f t="shared" si="22"/>
        <v>Yes</v>
      </c>
    </row>
    <row r="115" spans="1:11" x14ac:dyDescent="0.2">
      <c r="A115" s="81" t="s">
        <v>915</v>
      </c>
      <c r="B115" s="34" t="s">
        <v>217</v>
      </c>
      <c r="C115" s="90">
        <v>2.5345461199999999E-2</v>
      </c>
      <c r="D115" s="9" t="str">
        <f t="shared" si="19"/>
        <v>N/A</v>
      </c>
      <c r="E115" s="9">
        <v>2.6476373099999999E-2</v>
      </c>
      <c r="F115" s="9" t="str">
        <f t="shared" si="20"/>
        <v>N/A</v>
      </c>
      <c r="G115" s="8">
        <v>2.6118729600000001E-2</v>
      </c>
      <c r="H115" s="9" t="str">
        <f t="shared" si="21"/>
        <v>N/A</v>
      </c>
      <c r="I115" s="10">
        <v>4.4619999999999997</v>
      </c>
      <c r="J115" s="10">
        <v>-1.35</v>
      </c>
      <c r="K115" s="9" t="str">
        <f t="shared" si="22"/>
        <v>Yes</v>
      </c>
    </row>
    <row r="116" spans="1:11" x14ac:dyDescent="0.2">
      <c r="A116" s="81" t="s">
        <v>916</v>
      </c>
      <c r="B116" s="34" t="s">
        <v>217</v>
      </c>
      <c r="C116" s="90">
        <v>9.7493799000000006E-2</v>
      </c>
      <c r="D116" s="9" t="str">
        <f t="shared" si="19"/>
        <v>N/A</v>
      </c>
      <c r="E116" s="9">
        <v>0.1184996591</v>
      </c>
      <c r="F116" s="9" t="str">
        <f t="shared" si="20"/>
        <v>N/A</v>
      </c>
      <c r="G116" s="8">
        <v>0.22429923199999999</v>
      </c>
      <c r="H116" s="9" t="str">
        <f t="shared" si="21"/>
        <v>N/A</v>
      </c>
      <c r="I116" s="10">
        <v>21.55</v>
      </c>
      <c r="J116" s="10">
        <v>89.28</v>
      </c>
      <c r="K116" s="9" t="str">
        <f t="shared" si="22"/>
        <v>No</v>
      </c>
    </row>
    <row r="117" spans="1:11" x14ac:dyDescent="0.2">
      <c r="A117" s="81" t="s">
        <v>917</v>
      </c>
      <c r="B117" s="34" t="s">
        <v>217</v>
      </c>
      <c r="C117" s="90">
        <v>0</v>
      </c>
      <c r="D117" s="9" t="str">
        <f t="shared" si="19"/>
        <v>N/A</v>
      </c>
      <c r="E117" s="9">
        <v>0</v>
      </c>
      <c r="F117" s="9" t="str">
        <f t="shared" si="20"/>
        <v>N/A</v>
      </c>
      <c r="G117" s="8">
        <v>7.6912025E-3</v>
      </c>
      <c r="H117" s="9" t="str">
        <f t="shared" si="21"/>
        <v>N/A</v>
      </c>
      <c r="I117" s="10" t="s">
        <v>1743</v>
      </c>
      <c r="J117" s="10" t="s">
        <v>1743</v>
      </c>
      <c r="K117" s="9" t="str">
        <f t="shared" si="22"/>
        <v>N/A</v>
      </c>
    </row>
    <row r="118" spans="1:11" x14ac:dyDescent="0.2">
      <c r="A118" s="81" t="s">
        <v>918</v>
      </c>
      <c r="B118" s="34" t="s">
        <v>217</v>
      </c>
      <c r="C118" s="90">
        <v>1.3633245218000001</v>
      </c>
      <c r="D118" s="9" t="str">
        <f t="shared" si="19"/>
        <v>N/A</v>
      </c>
      <c r="E118" s="9">
        <v>1.2290225056999999</v>
      </c>
      <c r="F118" s="9" t="str">
        <f t="shared" si="20"/>
        <v>N/A</v>
      </c>
      <c r="G118" s="8">
        <v>1.2343884887000001</v>
      </c>
      <c r="H118" s="9" t="str">
        <f t="shared" si="21"/>
        <v>N/A</v>
      </c>
      <c r="I118" s="10">
        <v>-9.85</v>
      </c>
      <c r="J118" s="10">
        <v>0.43659999999999999</v>
      </c>
      <c r="K118" s="9" t="str">
        <f t="shared" si="22"/>
        <v>Yes</v>
      </c>
    </row>
    <row r="119" spans="1:11" x14ac:dyDescent="0.2">
      <c r="A119" s="81" t="s">
        <v>919</v>
      </c>
      <c r="B119" s="34" t="s">
        <v>217</v>
      </c>
      <c r="C119" s="90">
        <v>22.556676631999999</v>
      </c>
      <c r="D119" s="9" t="str">
        <f t="shared" si="19"/>
        <v>N/A</v>
      </c>
      <c r="E119" s="9">
        <v>23.128704065000001</v>
      </c>
      <c r="F119" s="9" t="str">
        <f t="shared" si="20"/>
        <v>N/A</v>
      </c>
      <c r="G119" s="8">
        <v>24.83256574</v>
      </c>
      <c r="H119" s="9" t="str">
        <f t="shared" si="21"/>
        <v>N/A</v>
      </c>
      <c r="I119" s="10">
        <v>2.536</v>
      </c>
      <c r="J119" s="10">
        <v>7.367</v>
      </c>
      <c r="K119" s="9" t="str">
        <f t="shared" si="22"/>
        <v>Yes</v>
      </c>
    </row>
    <row r="120" spans="1:11" x14ac:dyDescent="0.2">
      <c r="A120" s="81" t="s">
        <v>920</v>
      </c>
      <c r="B120" s="34" t="s">
        <v>217</v>
      </c>
      <c r="C120" s="90">
        <v>12.685732585</v>
      </c>
      <c r="D120" s="9" t="str">
        <f t="shared" si="19"/>
        <v>N/A</v>
      </c>
      <c r="E120" s="9">
        <v>12.409100394999999</v>
      </c>
      <c r="F120" s="9" t="str">
        <f t="shared" si="20"/>
        <v>N/A</v>
      </c>
      <c r="G120" s="8">
        <v>13.009776327000001</v>
      </c>
      <c r="H120" s="9" t="str">
        <f t="shared" si="21"/>
        <v>N/A</v>
      </c>
      <c r="I120" s="10">
        <v>-2.1800000000000002</v>
      </c>
      <c r="J120" s="10">
        <v>4.8410000000000002</v>
      </c>
      <c r="K120" s="9" t="str">
        <f t="shared" si="22"/>
        <v>Yes</v>
      </c>
    </row>
    <row r="121" spans="1:11" x14ac:dyDescent="0.2">
      <c r="A121" s="81" t="s">
        <v>921</v>
      </c>
      <c r="B121" s="34" t="s">
        <v>217</v>
      </c>
      <c r="C121" s="90">
        <v>5.3915910344000002</v>
      </c>
      <c r="D121" s="9" t="str">
        <f t="shared" si="19"/>
        <v>N/A</v>
      </c>
      <c r="E121" s="9">
        <v>6.1229117320000004</v>
      </c>
      <c r="F121" s="9" t="str">
        <f t="shared" si="20"/>
        <v>N/A</v>
      </c>
      <c r="G121" s="8">
        <v>6.5861945721000001</v>
      </c>
      <c r="H121" s="9" t="str">
        <f t="shared" si="21"/>
        <v>N/A</v>
      </c>
      <c r="I121" s="10">
        <v>13.56</v>
      </c>
      <c r="J121" s="10">
        <v>7.5659999999999998</v>
      </c>
      <c r="K121" s="9" t="str">
        <f t="shared" si="22"/>
        <v>Yes</v>
      </c>
    </row>
    <row r="122" spans="1:11" x14ac:dyDescent="0.2">
      <c r="A122" s="81" t="s">
        <v>922</v>
      </c>
      <c r="B122" s="34" t="s">
        <v>217</v>
      </c>
      <c r="C122" s="90">
        <v>0.64220695530000005</v>
      </c>
      <c r="D122" s="9" t="str">
        <f t="shared" si="19"/>
        <v>N/A</v>
      </c>
      <c r="E122" s="9">
        <v>0.69229454359999998</v>
      </c>
      <c r="F122" s="9" t="str">
        <f t="shared" si="20"/>
        <v>N/A</v>
      </c>
      <c r="G122" s="8">
        <v>0.64645712430000002</v>
      </c>
      <c r="H122" s="9" t="str">
        <f t="shared" si="21"/>
        <v>N/A</v>
      </c>
      <c r="I122" s="10">
        <v>7.7990000000000004</v>
      </c>
      <c r="J122" s="10">
        <v>-6.62</v>
      </c>
      <c r="K122" s="9" t="str">
        <f t="shared" si="22"/>
        <v>Yes</v>
      </c>
    </row>
    <row r="123" spans="1:11" x14ac:dyDescent="0.2">
      <c r="A123" s="81" t="s">
        <v>923</v>
      </c>
      <c r="B123" s="34" t="s">
        <v>217</v>
      </c>
      <c r="C123" s="90">
        <v>0.2306384715</v>
      </c>
      <c r="D123" s="9" t="str">
        <f t="shared" si="19"/>
        <v>N/A</v>
      </c>
      <c r="E123" s="9">
        <v>0.22770575339999999</v>
      </c>
      <c r="F123" s="9" t="str">
        <f t="shared" si="20"/>
        <v>N/A</v>
      </c>
      <c r="G123" s="8">
        <v>0.27568669769999998</v>
      </c>
      <c r="H123" s="9" t="str">
        <f t="shared" si="21"/>
        <v>N/A</v>
      </c>
      <c r="I123" s="10">
        <v>-1.27</v>
      </c>
      <c r="J123" s="10">
        <v>21.07</v>
      </c>
      <c r="K123" s="9" t="str">
        <f t="shared" si="22"/>
        <v>Yes</v>
      </c>
    </row>
    <row r="124" spans="1:11" x14ac:dyDescent="0.2">
      <c r="A124" s="81" t="s">
        <v>924</v>
      </c>
      <c r="B124" s="34" t="s">
        <v>217</v>
      </c>
      <c r="C124" s="90">
        <v>9.0658363199999994E-2</v>
      </c>
      <c r="D124" s="9" t="str">
        <f t="shared" si="19"/>
        <v>N/A</v>
      </c>
      <c r="E124" s="9">
        <v>9.1576049899999998E-2</v>
      </c>
      <c r="F124" s="9" t="str">
        <f t="shared" si="20"/>
        <v>N/A</v>
      </c>
      <c r="G124" s="8">
        <v>9.9432724299999997E-2</v>
      </c>
      <c r="H124" s="9" t="str">
        <f t="shared" si="21"/>
        <v>N/A</v>
      </c>
      <c r="I124" s="10">
        <v>1.012</v>
      </c>
      <c r="J124" s="10">
        <v>8.5790000000000006</v>
      </c>
      <c r="K124" s="9" t="str">
        <f t="shared" si="22"/>
        <v>Yes</v>
      </c>
    </row>
    <row r="125" spans="1:11" x14ac:dyDescent="0.2">
      <c r="A125" s="81" t="s">
        <v>925</v>
      </c>
      <c r="B125" s="34" t="s">
        <v>217</v>
      </c>
      <c r="C125" s="90">
        <v>0</v>
      </c>
      <c r="D125" s="9" t="str">
        <f t="shared" si="19"/>
        <v>N/A</v>
      </c>
      <c r="E125" s="9">
        <v>0</v>
      </c>
      <c r="F125" s="9" t="str">
        <f t="shared" si="20"/>
        <v>N/A</v>
      </c>
      <c r="G125" s="8">
        <v>0</v>
      </c>
      <c r="H125" s="9" t="str">
        <f t="shared" si="21"/>
        <v>N/A</v>
      </c>
      <c r="I125" s="10" t="s">
        <v>1743</v>
      </c>
      <c r="J125" s="10" t="s">
        <v>1743</v>
      </c>
      <c r="K125" s="9" t="str">
        <f t="shared" si="22"/>
        <v>N/A</v>
      </c>
    </row>
    <row r="126" spans="1:11" x14ac:dyDescent="0.2">
      <c r="A126" s="81" t="s">
        <v>926</v>
      </c>
      <c r="B126" s="34" t="s">
        <v>217</v>
      </c>
      <c r="C126" s="90">
        <v>0.13059444880000001</v>
      </c>
      <c r="D126" s="9" t="str">
        <f t="shared" si="19"/>
        <v>N/A</v>
      </c>
      <c r="E126" s="9">
        <v>0.27248302489999998</v>
      </c>
      <c r="F126" s="9" t="str">
        <f t="shared" si="20"/>
        <v>N/A</v>
      </c>
      <c r="G126" s="8">
        <v>0.7780245509</v>
      </c>
      <c r="H126" s="9" t="str">
        <f t="shared" si="21"/>
        <v>N/A</v>
      </c>
      <c r="I126" s="10">
        <v>108.6</v>
      </c>
      <c r="J126" s="10">
        <v>185.5</v>
      </c>
      <c r="K126" s="9" t="str">
        <f t="shared" si="22"/>
        <v>No</v>
      </c>
    </row>
    <row r="127" spans="1:11" x14ac:dyDescent="0.2">
      <c r="A127" s="81" t="s">
        <v>927</v>
      </c>
      <c r="B127" s="34" t="s">
        <v>217</v>
      </c>
      <c r="C127" s="90">
        <v>0.36410714789999998</v>
      </c>
      <c r="D127" s="9" t="str">
        <f t="shared" si="19"/>
        <v>N/A</v>
      </c>
      <c r="E127" s="9">
        <v>0.44470467619999998</v>
      </c>
      <c r="F127" s="9" t="str">
        <f t="shared" si="20"/>
        <v>N/A</v>
      </c>
      <c r="G127" s="8">
        <v>0.52336487470000004</v>
      </c>
      <c r="H127" s="9" t="str">
        <f t="shared" si="21"/>
        <v>N/A</v>
      </c>
      <c r="I127" s="10">
        <v>22.14</v>
      </c>
      <c r="J127" s="10">
        <v>17.690000000000001</v>
      </c>
      <c r="K127" s="9" t="str">
        <f t="shared" si="22"/>
        <v>Yes</v>
      </c>
    </row>
    <row r="128" spans="1:11" x14ac:dyDescent="0.2">
      <c r="A128" s="81" t="s">
        <v>928</v>
      </c>
      <c r="B128" s="34" t="s">
        <v>217</v>
      </c>
      <c r="C128" s="90">
        <v>6.9775793500000002E-2</v>
      </c>
      <c r="D128" s="9" t="str">
        <f t="shared" si="19"/>
        <v>N/A</v>
      </c>
      <c r="E128" s="9">
        <v>7.4026508000000005E-2</v>
      </c>
      <c r="F128" s="9" t="str">
        <f t="shared" si="20"/>
        <v>N/A</v>
      </c>
      <c r="G128" s="8">
        <v>0.1204349887</v>
      </c>
      <c r="H128" s="9" t="str">
        <f t="shared" si="21"/>
        <v>N/A</v>
      </c>
      <c r="I128" s="10">
        <v>6.0919999999999996</v>
      </c>
      <c r="J128" s="10">
        <v>62.69</v>
      </c>
      <c r="K128" s="9" t="str">
        <f t="shared" si="22"/>
        <v>No</v>
      </c>
    </row>
    <row r="129" spans="1:11" x14ac:dyDescent="0.2">
      <c r="A129" s="81" t="s">
        <v>929</v>
      </c>
      <c r="B129" s="34" t="s">
        <v>217</v>
      </c>
      <c r="C129" s="90">
        <v>0.1107256975</v>
      </c>
      <c r="D129" s="9" t="str">
        <f t="shared" si="19"/>
        <v>N/A</v>
      </c>
      <c r="E129" s="9">
        <v>0.10839212469999999</v>
      </c>
      <c r="F129" s="9" t="str">
        <f t="shared" si="20"/>
        <v>N/A</v>
      </c>
      <c r="G129" s="8">
        <v>9.6288573899999993E-2</v>
      </c>
      <c r="H129" s="9" t="str">
        <f t="shared" si="21"/>
        <v>N/A</v>
      </c>
      <c r="I129" s="10">
        <v>-2.11</v>
      </c>
      <c r="J129" s="10">
        <v>-11.2</v>
      </c>
      <c r="K129" s="9" t="str">
        <f t="shared" si="22"/>
        <v>Yes</v>
      </c>
    </row>
    <row r="130" spans="1:11" x14ac:dyDescent="0.2">
      <c r="A130" s="81" t="s">
        <v>930</v>
      </c>
      <c r="B130" s="34" t="s">
        <v>217</v>
      </c>
      <c r="C130" s="90">
        <v>2.8406461347</v>
      </c>
      <c r="D130" s="9" t="str">
        <f t="shared" si="19"/>
        <v>N/A</v>
      </c>
      <c r="E130" s="9">
        <v>2.6855092574000001</v>
      </c>
      <c r="F130" s="9" t="str">
        <f t="shared" si="20"/>
        <v>N/A</v>
      </c>
      <c r="G130" s="8">
        <v>2.6969053060000001</v>
      </c>
      <c r="H130" s="9" t="str">
        <f t="shared" si="21"/>
        <v>N/A</v>
      </c>
      <c r="I130" s="10">
        <v>-5.46</v>
      </c>
      <c r="J130" s="10">
        <v>0.4244</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1334747</v>
      </c>
      <c r="D6" s="9" t="str">
        <f>IF($B6="N/A","N/A",IF(C6&gt;15,"No",IF(C6&lt;-15,"No","Yes")))</f>
        <v>N/A</v>
      </c>
      <c r="E6" s="35">
        <v>1437702</v>
      </c>
      <c r="F6" s="9" t="str">
        <f>IF($B6="N/A","N/A",IF(E6&gt;15,"No",IF(E6&lt;-15,"No","Yes")))</f>
        <v>N/A</v>
      </c>
      <c r="G6" s="35">
        <v>1471350</v>
      </c>
      <c r="H6" s="9" t="str">
        <f>IF($B6="N/A","N/A",IF(G6&gt;15,"No",IF(G6&lt;-15,"No","Yes")))</f>
        <v>N/A</v>
      </c>
      <c r="I6" s="10">
        <v>7.7130000000000001</v>
      </c>
      <c r="J6" s="10">
        <v>2.34</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24.032143918999999</v>
      </c>
      <c r="D9" s="9" t="str">
        <f t="shared" ref="D9:D17" si="1">IF($B9="N/A","N/A",IF(C9&gt;15,"No",IF(C9&lt;-15,"No","Yes")))</f>
        <v>N/A</v>
      </c>
      <c r="E9" s="36">
        <v>22.527052199</v>
      </c>
      <c r="F9" s="9" t="str">
        <f>IF($B9="N/A","N/A",IF(E9&gt;15,"No",IF(E9&lt;-15,"No","Yes")))</f>
        <v>N/A</v>
      </c>
      <c r="G9" s="36">
        <v>22.504179154999999</v>
      </c>
      <c r="H9" s="9" t="str">
        <f>IF($B9="N/A","N/A",IF(G9&gt;15,"No",IF(G9&lt;-15,"No","Yes")))</f>
        <v>N/A</v>
      </c>
      <c r="I9" s="10">
        <v>-6.26</v>
      </c>
      <c r="J9" s="10">
        <v>-0.10199999999999999</v>
      </c>
      <c r="K9" s="9" t="str">
        <f t="shared" si="0"/>
        <v>Yes</v>
      </c>
    </row>
    <row r="10" spans="1:11" x14ac:dyDescent="0.2">
      <c r="A10" s="81" t="s">
        <v>16</v>
      </c>
      <c r="B10" s="34" t="s">
        <v>217</v>
      </c>
      <c r="C10" s="80">
        <v>8.0712674386999996</v>
      </c>
      <c r="D10" s="9" t="str">
        <f t="shared" si="1"/>
        <v>N/A</v>
      </c>
      <c r="E10" s="8">
        <v>7.9314072040000001</v>
      </c>
      <c r="F10" s="9" t="str">
        <f>IF($B10="N/A","N/A",IF(E10&gt;15,"No",IF(E10&lt;-15,"No","Yes")))</f>
        <v>N/A</v>
      </c>
      <c r="G10" s="8">
        <v>7.0970877086000002</v>
      </c>
      <c r="H10" s="9" t="str">
        <f>IF($B10="N/A","N/A",IF(G10&gt;15,"No",IF(G10&lt;-15,"No","Yes")))</f>
        <v>N/A</v>
      </c>
      <c r="I10" s="10">
        <v>-1.73</v>
      </c>
      <c r="J10" s="10">
        <v>-10.5</v>
      </c>
      <c r="K10" s="9" t="str">
        <f t="shared" si="0"/>
        <v>Yes</v>
      </c>
    </row>
    <row r="11" spans="1:11" x14ac:dyDescent="0.2">
      <c r="A11" s="81" t="s">
        <v>36</v>
      </c>
      <c r="B11" s="34" t="s">
        <v>217</v>
      </c>
      <c r="C11" s="80" t="s">
        <v>1743</v>
      </c>
      <c r="D11" s="9" t="str">
        <f t="shared" si="1"/>
        <v>N/A</v>
      </c>
      <c r="E11" s="8" t="s">
        <v>1743</v>
      </c>
      <c r="F11" s="9" t="str">
        <f>IF($B11="N/A","N/A",IF(E11&gt;15,"No",IF(E11&lt;-15,"No","Yes")))</f>
        <v>N/A</v>
      </c>
      <c r="G11" s="8" t="s">
        <v>1743</v>
      </c>
      <c r="H11" s="9" t="str">
        <f>IF($B11="N/A","N/A",IF(G11&gt;15,"No",IF(G11&lt;-15,"No","Yes")))</f>
        <v>N/A</v>
      </c>
      <c r="I11" s="10" t="s">
        <v>1743</v>
      </c>
      <c r="J11" s="10" t="s">
        <v>1743</v>
      </c>
      <c r="K11" s="9" t="str">
        <f t="shared" si="0"/>
        <v>N/A</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8.0712674386999996</v>
      </c>
      <c r="D13" s="9" t="str">
        <f t="shared" si="1"/>
        <v>N/A</v>
      </c>
      <c r="E13" s="8">
        <v>7.9314072040000001</v>
      </c>
      <c r="F13" s="9" t="str">
        <f>IF($B13="N/A","N/A",IF(E13&gt;15,"No",IF(E13&lt;-15,"No","Yes")))</f>
        <v>N/A</v>
      </c>
      <c r="G13" s="8">
        <v>7.0970877086000002</v>
      </c>
      <c r="H13" s="9" t="str">
        <f>IF($B13="N/A","N/A",IF(G13&gt;15,"No",IF(G13&lt;-15,"No","Yes")))</f>
        <v>N/A</v>
      </c>
      <c r="I13" s="10">
        <v>-1.73</v>
      </c>
      <c r="J13" s="10">
        <v>-10.5</v>
      </c>
      <c r="K13" s="9" t="str">
        <f t="shared" si="0"/>
        <v>Yes</v>
      </c>
    </row>
    <row r="14" spans="1:11" x14ac:dyDescent="0.2">
      <c r="A14" s="81" t="s">
        <v>676</v>
      </c>
      <c r="B14" s="34" t="s">
        <v>217</v>
      </c>
      <c r="C14" s="80">
        <v>99.403857060999997</v>
      </c>
      <c r="D14" s="9" t="str">
        <f t="shared" si="1"/>
        <v>N/A</v>
      </c>
      <c r="E14" s="8">
        <v>98.443905622000003</v>
      </c>
      <c r="F14" s="9" t="str">
        <f t="shared" ref="F14:F33" si="2">IF($B14="N/A","N/A",IF(E14&gt;15,"No",IF(E14&lt;-15,"No","Yes")))</f>
        <v>N/A</v>
      </c>
      <c r="G14" s="8">
        <v>98.758419138999997</v>
      </c>
      <c r="H14" s="9" t="str">
        <f t="shared" ref="H14:H33" si="3">IF($B14="N/A","N/A",IF(G14&gt;15,"No",IF(G14&lt;-15,"No","Yes")))</f>
        <v>N/A</v>
      </c>
      <c r="I14" s="10">
        <v>-0.96599999999999997</v>
      </c>
      <c r="J14" s="10">
        <v>0.31950000000000001</v>
      </c>
      <c r="K14" s="9" t="str">
        <f t="shared" ref="K14:K30" si="4">IF(J14="Div by 0", "N/A", IF(J14="N/A","N/A", IF(J14&gt;30, "No", IF(J14&lt;-30, "No", "Yes"))))</f>
        <v>Yes</v>
      </c>
    </row>
    <row r="15" spans="1:11" x14ac:dyDescent="0.2">
      <c r="A15" s="81" t="s">
        <v>677</v>
      </c>
      <c r="B15" s="34" t="s">
        <v>217</v>
      </c>
      <c r="C15" s="80">
        <v>0</v>
      </c>
      <c r="D15" s="9" t="str">
        <f t="shared" si="1"/>
        <v>N/A</v>
      </c>
      <c r="E15" s="8">
        <v>0</v>
      </c>
      <c r="F15" s="9" t="str">
        <f t="shared" si="2"/>
        <v>N/A</v>
      </c>
      <c r="G15" s="8">
        <v>0</v>
      </c>
      <c r="H15" s="9" t="str">
        <f t="shared" si="3"/>
        <v>N/A</v>
      </c>
      <c r="I15" s="10" t="s">
        <v>1743</v>
      </c>
      <c r="J15" s="10" t="s">
        <v>1743</v>
      </c>
      <c r="K15" s="9" t="str">
        <f t="shared" si="4"/>
        <v>N/A</v>
      </c>
    </row>
    <row r="16" spans="1:11" x14ac:dyDescent="0.2">
      <c r="A16" s="81" t="s">
        <v>380</v>
      </c>
      <c r="B16" s="34" t="s">
        <v>217</v>
      </c>
      <c r="C16" s="80">
        <v>0</v>
      </c>
      <c r="D16" s="9" t="str">
        <f t="shared" si="1"/>
        <v>N/A</v>
      </c>
      <c r="E16" s="8">
        <v>0</v>
      </c>
      <c r="F16" s="9" t="str">
        <f t="shared" si="2"/>
        <v>N/A</v>
      </c>
      <c r="G16" s="8">
        <v>0</v>
      </c>
      <c r="H16" s="9" t="str">
        <f t="shared" si="3"/>
        <v>N/A</v>
      </c>
      <c r="I16" s="10" t="s">
        <v>1743</v>
      </c>
      <c r="J16" s="10" t="s">
        <v>1743</v>
      </c>
      <c r="K16" s="9" t="str">
        <f t="shared" si="4"/>
        <v>N/A</v>
      </c>
    </row>
    <row r="17" spans="1:11" x14ac:dyDescent="0.2">
      <c r="A17" s="81" t="s">
        <v>381</v>
      </c>
      <c r="B17" s="34" t="s">
        <v>217</v>
      </c>
      <c r="C17" s="80">
        <v>0</v>
      </c>
      <c r="D17" s="9" t="str">
        <f t="shared" si="1"/>
        <v>N/A</v>
      </c>
      <c r="E17" s="8">
        <v>0</v>
      </c>
      <c r="F17" s="9" t="str">
        <f t="shared" si="2"/>
        <v>N/A</v>
      </c>
      <c r="G17" s="8">
        <v>0</v>
      </c>
      <c r="H17" s="9" t="str">
        <f t="shared" si="3"/>
        <v>N/A</v>
      </c>
      <c r="I17" s="10" t="s">
        <v>1743</v>
      </c>
      <c r="J17" s="10" t="s">
        <v>1743</v>
      </c>
      <c r="K17" s="9" t="str">
        <f t="shared" si="4"/>
        <v>N/A</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0.372430131</v>
      </c>
      <c r="D19" s="9" t="str">
        <f t="shared" si="5"/>
        <v>N/A</v>
      </c>
      <c r="E19" s="8">
        <v>1.2589535244000001</v>
      </c>
      <c r="F19" s="9" t="str">
        <f t="shared" si="2"/>
        <v>N/A</v>
      </c>
      <c r="G19" s="8">
        <v>0.97325585349999999</v>
      </c>
      <c r="H19" s="9" t="str">
        <f t="shared" si="3"/>
        <v>N/A</v>
      </c>
      <c r="I19" s="10">
        <v>238</v>
      </c>
      <c r="J19" s="10">
        <v>-22.7</v>
      </c>
      <c r="K19" s="9" t="str">
        <f t="shared" si="4"/>
        <v>Yes</v>
      </c>
    </row>
    <row r="20" spans="1:11" x14ac:dyDescent="0.2">
      <c r="A20" s="81" t="s">
        <v>385</v>
      </c>
      <c r="B20" s="34" t="s">
        <v>217</v>
      </c>
      <c r="C20" s="80">
        <v>0.207080443</v>
      </c>
      <c r="D20" s="9" t="str">
        <f t="shared" si="5"/>
        <v>N/A</v>
      </c>
      <c r="E20" s="8">
        <v>0.28135176830000003</v>
      </c>
      <c r="F20" s="9" t="str">
        <f t="shared" si="2"/>
        <v>N/A</v>
      </c>
      <c r="G20" s="8">
        <v>0.25085805550000001</v>
      </c>
      <c r="H20" s="9" t="str">
        <f t="shared" si="3"/>
        <v>N/A</v>
      </c>
      <c r="I20" s="10">
        <v>35.869999999999997</v>
      </c>
      <c r="J20" s="10">
        <v>-10.8</v>
      </c>
      <c r="K20" s="9" t="str">
        <f t="shared" si="4"/>
        <v>Yes</v>
      </c>
    </row>
    <row r="21" spans="1:11" x14ac:dyDescent="0.2">
      <c r="A21" s="81" t="s">
        <v>386</v>
      </c>
      <c r="B21" s="34" t="s">
        <v>217</v>
      </c>
      <c r="C21" s="80">
        <v>0</v>
      </c>
      <c r="D21" s="9" t="str">
        <f t="shared" si="5"/>
        <v>N/A</v>
      </c>
      <c r="E21" s="8">
        <v>0</v>
      </c>
      <c r="F21" s="9" t="str">
        <f t="shared" si="2"/>
        <v>N/A</v>
      </c>
      <c r="G21" s="8">
        <v>0</v>
      </c>
      <c r="H21" s="9" t="str">
        <f t="shared" si="3"/>
        <v>N/A</v>
      </c>
      <c r="I21" s="10" t="s">
        <v>1743</v>
      </c>
      <c r="J21" s="10" t="s">
        <v>1743</v>
      </c>
      <c r="K21" s="9" t="str">
        <f t="shared" si="4"/>
        <v>N/A</v>
      </c>
    </row>
    <row r="22" spans="1:11" x14ac:dyDescent="0.2">
      <c r="A22" s="81" t="s">
        <v>387</v>
      </c>
      <c r="B22" s="34" t="s">
        <v>217</v>
      </c>
      <c r="C22" s="80">
        <v>0</v>
      </c>
      <c r="D22" s="9" t="str">
        <f t="shared" si="5"/>
        <v>N/A</v>
      </c>
      <c r="E22" s="8">
        <v>0</v>
      </c>
      <c r="F22" s="9" t="str">
        <f t="shared" si="2"/>
        <v>N/A</v>
      </c>
      <c r="G22" s="8">
        <v>0</v>
      </c>
      <c r="H22" s="9" t="str">
        <f t="shared" si="3"/>
        <v>N/A</v>
      </c>
      <c r="I22" s="10" t="s">
        <v>1743</v>
      </c>
      <c r="J22" s="10" t="s">
        <v>1743</v>
      </c>
      <c r="K22" s="9" t="str">
        <f t="shared" si="4"/>
        <v>N/A</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0</v>
      </c>
      <c r="D26" s="9" t="str">
        <f t="shared" si="5"/>
        <v>N/A</v>
      </c>
      <c r="E26" s="8">
        <v>0</v>
      </c>
      <c r="F26" s="9" t="str">
        <f t="shared" si="2"/>
        <v>N/A</v>
      </c>
      <c r="G26" s="8">
        <v>0</v>
      </c>
      <c r="H26" s="9" t="str">
        <f t="shared" si="3"/>
        <v>N/A</v>
      </c>
      <c r="I26" s="10" t="s">
        <v>1743</v>
      </c>
      <c r="J26" s="10" t="s">
        <v>1743</v>
      </c>
      <c r="K26" s="9" t="str">
        <f t="shared" si="4"/>
        <v>N/A</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v>
      </c>
      <c r="D29" s="9" t="str">
        <f t="shared" si="5"/>
        <v>N/A</v>
      </c>
      <c r="E29" s="8">
        <v>0</v>
      </c>
      <c r="F29" s="9" t="str">
        <f t="shared" si="2"/>
        <v>N/A</v>
      </c>
      <c r="G29" s="8">
        <v>0</v>
      </c>
      <c r="H29" s="9" t="str">
        <f t="shared" si="3"/>
        <v>N/A</v>
      </c>
      <c r="I29" s="10" t="s">
        <v>1743</v>
      </c>
      <c r="J29" s="10" t="s">
        <v>1743</v>
      </c>
      <c r="K29" s="9" t="str">
        <f t="shared" si="4"/>
        <v>N/A</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99.826933494000002</v>
      </c>
      <c r="D31" s="9" t="str">
        <f t="shared" si="5"/>
        <v>N/A</v>
      </c>
      <c r="E31" s="8">
        <v>99.993322676999995</v>
      </c>
      <c r="F31" s="9" t="str">
        <f t="shared" si="2"/>
        <v>N/A</v>
      </c>
      <c r="G31" s="8">
        <v>100</v>
      </c>
      <c r="H31" s="9" t="str">
        <f t="shared" si="3"/>
        <v>N/A</v>
      </c>
      <c r="I31" s="10">
        <v>0.16669999999999999</v>
      </c>
      <c r="J31" s="10">
        <v>6.7000000000000002E-3</v>
      </c>
      <c r="K31" s="9" t="str">
        <f t="shared" ref="K31:K43" si="6">IF(J31="Div by 0", "N/A", IF(J31="N/A","N/A", IF(J31&gt;30, "No", IF(J31&lt;-30, "No", "Yes"))))</f>
        <v>Yes</v>
      </c>
    </row>
    <row r="32" spans="1:11" x14ac:dyDescent="0.2">
      <c r="A32" s="81" t="s">
        <v>39</v>
      </c>
      <c r="B32" s="34" t="s">
        <v>271</v>
      </c>
      <c r="C32" s="80">
        <v>99.826498541999996</v>
      </c>
      <c r="D32" s="9" t="str">
        <f>IF($B32="N/A","N/A",IF(C32&gt;100,"No",IF(C32&lt;85,"No","Yes")))</f>
        <v>Yes</v>
      </c>
      <c r="E32" s="8">
        <v>99.993217130000005</v>
      </c>
      <c r="F32" s="9" t="str">
        <f>IF($B32="N/A","N/A",IF(E32&gt;100,"No",IF(E32&lt;85,"No","Yes")))</f>
        <v>Yes</v>
      </c>
      <c r="G32" s="8">
        <v>100</v>
      </c>
      <c r="H32" s="9" t="str">
        <f>IF($B32="N/A","N/A",IF(G32&gt;100,"No",IF(G32&lt;85,"No","Yes")))</f>
        <v>Yes</v>
      </c>
      <c r="I32" s="10">
        <v>0.16700000000000001</v>
      </c>
      <c r="J32" s="10">
        <v>6.7999999999999996E-3</v>
      </c>
      <c r="K32" s="9" t="str">
        <f t="shared" si="6"/>
        <v>Yes</v>
      </c>
    </row>
    <row r="33" spans="1:11" x14ac:dyDescent="0.2">
      <c r="A33" s="81" t="s">
        <v>904</v>
      </c>
      <c r="B33" s="34" t="s">
        <v>217</v>
      </c>
      <c r="C33" s="80">
        <v>26.649965438999999</v>
      </c>
      <c r="D33" s="9" t="str">
        <f t="shared" si="5"/>
        <v>N/A</v>
      </c>
      <c r="E33" s="8">
        <v>28.229083629000002</v>
      </c>
      <c r="F33" s="9" t="str">
        <f t="shared" si="2"/>
        <v>N/A</v>
      </c>
      <c r="G33" s="8">
        <v>27.058959459</v>
      </c>
      <c r="H33" s="9" t="str">
        <f t="shared" si="3"/>
        <v>N/A</v>
      </c>
      <c r="I33" s="10">
        <v>5.9249999999999998</v>
      </c>
      <c r="J33" s="10">
        <v>-4.1500000000000004</v>
      </c>
      <c r="K33" s="9" t="str">
        <f t="shared" si="6"/>
        <v>Yes</v>
      </c>
    </row>
    <row r="34" spans="1:11" x14ac:dyDescent="0.2">
      <c r="A34" s="81" t="s">
        <v>845</v>
      </c>
      <c r="B34" s="34" t="s">
        <v>272</v>
      </c>
      <c r="C34" s="80">
        <v>12.43631031</v>
      </c>
      <c r="D34" s="9" t="str">
        <f>IF($B34="N/A","N/A",IF(C34&gt;25,"No",IF(C34&lt;5,"No","Yes")))</f>
        <v>Yes</v>
      </c>
      <c r="E34" s="8">
        <v>11.515046543</v>
      </c>
      <c r="F34" s="9" t="str">
        <f>IF($B34="N/A","N/A",IF(E34&gt;25,"No",IF(E34&lt;5,"No","Yes")))</f>
        <v>Yes</v>
      </c>
      <c r="G34" s="8">
        <v>11.900023788</v>
      </c>
      <c r="H34" s="9" t="str">
        <f>IF($B34="N/A","N/A",IF(G34&gt;25,"No",IF(G34&lt;5,"No","Yes")))</f>
        <v>Yes</v>
      </c>
      <c r="I34" s="10">
        <v>-7.41</v>
      </c>
      <c r="J34" s="10">
        <v>3.343</v>
      </c>
      <c r="K34" s="9" t="str">
        <f t="shared" si="6"/>
        <v>Yes</v>
      </c>
    </row>
    <row r="35" spans="1:11" x14ac:dyDescent="0.2">
      <c r="A35" s="81" t="s">
        <v>846</v>
      </c>
      <c r="B35" s="34" t="s">
        <v>273</v>
      </c>
      <c r="C35" s="80">
        <v>34.257754775999999</v>
      </c>
      <c r="D35" s="9" t="str">
        <f>IF($B35="N/A","N/A",IF(C35&gt;70,"No",IF(C35&lt;40,"No","Yes")))</f>
        <v>No</v>
      </c>
      <c r="E35" s="8">
        <v>34.443094979000001</v>
      </c>
      <c r="F35" s="9" t="str">
        <f>IF($B35="N/A","N/A",IF(E35&gt;70,"No",IF(E35&lt;40,"No","Yes")))</f>
        <v>No</v>
      </c>
      <c r="G35" s="8">
        <v>33.879838243999998</v>
      </c>
      <c r="H35" s="9" t="str">
        <f>IF($B35="N/A","N/A",IF(G35&gt;70,"No",IF(G35&lt;40,"No","Yes")))</f>
        <v>No</v>
      </c>
      <c r="I35" s="10">
        <v>0.54100000000000004</v>
      </c>
      <c r="J35" s="10">
        <v>-1.64</v>
      </c>
      <c r="K35" s="9" t="str">
        <f t="shared" si="6"/>
        <v>Yes</v>
      </c>
    </row>
    <row r="36" spans="1:11" x14ac:dyDescent="0.2">
      <c r="A36" s="81" t="s">
        <v>847</v>
      </c>
      <c r="B36" s="34" t="s">
        <v>274</v>
      </c>
      <c r="C36" s="80">
        <v>53.305784813999999</v>
      </c>
      <c r="D36" s="9" t="str">
        <f>IF($B36="N/A","N/A",IF(C36&gt;55,"No",IF(C36&lt;20,"No","Yes")))</f>
        <v>Yes</v>
      </c>
      <c r="E36" s="8">
        <v>54.041858478999998</v>
      </c>
      <c r="F36" s="9" t="str">
        <f>IF($B36="N/A","N/A",IF(E36&gt;55,"No",IF(E36&lt;20,"No","Yes")))</f>
        <v>Yes</v>
      </c>
      <c r="G36" s="8">
        <v>54.220137969</v>
      </c>
      <c r="H36" s="9" t="str">
        <f>IF($B36="N/A","N/A",IF(G36&gt;55,"No",IF(G36&lt;20,"No","Yes")))</f>
        <v>Yes</v>
      </c>
      <c r="I36" s="10">
        <v>1.381</v>
      </c>
      <c r="J36" s="10">
        <v>0.32990000000000003</v>
      </c>
      <c r="K36" s="9" t="str">
        <f t="shared" si="6"/>
        <v>Yes</v>
      </c>
    </row>
    <row r="37" spans="1:11" x14ac:dyDescent="0.2">
      <c r="A37" s="81" t="s">
        <v>167</v>
      </c>
      <c r="B37" s="34" t="s">
        <v>250</v>
      </c>
      <c r="C37" s="80">
        <v>0</v>
      </c>
      <c r="D37" s="9" t="str">
        <f>IF($B37="N/A","N/A",IF(C37&gt;95,"Yes","No"))</f>
        <v>No</v>
      </c>
      <c r="E37" s="8">
        <v>0</v>
      </c>
      <c r="F37" s="9" t="str">
        <f>IF($B37="N/A","N/A",IF(E37&gt;95,"Yes","No"))</f>
        <v>No</v>
      </c>
      <c r="G37" s="8">
        <v>0</v>
      </c>
      <c r="H37" s="9" t="str">
        <f>IF($B37="N/A","N/A",IF(G37&gt;95,"Yes","No"))</f>
        <v>No</v>
      </c>
      <c r="I37" s="10" t="s">
        <v>1743</v>
      </c>
      <c r="J37" s="10" t="s">
        <v>1743</v>
      </c>
      <c r="K37" s="9" t="str">
        <f t="shared" si="6"/>
        <v>N/A</v>
      </c>
    </row>
    <row r="38" spans="1:11" x14ac:dyDescent="0.2">
      <c r="A38" s="81" t="s">
        <v>41</v>
      </c>
      <c r="B38" s="34" t="s">
        <v>217</v>
      </c>
      <c r="C38" s="80" t="s">
        <v>1743</v>
      </c>
      <c r="D38" s="9" t="str">
        <f t="shared" ref="D38:D47" si="7">IF($B38="N/A","N/A",IF(C38&gt;15,"No",IF(C38&lt;-15,"No","Yes")))</f>
        <v>N/A</v>
      </c>
      <c r="E38" s="8" t="s">
        <v>1743</v>
      </c>
      <c r="F38" s="9" t="str">
        <f>IF($B38="N/A","N/A",IF(E38&gt;15,"No",IF(E38&lt;-15,"No","Yes")))</f>
        <v>N/A</v>
      </c>
      <c r="G38" s="8" t="s">
        <v>1743</v>
      </c>
      <c r="H38" s="9" t="str">
        <f>IF($B38="N/A","N/A",IF(G38&gt;15,"No",IF(G38&lt;-15,"No","Yes")))</f>
        <v>N/A</v>
      </c>
      <c r="I38" s="10" t="s">
        <v>1743</v>
      </c>
      <c r="J38" s="10" t="s">
        <v>1743</v>
      </c>
      <c r="K38" s="9" t="str">
        <f t="shared" si="6"/>
        <v>N/A</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0</v>
      </c>
      <c r="D40" s="9" t="str">
        <f>IF($B40="N/A","N/A",IF(C40&gt;100,"No",IF(C40&lt;98,"No","Yes")))</f>
        <v>No</v>
      </c>
      <c r="E40" s="8">
        <v>0</v>
      </c>
      <c r="F40" s="9" t="str">
        <f>IF($B40="N/A","N/A",IF(E40&gt;100,"No",IF(E40&lt;98,"No","Yes")))</f>
        <v>No</v>
      </c>
      <c r="G40" s="8">
        <v>0</v>
      </c>
      <c r="H40" s="9" t="str">
        <f>IF($B40="N/A","N/A",IF(G40&gt;100,"No",IF(G40&lt;98,"No","Yes")))</f>
        <v>No</v>
      </c>
      <c r="I40" s="10" t="s">
        <v>1743</v>
      </c>
      <c r="J40" s="10" t="s">
        <v>1743</v>
      </c>
      <c r="K40" s="9" t="str">
        <f t="shared" si="6"/>
        <v>N/A</v>
      </c>
    </row>
    <row r="41" spans="1:11" x14ac:dyDescent="0.2">
      <c r="A41" s="81" t="s">
        <v>44</v>
      </c>
      <c r="B41" s="34" t="s">
        <v>217</v>
      </c>
      <c r="C41" s="80" t="s">
        <v>1743</v>
      </c>
      <c r="D41" s="9" t="str">
        <f t="shared" si="7"/>
        <v>N/A</v>
      </c>
      <c r="E41" s="8" t="s">
        <v>1743</v>
      </c>
      <c r="F41" s="9" t="str">
        <f t="shared" ref="F41:F47" si="8">IF($B41="N/A","N/A",IF(E41&gt;15,"No",IF(E41&lt;-15,"No","Yes")))</f>
        <v>N/A</v>
      </c>
      <c r="G41" s="8" t="s">
        <v>1743</v>
      </c>
      <c r="H41" s="9" t="str">
        <f t="shared" ref="H41:H47" si="9">IF($B41="N/A","N/A",IF(G41&gt;15,"No",IF(G41&lt;-15,"No","Yes")))</f>
        <v>N/A</v>
      </c>
      <c r="I41" s="10" t="s">
        <v>1743</v>
      </c>
      <c r="J41" s="10" t="s">
        <v>1743</v>
      </c>
      <c r="K41" s="9" t="str">
        <f t="shared" si="6"/>
        <v>N/A</v>
      </c>
    </row>
    <row r="42" spans="1:11" x14ac:dyDescent="0.2">
      <c r="A42" s="81" t="s">
        <v>45</v>
      </c>
      <c r="B42" s="34" t="s">
        <v>217</v>
      </c>
      <c r="C42" s="80" t="s">
        <v>1743</v>
      </c>
      <c r="D42" s="9" t="str">
        <f t="shared" si="7"/>
        <v>N/A</v>
      </c>
      <c r="E42" s="8" t="s">
        <v>1743</v>
      </c>
      <c r="F42" s="9" t="str">
        <f t="shared" si="8"/>
        <v>N/A</v>
      </c>
      <c r="G42" s="8" t="s">
        <v>1743</v>
      </c>
      <c r="H42" s="9" t="str">
        <f t="shared" si="9"/>
        <v>N/A</v>
      </c>
      <c r="I42" s="10" t="s">
        <v>1743</v>
      </c>
      <c r="J42" s="10" t="s">
        <v>1743</v>
      </c>
      <c r="K42" s="9" t="str">
        <f t="shared" si="6"/>
        <v>N/A</v>
      </c>
    </row>
    <row r="43" spans="1:11" x14ac:dyDescent="0.2">
      <c r="A43" s="81" t="s">
        <v>50</v>
      </c>
      <c r="B43" s="34" t="s">
        <v>217</v>
      </c>
      <c r="C43" s="80" t="s">
        <v>1743</v>
      </c>
      <c r="D43" s="9" t="str">
        <f t="shared" si="7"/>
        <v>N/A</v>
      </c>
      <c r="E43" s="8" t="s">
        <v>1743</v>
      </c>
      <c r="F43" s="9" t="str">
        <f t="shared" si="8"/>
        <v>N/A</v>
      </c>
      <c r="G43" s="8" t="s">
        <v>1743</v>
      </c>
      <c r="H43" s="9" t="str">
        <f t="shared" si="9"/>
        <v>N/A</v>
      </c>
      <c r="I43" s="10" t="s">
        <v>1743</v>
      </c>
      <c r="J43" s="10" t="s">
        <v>1743</v>
      </c>
      <c r="K43" s="9" t="str">
        <f t="shared" si="6"/>
        <v>N/A</v>
      </c>
    </row>
    <row r="44" spans="1:11" x14ac:dyDescent="0.2">
      <c r="A44" s="81" t="s">
        <v>907</v>
      </c>
      <c r="B44" s="34" t="s">
        <v>217</v>
      </c>
      <c r="C44" s="80">
        <v>100</v>
      </c>
      <c r="D44" s="9" t="str">
        <f t="shared" si="7"/>
        <v>N/A</v>
      </c>
      <c r="E44" s="8">
        <v>100</v>
      </c>
      <c r="F44" s="9" t="str">
        <f t="shared" si="8"/>
        <v>N/A</v>
      </c>
      <c r="G44" s="8">
        <v>99.566928331</v>
      </c>
      <c r="H44" s="9" t="str">
        <f t="shared" si="9"/>
        <v>N/A</v>
      </c>
      <c r="I44" s="10">
        <v>0</v>
      </c>
      <c r="J44" s="10">
        <v>-0.433</v>
      </c>
      <c r="K44" s="9" t="str">
        <f>IF(J44="Div by 0", "N/A", IF(J44="N/A","N/A", IF(J44&gt;30, "No", IF(J44&lt;-30, "No", "Yes"))))</f>
        <v>Yes</v>
      </c>
    </row>
    <row r="45" spans="1:11" x14ac:dyDescent="0.2">
      <c r="A45" s="81" t="s">
        <v>908</v>
      </c>
      <c r="B45" s="34" t="s">
        <v>217</v>
      </c>
      <c r="C45" s="80">
        <v>0</v>
      </c>
      <c r="D45" s="9" t="str">
        <f t="shared" si="7"/>
        <v>N/A</v>
      </c>
      <c r="E45" s="8">
        <v>0</v>
      </c>
      <c r="F45" s="9" t="str">
        <f t="shared" si="8"/>
        <v>N/A</v>
      </c>
      <c r="G45" s="8">
        <v>0</v>
      </c>
      <c r="H45" s="9" t="str">
        <f t="shared" si="9"/>
        <v>N/A</v>
      </c>
      <c r="I45" s="10" t="s">
        <v>1743</v>
      </c>
      <c r="J45" s="10" t="s">
        <v>1743</v>
      </c>
      <c r="K45" s="9" t="str">
        <f>IF(J45="Div by 0", "N/A", IF(J45="N/A","N/A", IF(J45&gt;30, "No", IF(J45&lt;-30, "No", "Yes"))))</f>
        <v>N/A</v>
      </c>
    </row>
    <row r="46" spans="1:11" x14ac:dyDescent="0.2">
      <c r="A46" s="81" t="s">
        <v>931</v>
      </c>
      <c r="B46" s="34" t="s">
        <v>217</v>
      </c>
      <c r="C46" s="80">
        <v>0</v>
      </c>
      <c r="D46" s="9" t="str">
        <f t="shared" si="7"/>
        <v>N/A</v>
      </c>
      <c r="E46" s="8">
        <v>0</v>
      </c>
      <c r="F46" s="9" t="str">
        <f t="shared" si="8"/>
        <v>N/A</v>
      </c>
      <c r="G46" s="8">
        <v>0</v>
      </c>
      <c r="H46" s="9" t="str">
        <f t="shared" si="9"/>
        <v>N/A</v>
      </c>
      <c r="I46" s="10" t="s">
        <v>1743</v>
      </c>
      <c r="J46" s="10" t="s">
        <v>1743</v>
      </c>
      <c r="K46" s="9" t="str">
        <f>IF(J46="Div by 0", "N/A", IF(J46="N/A","N/A", IF(J46&gt;30, "No", IF(J46&lt;-30, "No", "Yes"))))</f>
        <v>N/A</v>
      </c>
    </row>
    <row r="47" spans="1:11" x14ac:dyDescent="0.2">
      <c r="A47" s="81" t="s">
        <v>919</v>
      </c>
      <c r="B47" s="34" t="s">
        <v>217</v>
      </c>
      <c r="C47" s="80">
        <v>0</v>
      </c>
      <c r="D47" s="9" t="str">
        <f t="shared" si="7"/>
        <v>N/A</v>
      </c>
      <c r="E47" s="8">
        <v>0</v>
      </c>
      <c r="F47" s="9" t="str">
        <f t="shared" si="8"/>
        <v>N/A</v>
      </c>
      <c r="G47" s="8">
        <v>0.43307166889999998</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10632440</v>
      </c>
      <c r="F6" s="9" t="str">
        <f t="shared" ref="F6:F15" si="1">IF($B6="N/A","N/A",IF(E6&lt;0,"No","Yes"))</f>
        <v>N/A</v>
      </c>
      <c r="G6" s="79">
        <v>11938893</v>
      </c>
      <c r="H6" s="9" t="str">
        <f t="shared" ref="H6:H15" si="2">IF($B6="N/A","N/A",IF(G6&lt;0,"No","Yes"))</f>
        <v>N/A</v>
      </c>
      <c r="I6" s="10" t="s">
        <v>217</v>
      </c>
      <c r="J6" s="10">
        <v>12.29</v>
      </c>
      <c r="K6" s="9" t="str">
        <f t="shared" ref="K6:K15" si="3">IF(J6="Div by 0", "N/A", IF(J6="N/A","N/A", IF(J6&gt;30, "No", IF(J6&lt;-30, "No", "Yes"))))</f>
        <v>Yes</v>
      </c>
    </row>
    <row r="7" spans="1:11" x14ac:dyDescent="0.2">
      <c r="A7" s="78" t="s">
        <v>445</v>
      </c>
      <c r="B7" s="5" t="s">
        <v>217</v>
      </c>
      <c r="C7" s="80" t="s">
        <v>217</v>
      </c>
      <c r="D7" s="9" t="str">
        <f t="shared" si="0"/>
        <v>N/A</v>
      </c>
      <c r="E7" s="80">
        <v>2.9916651304999999</v>
      </c>
      <c r="F7" s="9" t="str">
        <f t="shared" si="1"/>
        <v>N/A</v>
      </c>
      <c r="G7" s="80">
        <v>2.8421730557</v>
      </c>
      <c r="H7" s="9" t="str">
        <f t="shared" si="2"/>
        <v>N/A</v>
      </c>
      <c r="I7" s="10" t="s">
        <v>217</v>
      </c>
      <c r="J7" s="10">
        <v>-5</v>
      </c>
      <c r="K7" s="9" t="str">
        <f t="shared" si="3"/>
        <v>Yes</v>
      </c>
    </row>
    <row r="8" spans="1:11" x14ac:dyDescent="0.2">
      <c r="A8" s="78" t="s">
        <v>446</v>
      </c>
      <c r="B8" s="5" t="s">
        <v>217</v>
      </c>
      <c r="C8" s="80" t="s">
        <v>217</v>
      </c>
      <c r="D8" s="9" t="str">
        <f t="shared" si="0"/>
        <v>N/A</v>
      </c>
      <c r="E8" s="80">
        <v>33.836287814000002</v>
      </c>
      <c r="F8" s="9" t="str">
        <f t="shared" si="1"/>
        <v>N/A</v>
      </c>
      <c r="G8" s="80">
        <v>33.549056851000003</v>
      </c>
      <c r="H8" s="9" t="str">
        <f t="shared" si="2"/>
        <v>N/A</v>
      </c>
      <c r="I8" s="10" t="s">
        <v>217</v>
      </c>
      <c r="J8" s="10">
        <v>-0.84899999999999998</v>
      </c>
      <c r="K8" s="9" t="str">
        <f t="shared" si="3"/>
        <v>Yes</v>
      </c>
    </row>
    <row r="9" spans="1:11" x14ac:dyDescent="0.2">
      <c r="A9" s="78" t="s">
        <v>447</v>
      </c>
      <c r="B9" s="5" t="s">
        <v>217</v>
      </c>
      <c r="C9" s="80" t="s">
        <v>217</v>
      </c>
      <c r="D9" s="9" t="str">
        <f t="shared" si="0"/>
        <v>N/A</v>
      </c>
      <c r="E9" s="80">
        <v>43.325210394000003</v>
      </c>
      <c r="F9" s="9" t="str">
        <f t="shared" si="1"/>
        <v>N/A</v>
      </c>
      <c r="G9" s="80">
        <v>42.921776751000003</v>
      </c>
      <c r="H9" s="9" t="str">
        <f t="shared" si="2"/>
        <v>N/A</v>
      </c>
      <c r="I9" s="10" t="s">
        <v>217</v>
      </c>
      <c r="J9" s="10">
        <v>-0.93100000000000005</v>
      </c>
      <c r="K9" s="9" t="str">
        <f t="shared" si="3"/>
        <v>Yes</v>
      </c>
    </row>
    <row r="10" spans="1:11" x14ac:dyDescent="0.2">
      <c r="A10" s="78" t="s">
        <v>448</v>
      </c>
      <c r="B10" s="5" t="s">
        <v>217</v>
      </c>
      <c r="C10" s="80" t="s">
        <v>217</v>
      </c>
      <c r="D10" s="9" t="str">
        <f t="shared" si="0"/>
        <v>N/A</v>
      </c>
      <c r="E10" s="80">
        <v>19.835992490999999</v>
      </c>
      <c r="F10" s="9" t="str">
        <f t="shared" si="1"/>
        <v>N/A</v>
      </c>
      <c r="G10" s="80">
        <v>20.355187035</v>
      </c>
      <c r="H10" s="9" t="str">
        <f t="shared" si="2"/>
        <v>N/A</v>
      </c>
      <c r="I10" s="10" t="s">
        <v>217</v>
      </c>
      <c r="J10" s="10">
        <v>2.617</v>
      </c>
      <c r="K10" s="9" t="str">
        <f t="shared" si="3"/>
        <v>Yes</v>
      </c>
    </row>
    <row r="11" spans="1:11" x14ac:dyDescent="0.2">
      <c r="A11" s="78" t="s">
        <v>1644</v>
      </c>
      <c r="B11" s="5" t="s">
        <v>217</v>
      </c>
      <c r="C11" s="80" t="s">
        <v>217</v>
      </c>
      <c r="D11" s="9" t="str">
        <f t="shared" si="0"/>
        <v>N/A</v>
      </c>
      <c r="E11" s="80">
        <v>99.797534714999998</v>
      </c>
      <c r="F11" s="9" t="str">
        <f t="shared" si="1"/>
        <v>N/A</v>
      </c>
      <c r="G11" s="80">
        <v>99.748159231000002</v>
      </c>
      <c r="H11" s="9" t="str">
        <f t="shared" si="2"/>
        <v>N/A</v>
      </c>
      <c r="I11" s="10" t="s">
        <v>217</v>
      </c>
      <c r="J11" s="10">
        <v>-4.9000000000000002E-2</v>
      </c>
      <c r="K11" s="9" t="str">
        <f t="shared" si="3"/>
        <v>Yes</v>
      </c>
    </row>
    <row r="12" spans="1:11" x14ac:dyDescent="0.2">
      <c r="A12" s="78" t="s">
        <v>16</v>
      </c>
      <c r="B12" s="5" t="s">
        <v>217</v>
      </c>
      <c r="C12" s="80" t="s">
        <v>217</v>
      </c>
      <c r="D12" s="9" t="str">
        <f t="shared" si="0"/>
        <v>N/A</v>
      </c>
      <c r="E12" s="80">
        <v>0.92009924340000004</v>
      </c>
      <c r="F12" s="9" t="str">
        <f t="shared" si="1"/>
        <v>N/A</v>
      </c>
      <c r="G12" s="80">
        <v>0.88233473569999998</v>
      </c>
      <c r="H12" s="9" t="str">
        <f t="shared" si="2"/>
        <v>N/A</v>
      </c>
      <c r="I12" s="10" t="s">
        <v>217</v>
      </c>
      <c r="J12" s="10">
        <v>-4.0999999999999996</v>
      </c>
      <c r="K12" s="9" t="str">
        <f t="shared" si="3"/>
        <v>Yes</v>
      </c>
    </row>
    <row r="13" spans="1:11" x14ac:dyDescent="0.2">
      <c r="A13" s="78" t="s">
        <v>36</v>
      </c>
      <c r="B13" s="5" t="s">
        <v>217</v>
      </c>
      <c r="C13" s="80" t="s">
        <v>217</v>
      </c>
      <c r="D13" s="9" t="str">
        <f t="shared" si="0"/>
        <v>N/A</v>
      </c>
      <c r="E13" s="80">
        <v>12.913765290000001</v>
      </c>
      <c r="F13" s="9" t="str">
        <f t="shared" si="1"/>
        <v>N/A</v>
      </c>
      <c r="G13" s="80">
        <v>13.350690733</v>
      </c>
      <c r="H13" s="9" t="str">
        <f t="shared" si="2"/>
        <v>N/A</v>
      </c>
      <c r="I13" s="10" t="s">
        <v>217</v>
      </c>
      <c r="J13" s="10">
        <v>3.383</v>
      </c>
      <c r="K13" s="9" t="str">
        <f t="shared" si="3"/>
        <v>Yes</v>
      </c>
    </row>
    <row r="14" spans="1:11" x14ac:dyDescent="0.2">
      <c r="A14" s="78" t="s">
        <v>37</v>
      </c>
      <c r="B14" s="5" t="s">
        <v>217</v>
      </c>
      <c r="C14" s="80" t="s">
        <v>217</v>
      </c>
      <c r="D14" s="9" t="str">
        <f t="shared" si="0"/>
        <v>N/A</v>
      </c>
      <c r="E14" s="80">
        <v>62.256750640999996</v>
      </c>
      <c r="F14" s="9" t="str">
        <f t="shared" si="1"/>
        <v>N/A</v>
      </c>
      <c r="G14" s="80">
        <v>58.650478636000003</v>
      </c>
      <c r="H14" s="9" t="str">
        <f t="shared" si="2"/>
        <v>N/A</v>
      </c>
      <c r="I14" s="10" t="s">
        <v>217</v>
      </c>
      <c r="J14" s="10">
        <v>-5.79</v>
      </c>
      <c r="K14" s="9" t="str">
        <f t="shared" si="3"/>
        <v>Yes</v>
      </c>
    </row>
    <row r="15" spans="1:11" x14ac:dyDescent="0.2">
      <c r="A15" s="78" t="s">
        <v>38</v>
      </c>
      <c r="B15" s="5" t="s">
        <v>217</v>
      </c>
      <c r="C15" s="80" t="s">
        <v>217</v>
      </c>
      <c r="D15" s="9" t="str">
        <f t="shared" si="0"/>
        <v>N/A</v>
      </c>
      <c r="E15" s="80">
        <v>0.38116184600000003</v>
      </c>
      <c r="F15" s="9" t="str">
        <f t="shared" si="1"/>
        <v>N/A</v>
      </c>
      <c r="G15" s="80">
        <v>0.39319775169999999</v>
      </c>
      <c r="H15" s="9" t="str">
        <f t="shared" si="2"/>
        <v>N/A</v>
      </c>
      <c r="I15" s="10" t="s">
        <v>217</v>
      </c>
      <c r="J15" s="10">
        <v>3.1579999999999999</v>
      </c>
      <c r="K15" s="9" t="str">
        <f t="shared" si="3"/>
        <v>Yes</v>
      </c>
    </row>
    <row r="16" spans="1:11" x14ac:dyDescent="0.2">
      <c r="A16" s="78" t="s">
        <v>377</v>
      </c>
      <c r="B16" s="5" t="s">
        <v>217</v>
      </c>
      <c r="C16" s="8" t="s">
        <v>217</v>
      </c>
      <c r="D16" s="9" t="str">
        <f t="shared" ref="D16:D41" si="4">IF($B16="N/A","N/A",IF(C16&lt;0,"No","Yes"))</f>
        <v>N/A</v>
      </c>
      <c r="E16" s="8">
        <v>39.751533985000002</v>
      </c>
      <c r="F16" s="9" t="str">
        <f t="shared" ref="F16:F41" si="5">IF($B16="N/A","N/A",IF(E16&lt;0,"No","Yes"))</f>
        <v>N/A</v>
      </c>
      <c r="G16" s="8">
        <v>39.963085354999997</v>
      </c>
      <c r="H16" s="9" t="str">
        <f t="shared" ref="H16:H41" si="6">IF($B16="N/A","N/A",IF(G16&lt;0,"No","Yes"))</f>
        <v>N/A</v>
      </c>
      <c r="I16" s="10" t="s">
        <v>217</v>
      </c>
      <c r="J16" s="10">
        <v>0.53220000000000001</v>
      </c>
      <c r="K16" s="9" t="str">
        <f t="shared" ref="K16:K41" si="7">IF(J16="Div by 0", "N/A", IF(J16="N/A","N/A", IF(J16&gt;30, "No", IF(J16&lt;-30, "No", "Yes"))))</f>
        <v>Yes</v>
      </c>
    </row>
    <row r="17" spans="1:11" x14ac:dyDescent="0.2">
      <c r="A17" s="78" t="s">
        <v>378</v>
      </c>
      <c r="B17" s="5" t="s">
        <v>217</v>
      </c>
      <c r="C17" s="8" t="s">
        <v>217</v>
      </c>
      <c r="D17" s="9" t="str">
        <f t="shared" si="4"/>
        <v>N/A</v>
      </c>
      <c r="E17" s="8">
        <v>0</v>
      </c>
      <c r="F17" s="9" t="str">
        <f t="shared" si="5"/>
        <v>N/A</v>
      </c>
      <c r="G17" s="8">
        <v>0</v>
      </c>
      <c r="H17" s="9" t="str">
        <f t="shared" si="6"/>
        <v>N/A</v>
      </c>
      <c r="I17" s="10" t="s">
        <v>217</v>
      </c>
      <c r="J17" s="10" t="s">
        <v>1743</v>
      </c>
      <c r="K17" s="9" t="str">
        <f t="shared" si="7"/>
        <v>N/A</v>
      </c>
    </row>
    <row r="18" spans="1:11" x14ac:dyDescent="0.2">
      <c r="A18" s="78" t="s">
        <v>379</v>
      </c>
      <c r="B18" s="5" t="s">
        <v>217</v>
      </c>
      <c r="C18" s="8" t="s">
        <v>217</v>
      </c>
      <c r="D18" s="9" t="str">
        <f t="shared" si="4"/>
        <v>N/A</v>
      </c>
      <c r="E18" s="8">
        <v>0.93830766970000001</v>
      </c>
      <c r="F18" s="9" t="str">
        <f t="shared" si="5"/>
        <v>N/A</v>
      </c>
      <c r="G18" s="8">
        <v>0.96323838399999995</v>
      </c>
      <c r="H18" s="9" t="str">
        <f t="shared" si="6"/>
        <v>N/A</v>
      </c>
      <c r="I18" s="10" t="s">
        <v>217</v>
      </c>
      <c r="J18" s="10">
        <v>2.657</v>
      </c>
      <c r="K18" s="9" t="str">
        <f t="shared" si="7"/>
        <v>Yes</v>
      </c>
    </row>
    <row r="19" spans="1:11" x14ac:dyDescent="0.2">
      <c r="A19" s="78" t="s">
        <v>380</v>
      </c>
      <c r="B19" s="5" t="s">
        <v>217</v>
      </c>
      <c r="C19" s="8" t="s">
        <v>217</v>
      </c>
      <c r="D19" s="9" t="str">
        <f t="shared" si="4"/>
        <v>N/A</v>
      </c>
      <c r="E19" s="8">
        <v>3.6846481145999999</v>
      </c>
      <c r="F19" s="9" t="str">
        <f t="shared" si="5"/>
        <v>N/A</v>
      </c>
      <c r="G19" s="8">
        <v>3.2910588946999999</v>
      </c>
      <c r="H19" s="9" t="str">
        <f t="shared" si="6"/>
        <v>N/A</v>
      </c>
      <c r="I19" s="10" t="s">
        <v>217</v>
      </c>
      <c r="J19" s="10">
        <v>-10.7</v>
      </c>
      <c r="K19" s="9" t="str">
        <f t="shared" si="7"/>
        <v>Yes</v>
      </c>
    </row>
    <row r="20" spans="1:11" x14ac:dyDescent="0.2">
      <c r="A20" s="78" t="s">
        <v>381</v>
      </c>
      <c r="B20" s="5" t="s">
        <v>217</v>
      </c>
      <c r="C20" s="8" t="s">
        <v>217</v>
      </c>
      <c r="D20" s="9" t="str">
        <f t="shared" si="4"/>
        <v>N/A</v>
      </c>
      <c r="E20" s="8">
        <v>1.7037669622</v>
      </c>
      <c r="F20" s="9" t="str">
        <f t="shared" si="5"/>
        <v>N/A</v>
      </c>
      <c r="G20" s="8">
        <v>1.4603028941</v>
      </c>
      <c r="H20" s="9" t="str">
        <f t="shared" si="6"/>
        <v>N/A</v>
      </c>
      <c r="I20" s="10" t="s">
        <v>217</v>
      </c>
      <c r="J20" s="10">
        <v>-14.3</v>
      </c>
      <c r="K20" s="9" t="str">
        <f t="shared" si="7"/>
        <v>Yes</v>
      </c>
    </row>
    <row r="21" spans="1:11" x14ac:dyDescent="0.2">
      <c r="A21" s="78" t="s">
        <v>382</v>
      </c>
      <c r="B21" s="5" t="s">
        <v>217</v>
      </c>
      <c r="C21" s="8" t="s">
        <v>217</v>
      </c>
      <c r="D21" s="9" t="str">
        <f t="shared" si="4"/>
        <v>N/A</v>
      </c>
      <c r="E21" s="8">
        <v>0.12469386139999999</v>
      </c>
      <c r="F21" s="9" t="str">
        <f t="shared" si="5"/>
        <v>N/A</v>
      </c>
      <c r="G21" s="8">
        <v>0.10762304340000001</v>
      </c>
      <c r="H21" s="9" t="str">
        <f t="shared" si="6"/>
        <v>N/A</v>
      </c>
      <c r="I21" s="10" t="s">
        <v>217</v>
      </c>
      <c r="J21" s="10">
        <v>-13.7</v>
      </c>
      <c r="K21" s="9" t="str">
        <f t="shared" si="7"/>
        <v>Yes</v>
      </c>
    </row>
    <row r="22" spans="1:11" x14ac:dyDescent="0.2">
      <c r="A22" s="78" t="s">
        <v>383</v>
      </c>
      <c r="B22" s="5" t="s">
        <v>217</v>
      </c>
      <c r="C22" s="8" t="s">
        <v>217</v>
      </c>
      <c r="D22" s="9" t="str">
        <f t="shared" si="4"/>
        <v>N/A</v>
      </c>
      <c r="E22" s="8">
        <v>26.291453325999999</v>
      </c>
      <c r="F22" s="9" t="str">
        <f t="shared" si="5"/>
        <v>N/A</v>
      </c>
      <c r="G22" s="8">
        <v>25.961837500000001</v>
      </c>
      <c r="H22" s="9" t="str">
        <f t="shared" si="6"/>
        <v>N/A</v>
      </c>
      <c r="I22" s="10" t="s">
        <v>217</v>
      </c>
      <c r="J22" s="10">
        <v>-1.25</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0.86211631570000002</v>
      </c>
      <c r="F24" s="9" t="str">
        <f t="shared" si="5"/>
        <v>N/A</v>
      </c>
      <c r="G24" s="8">
        <v>0.83288291469999998</v>
      </c>
      <c r="H24" s="9" t="str">
        <f t="shared" si="6"/>
        <v>N/A</v>
      </c>
      <c r="I24" s="10" t="s">
        <v>217</v>
      </c>
      <c r="J24" s="10">
        <v>-3.39</v>
      </c>
      <c r="K24" s="9" t="str">
        <f t="shared" si="7"/>
        <v>Yes</v>
      </c>
    </row>
    <row r="25" spans="1:11" x14ac:dyDescent="0.2">
      <c r="A25" s="78" t="s">
        <v>386</v>
      </c>
      <c r="B25" s="5" t="s">
        <v>217</v>
      </c>
      <c r="C25" s="8" t="s">
        <v>217</v>
      </c>
      <c r="D25" s="9" t="str">
        <f t="shared" si="4"/>
        <v>N/A</v>
      </c>
      <c r="E25" s="8">
        <v>3.2066298987000001</v>
      </c>
      <c r="F25" s="9" t="str">
        <f t="shared" si="5"/>
        <v>N/A</v>
      </c>
      <c r="G25" s="8">
        <v>3.2038983849</v>
      </c>
      <c r="H25" s="9" t="str">
        <f t="shared" si="6"/>
        <v>N/A</v>
      </c>
      <c r="I25" s="10" t="s">
        <v>217</v>
      </c>
      <c r="J25" s="10">
        <v>-8.5000000000000006E-2</v>
      </c>
      <c r="K25" s="9" t="str">
        <f t="shared" si="7"/>
        <v>Yes</v>
      </c>
    </row>
    <row r="26" spans="1:11" x14ac:dyDescent="0.2">
      <c r="A26" s="78" t="s">
        <v>387</v>
      </c>
      <c r="B26" s="5" t="s">
        <v>217</v>
      </c>
      <c r="C26" s="8" t="s">
        <v>217</v>
      </c>
      <c r="D26" s="9" t="str">
        <f t="shared" si="4"/>
        <v>N/A</v>
      </c>
      <c r="E26" s="8">
        <v>19.055804687999998</v>
      </c>
      <c r="F26" s="9" t="str">
        <f t="shared" si="5"/>
        <v>N/A</v>
      </c>
      <c r="G26" s="8">
        <v>20.091569628999999</v>
      </c>
      <c r="H26" s="9" t="str">
        <f t="shared" si="6"/>
        <v>N/A</v>
      </c>
      <c r="I26" s="10" t="s">
        <v>217</v>
      </c>
      <c r="J26" s="10">
        <v>5.4349999999999996</v>
      </c>
      <c r="K26" s="9" t="str">
        <f t="shared" si="7"/>
        <v>Yes</v>
      </c>
    </row>
    <row r="27" spans="1:11" x14ac:dyDescent="0.2">
      <c r="A27" s="78" t="s">
        <v>388</v>
      </c>
      <c r="B27" s="5" t="s">
        <v>217</v>
      </c>
      <c r="C27" s="8" t="s">
        <v>217</v>
      </c>
      <c r="D27" s="9" t="str">
        <f t="shared" si="4"/>
        <v>N/A</v>
      </c>
      <c r="E27" s="8">
        <v>9.6873339999999997E-4</v>
      </c>
      <c r="F27" s="9" t="str">
        <f t="shared" si="5"/>
        <v>N/A</v>
      </c>
      <c r="G27" s="8">
        <v>5.7794300000000003E-4</v>
      </c>
      <c r="H27" s="9" t="str">
        <f t="shared" si="6"/>
        <v>N/A</v>
      </c>
      <c r="I27" s="10" t="s">
        <v>217</v>
      </c>
      <c r="J27" s="10">
        <v>-40.299999999999997</v>
      </c>
      <c r="K27" s="9" t="str">
        <f t="shared" si="7"/>
        <v>No</v>
      </c>
    </row>
    <row r="28" spans="1:11" x14ac:dyDescent="0.2">
      <c r="A28" s="78" t="s">
        <v>389</v>
      </c>
      <c r="B28" s="5" t="s">
        <v>217</v>
      </c>
      <c r="C28" s="8" t="s">
        <v>217</v>
      </c>
      <c r="D28" s="9" t="str">
        <f t="shared" si="4"/>
        <v>N/A</v>
      </c>
      <c r="E28" s="8">
        <v>9.4051789000000003E-6</v>
      </c>
      <c r="F28" s="9" t="str">
        <f t="shared" si="5"/>
        <v>N/A</v>
      </c>
      <c r="G28" s="8">
        <v>8.3759858999999992E-6</v>
      </c>
      <c r="H28" s="9" t="str">
        <f t="shared" si="6"/>
        <v>N/A</v>
      </c>
      <c r="I28" s="10" t="s">
        <v>217</v>
      </c>
      <c r="J28" s="10">
        <v>-10.9</v>
      </c>
      <c r="K28" s="9" t="str">
        <f t="shared" si="7"/>
        <v>Yes</v>
      </c>
    </row>
    <row r="29" spans="1:11" x14ac:dyDescent="0.2">
      <c r="A29" s="78" t="s">
        <v>390</v>
      </c>
      <c r="B29" s="5" t="s">
        <v>217</v>
      </c>
      <c r="C29" s="8" t="s">
        <v>217</v>
      </c>
      <c r="D29" s="9" t="str">
        <f t="shared" si="4"/>
        <v>N/A</v>
      </c>
      <c r="E29" s="8">
        <v>0</v>
      </c>
      <c r="F29" s="9" t="str">
        <f t="shared" si="5"/>
        <v>N/A</v>
      </c>
      <c r="G29" s="8">
        <v>2.9315949999999998E-4</v>
      </c>
      <c r="H29" s="9" t="str">
        <f t="shared" si="6"/>
        <v>N/A</v>
      </c>
      <c r="I29" s="10" t="s">
        <v>217</v>
      </c>
      <c r="J29" s="10" t="s">
        <v>1743</v>
      </c>
      <c r="K29" s="9" t="str">
        <f t="shared" si="7"/>
        <v>N/A</v>
      </c>
    </row>
    <row r="30" spans="1:11" x14ac:dyDescent="0.2">
      <c r="A30" s="78" t="s">
        <v>391</v>
      </c>
      <c r="B30" s="5" t="s">
        <v>217</v>
      </c>
      <c r="C30" s="8" t="s">
        <v>217</v>
      </c>
      <c r="D30" s="9" t="str">
        <f t="shared" si="4"/>
        <v>N/A</v>
      </c>
      <c r="E30" s="8">
        <v>4.9057413000000001E-2</v>
      </c>
      <c r="F30" s="9" t="str">
        <f t="shared" si="5"/>
        <v>N/A</v>
      </c>
      <c r="G30" s="8">
        <v>7.6858047099999993E-2</v>
      </c>
      <c r="H30" s="9" t="str">
        <f t="shared" si="6"/>
        <v>N/A</v>
      </c>
      <c r="I30" s="10" t="s">
        <v>217</v>
      </c>
      <c r="J30" s="10">
        <v>56.67</v>
      </c>
      <c r="K30" s="9" t="str">
        <f t="shared" si="7"/>
        <v>No</v>
      </c>
    </row>
    <row r="31" spans="1:11" x14ac:dyDescent="0.2">
      <c r="A31" s="78" t="s">
        <v>392</v>
      </c>
      <c r="B31" s="5" t="s">
        <v>217</v>
      </c>
      <c r="C31" s="8" t="s">
        <v>217</v>
      </c>
      <c r="D31" s="9" t="str">
        <f t="shared" si="4"/>
        <v>N/A</v>
      </c>
      <c r="E31" s="8">
        <v>0.70357321559999997</v>
      </c>
      <c r="F31" s="9" t="str">
        <f t="shared" si="5"/>
        <v>N/A</v>
      </c>
      <c r="G31" s="8">
        <v>0.51495561609999996</v>
      </c>
      <c r="H31" s="9" t="str">
        <f t="shared" si="6"/>
        <v>N/A</v>
      </c>
      <c r="I31" s="10" t="s">
        <v>217</v>
      </c>
      <c r="J31" s="10">
        <v>-26.8</v>
      </c>
      <c r="K31" s="9" t="str">
        <f t="shared" si="7"/>
        <v>Yes</v>
      </c>
    </row>
    <row r="32" spans="1:11" x14ac:dyDescent="0.2">
      <c r="A32" s="78" t="s">
        <v>393</v>
      </c>
      <c r="B32" s="5" t="s">
        <v>217</v>
      </c>
      <c r="C32" s="8" t="s">
        <v>217</v>
      </c>
      <c r="D32" s="9" t="str">
        <f t="shared" si="4"/>
        <v>N/A</v>
      </c>
      <c r="E32" s="8">
        <v>5.8660100600000001E-2</v>
      </c>
      <c r="F32" s="9" t="str">
        <f t="shared" si="5"/>
        <v>N/A</v>
      </c>
      <c r="G32" s="8">
        <v>5.6311753499999999E-2</v>
      </c>
      <c r="H32" s="9" t="str">
        <f t="shared" si="6"/>
        <v>N/A</v>
      </c>
      <c r="I32" s="10" t="s">
        <v>217</v>
      </c>
      <c r="J32" s="10">
        <v>-4</v>
      </c>
      <c r="K32" s="9" t="str">
        <f t="shared" si="7"/>
        <v>Yes</v>
      </c>
    </row>
    <row r="33" spans="1:11" x14ac:dyDescent="0.2">
      <c r="A33" s="78" t="s">
        <v>394</v>
      </c>
      <c r="B33" s="5" t="s">
        <v>217</v>
      </c>
      <c r="C33" s="8" t="s">
        <v>217</v>
      </c>
      <c r="D33" s="9" t="str">
        <f t="shared" si="4"/>
        <v>N/A</v>
      </c>
      <c r="E33" s="8">
        <v>2.445347E-4</v>
      </c>
      <c r="F33" s="9" t="str">
        <f t="shared" si="5"/>
        <v>N/A</v>
      </c>
      <c r="G33" s="8">
        <v>3.3503900000000003E-5</v>
      </c>
      <c r="H33" s="9" t="str">
        <f t="shared" si="6"/>
        <v>N/A</v>
      </c>
      <c r="I33" s="10" t="s">
        <v>217</v>
      </c>
      <c r="J33" s="10">
        <v>-86.3</v>
      </c>
      <c r="K33" s="9" t="str">
        <f t="shared" si="7"/>
        <v>No</v>
      </c>
    </row>
    <row r="34" spans="1:11" x14ac:dyDescent="0.2">
      <c r="A34" s="78" t="s">
        <v>395</v>
      </c>
      <c r="B34" s="5" t="s">
        <v>217</v>
      </c>
      <c r="C34" s="8" t="s">
        <v>217</v>
      </c>
      <c r="D34" s="9" t="str">
        <f t="shared" si="4"/>
        <v>N/A</v>
      </c>
      <c r="E34" s="8">
        <v>1.975088E-4</v>
      </c>
      <c r="F34" s="9" t="str">
        <f t="shared" si="5"/>
        <v>N/A</v>
      </c>
      <c r="G34" s="8">
        <v>2.3452759999999999E-4</v>
      </c>
      <c r="H34" s="9" t="str">
        <f t="shared" si="6"/>
        <v>N/A</v>
      </c>
      <c r="I34" s="10" t="s">
        <v>217</v>
      </c>
      <c r="J34" s="10">
        <v>18.739999999999998</v>
      </c>
      <c r="K34" s="9" t="str">
        <f t="shared" si="7"/>
        <v>Yes</v>
      </c>
    </row>
    <row r="35" spans="1:11" x14ac:dyDescent="0.2">
      <c r="A35" s="78" t="s">
        <v>396</v>
      </c>
      <c r="B35" s="5" t="s">
        <v>217</v>
      </c>
      <c r="C35" s="8" t="s">
        <v>217</v>
      </c>
      <c r="D35" s="9" t="str">
        <f t="shared" si="4"/>
        <v>N/A</v>
      </c>
      <c r="E35" s="8">
        <v>0.49080925920000001</v>
      </c>
      <c r="F35" s="9" t="str">
        <f t="shared" si="5"/>
        <v>N/A</v>
      </c>
      <c r="G35" s="8">
        <v>0.5128364916</v>
      </c>
      <c r="H35" s="9" t="str">
        <f t="shared" si="6"/>
        <v>N/A</v>
      </c>
      <c r="I35" s="10" t="s">
        <v>217</v>
      </c>
      <c r="J35" s="10">
        <v>4.4880000000000004</v>
      </c>
      <c r="K35" s="9" t="str">
        <f t="shared" si="7"/>
        <v>Yes</v>
      </c>
    </row>
    <row r="36" spans="1:11" x14ac:dyDescent="0.2">
      <c r="A36" s="78" t="s">
        <v>397</v>
      </c>
      <c r="B36" s="5" t="s">
        <v>217</v>
      </c>
      <c r="C36" s="8" t="s">
        <v>217</v>
      </c>
      <c r="D36" s="9" t="str">
        <f t="shared" si="4"/>
        <v>N/A</v>
      </c>
      <c r="E36" s="8">
        <v>7.4112809E-3</v>
      </c>
      <c r="F36" s="9" t="str">
        <f t="shared" si="5"/>
        <v>N/A</v>
      </c>
      <c r="G36" s="8">
        <v>2.54043654E-2</v>
      </c>
      <c r="H36" s="9" t="str">
        <f t="shared" si="6"/>
        <v>N/A</v>
      </c>
      <c r="I36" s="10" t="s">
        <v>217</v>
      </c>
      <c r="J36" s="10">
        <v>242.8</v>
      </c>
      <c r="K36" s="9" t="str">
        <f t="shared" si="7"/>
        <v>No</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9.4051789000000003E-6</v>
      </c>
      <c r="F38" s="9" t="str">
        <f t="shared" si="5"/>
        <v>N/A</v>
      </c>
      <c r="G38" s="8">
        <v>8.3759858999999992E-6</v>
      </c>
      <c r="H38" s="9" t="str">
        <f t="shared" si="6"/>
        <v>N/A</v>
      </c>
      <c r="I38" s="10" t="s">
        <v>217</v>
      </c>
      <c r="J38" s="10">
        <v>-10.9</v>
      </c>
      <c r="K38" s="9" t="str">
        <f t="shared" si="7"/>
        <v>Yes</v>
      </c>
    </row>
    <row r="39" spans="1:11" x14ac:dyDescent="0.2">
      <c r="A39" s="78" t="s">
        <v>400</v>
      </c>
      <c r="B39" s="5" t="s">
        <v>217</v>
      </c>
      <c r="C39" s="8" t="s">
        <v>217</v>
      </c>
      <c r="D39" s="9" t="str">
        <f t="shared" si="4"/>
        <v>N/A</v>
      </c>
      <c r="E39" s="8">
        <v>3.0701043222000002</v>
      </c>
      <c r="F39" s="9" t="str">
        <f t="shared" si="5"/>
        <v>N/A</v>
      </c>
      <c r="G39" s="8">
        <v>2.9369808407</v>
      </c>
      <c r="H39" s="9" t="str">
        <f t="shared" si="6"/>
        <v>N/A</v>
      </c>
      <c r="I39" s="10" t="s">
        <v>217</v>
      </c>
      <c r="J39" s="10">
        <v>-4.34</v>
      </c>
      <c r="K39" s="9" t="str">
        <f t="shared" si="7"/>
        <v>Yes</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0</v>
      </c>
      <c r="F41" s="9" t="str">
        <f t="shared" si="5"/>
        <v>N/A</v>
      </c>
      <c r="G41" s="8">
        <v>0</v>
      </c>
      <c r="H41" s="9" t="str">
        <f t="shared" si="6"/>
        <v>N/A</v>
      </c>
      <c r="I41" s="10" t="s">
        <v>217</v>
      </c>
      <c r="J41" s="10" t="s">
        <v>1743</v>
      </c>
      <c r="K41" s="9" t="str">
        <f t="shared" si="7"/>
        <v>N/A</v>
      </c>
    </row>
    <row r="42" spans="1:11" x14ac:dyDescent="0.2">
      <c r="A42" s="78" t="s">
        <v>32</v>
      </c>
      <c r="B42" s="5" t="s">
        <v>217</v>
      </c>
      <c r="C42" s="8" t="s">
        <v>217</v>
      </c>
      <c r="D42" s="9" t="str">
        <f t="shared" ref="D42:D51" si="8">IF($B42="N/A","N/A",IF(C42&lt;0,"No","Yes"))</f>
        <v>N/A</v>
      </c>
      <c r="E42" s="8">
        <v>80.862708842000004</v>
      </c>
      <c r="F42" s="9" t="str">
        <f t="shared" ref="F42:F51" si="9">IF($B42="N/A","N/A",IF(E42&lt;0,"No","Yes"))</f>
        <v>N/A</v>
      </c>
      <c r="G42" s="8">
        <v>79.80770914</v>
      </c>
      <c r="H42" s="9" t="str">
        <f t="shared" ref="H42:H51" si="10">IF($B42="N/A","N/A",IF(G42&lt;0,"No","Yes"))</f>
        <v>N/A</v>
      </c>
      <c r="I42" s="10" t="s">
        <v>217</v>
      </c>
      <c r="J42" s="10">
        <v>-1.3</v>
      </c>
      <c r="K42" s="9" t="str">
        <f t="shared" ref="K42:K51" si="11">IF(J42="Div by 0", "N/A", IF(J42="N/A","N/A", IF(J42&gt;30, "No", IF(J42&lt;-30, "No", "Yes"))))</f>
        <v>Yes</v>
      </c>
    </row>
    <row r="43" spans="1:11" x14ac:dyDescent="0.2">
      <c r="A43" s="78" t="s">
        <v>39</v>
      </c>
      <c r="B43" s="5" t="s">
        <v>217</v>
      </c>
      <c r="C43" s="8" t="s">
        <v>217</v>
      </c>
      <c r="D43" s="9" t="str">
        <f t="shared" si="8"/>
        <v>N/A</v>
      </c>
      <c r="E43" s="8">
        <v>99.95620357</v>
      </c>
      <c r="F43" s="9" t="str">
        <f t="shared" si="9"/>
        <v>N/A</v>
      </c>
      <c r="G43" s="8">
        <v>99.952251700000005</v>
      </c>
      <c r="H43" s="9" t="str">
        <f t="shared" si="10"/>
        <v>N/A</v>
      </c>
      <c r="I43" s="10" t="s">
        <v>217</v>
      </c>
      <c r="J43" s="10">
        <v>-4.0000000000000001E-3</v>
      </c>
      <c r="K43" s="9" t="str">
        <f t="shared" si="11"/>
        <v>Yes</v>
      </c>
    </row>
    <row r="44" spans="1:11" x14ac:dyDescent="0.2">
      <c r="A44" s="78" t="s">
        <v>40</v>
      </c>
      <c r="B44" s="5" t="s">
        <v>217</v>
      </c>
      <c r="C44" s="8" t="s">
        <v>217</v>
      </c>
      <c r="D44" s="9" t="str">
        <f t="shared" si="8"/>
        <v>N/A</v>
      </c>
      <c r="E44" s="8">
        <v>41.549957843000001</v>
      </c>
      <c r="F44" s="9" t="str">
        <f t="shared" si="9"/>
        <v>N/A</v>
      </c>
      <c r="G44" s="8">
        <v>48.176892971000001</v>
      </c>
      <c r="H44" s="9" t="str">
        <f t="shared" si="10"/>
        <v>N/A</v>
      </c>
      <c r="I44" s="10" t="s">
        <v>217</v>
      </c>
      <c r="J44" s="10">
        <v>15.95</v>
      </c>
      <c r="K44" s="9" t="str">
        <f t="shared" si="11"/>
        <v>Yes</v>
      </c>
    </row>
    <row r="45" spans="1:11" x14ac:dyDescent="0.2">
      <c r="A45" s="78" t="s">
        <v>167</v>
      </c>
      <c r="B45" s="5" t="s">
        <v>217</v>
      </c>
      <c r="C45" s="8" t="s">
        <v>217</v>
      </c>
      <c r="D45" s="9" t="str">
        <f t="shared" si="8"/>
        <v>N/A</v>
      </c>
      <c r="E45" s="8">
        <v>95.177673233999997</v>
      </c>
      <c r="F45" s="9" t="str">
        <f t="shared" si="9"/>
        <v>N/A</v>
      </c>
      <c r="G45" s="8">
        <v>94.524199186999994</v>
      </c>
      <c r="H45" s="9" t="str">
        <f t="shared" si="10"/>
        <v>N/A</v>
      </c>
      <c r="I45" s="10" t="s">
        <v>217</v>
      </c>
      <c r="J45" s="10">
        <v>-0.68700000000000006</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98.118947761000001</v>
      </c>
      <c r="F48" s="9" t="str">
        <f t="shared" si="9"/>
        <v>N/A</v>
      </c>
      <c r="G48" s="8">
        <v>97.779336186999998</v>
      </c>
      <c r="H48" s="9" t="str">
        <f t="shared" si="10"/>
        <v>N/A</v>
      </c>
      <c r="I48" s="10" t="s">
        <v>217</v>
      </c>
      <c r="J48" s="10">
        <v>-0.34599999999999997</v>
      </c>
      <c r="K48" s="9" t="str">
        <f t="shared" si="11"/>
        <v>Yes</v>
      </c>
    </row>
    <row r="49" spans="1:12" x14ac:dyDescent="0.2">
      <c r="A49" s="78" t="s">
        <v>44</v>
      </c>
      <c r="B49" s="5" t="s">
        <v>217</v>
      </c>
      <c r="C49" s="8" t="s">
        <v>217</v>
      </c>
      <c r="D49" s="9" t="str">
        <f t="shared" si="8"/>
        <v>N/A</v>
      </c>
      <c r="E49" s="8">
        <v>73.476549573</v>
      </c>
      <c r="F49" s="9" t="str">
        <f t="shared" si="9"/>
        <v>N/A</v>
      </c>
      <c r="G49" s="8">
        <v>73.061200908000004</v>
      </c>
      <c r="H49" s="9" t="str">
        <f t="shared" si="10"/>
        <v>N/A</v>
      </c>
      <c r="I49" s="10" t="s">
        <v>217</v>
      </c>
      <c r="J49" s="10">
        <v>-0.56499999999999995</v>
      </c>
      <c r="K49" s="9" t="str">
        <f t="shared" si="11"/>
        <v>Yes</v>
      </c>
    </row>
    <row r="50" spans="1:12" x14ac:dyDescent="0.2">
      <c r="A50" s="78" t="s">
        <v>45</v>
      </c>
      <c r="B50" s="5" t="s">
        <v>217</v>
      </c>
      <c r="C50" s="8" t="s">
        <v>217</v>
      </c>
      <c r="D50" s="9" t="str">
        <f t="shared" si="8"/>
        <v>N/A</v>
      </c>
      <c r="E50" s="8">
        <v>24.996420352000001</v>
      </c>
      <c r="F50" s="9" t="str">
        <f t="shared" si="9"/>
        <v>N/A</v>
      </c>
      <c r="G50" s="8">
        <v>26.222193196999999</v>
      </c>
      <c r="H50" s="9" t="str">
        <f t="shared" si="10"/>
        <v>N/A</v>
      </c>
      <c r="I50" s="10" t="s">
        <v>217</v>
      </c>
      <c r="J50" s="10">
        <v>4.9039999999999999</v>
      </c>
      <c r="K50" s="9" t="str">
        <f t="shared" si="11"/>
        <v>Yes</v>
      </c>
    </row>
    <row r="51" spans="1:12" x14ac:dyDescent="0.2">
      <c r="A51" s="78" t="s">
        <v>50</v>
      </c>
      <c r="B51" s="5" t="s">
        <v>217</v>
      </c>
      <c r="C51" s="8" t="s">
        <v>217</v>
      </c>
      <c r="D51" s="9" t="str">
        <f t="shared" si="8"/>
        <v>N/A</v>
      </c>
      <c r="E51" s="8">
        <v>0.58725996960000004</v>
      </c>
      <c r="F51" s="9" t="str">
        <f t="shared" si="9"/>
        <v>N/A</v>
      </c>
      <c r="G51" s="8">
        <v>6.1727175299999999E-2</v>
      </c>
      <c r="H51" s="9" t="str">
        <f t="shared" si="10"/>
        <v>N/A</v>
      </c>
      <c r="I51" s="10" t="s">
        <v>217</v>
      </c>
      <c r="J51" s="10">
        <v>-89.5</v>
      </c>
      <c r="K51" s="9" t="str">
        <f t="shared" si="11"/>
        <v>No</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7986136</v>
      </c>
      <c r="D7" s="31" t="str">
        <f>IF($B7="N/A","N/A",IF(C7&gt;15,"No",IF(C7&lt;-15,"No","Yes")))</f>
        <v>N/A</v>
      </c>
      <c r="E7" s="30">
        <v>9070909</v>
      </c>
      <c r="F7" s="31" t="str">
        <f>IF($B7="N/A","N/A",IF(E7&gt;15,"No",IF(E7&lt;-15,"No","Yes")))</f>
        <v>N/A</v>
      </c>
      <c r="G7" s="30">
        <v>9264785</v>
      </c>
      <c r="H7" s="31" t="str">
        <f>IF($B7="N/A","N/A",IF(G7&gt;15,"No",IF(G7&lt;-15,"No","Yes")))</f>
        <v>N/A</v>
      </c>
      <c r="I7" s="32">
        <v>13.58</v>
      </c>
      <c r="J7" s="32">
        <v>2.137</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46.336488111000001</v>
      </c>
      <c r="H8" s="31" t="str">
        <f>IF($B8="N/A","N/A",IF(G8&gt;15,"No",IF(G8&lt;-15,"No","Yes")))</f>
        <v>N/A</v>
      </c>
      <c r="I8" s="32" t="s">
        <v>217</v>
      </c>
      <c r="J8" s="32" t="s">
        <v>217</v>
      </c>
      <c r="K8" s="31" t="str">
        <f t="shared" si="0"/>
        <v>N/A</v>
      </c>
    </row>
    <row r="9" spans="1:11" x14ac:dyDescent="0.2">
      <c r="A9" s="3" t="s">
        <v>119</v>
      </c>
      <c r="B9" s="34" t="s">
        <v>217</v>
      </c>
      <c r="C9" s="9">
        <v>48.483321596000003</v>
      </c>
      <c r="D9" s="9" t="str">
        <f>IF($B9="N/A","N/A",IF(C9&gt;15,"No",IF(C9&lt;-15,"No","Yes")))</f>
        <v>N/A</v>
      </c>
      <c r="E9" s="9">
        <v>52.420347288000002</v>
      </c>
      <c r="F9" s="9" t="str">
        <f>IF($B9="N/A","N/A",IF(E9&gt;15,"No",IF(E9&lt;-15,"No","Yes")))</f>
        <v>N/A</v>
      </c>
      <c r="G9" s="9">
        <v>53.663511888999999</v>
      </c>
      <c r="H9" s="9" t="str">
        <f>IF($B9="N/A","N/A",IF(G9&gt;15,"No",IF(G9&lt;-15,"No","Yes")))</f>
        <v>N/A</v>
      </c>
      <c r="I9" s="10">
        <v>8.1199999999999992</v>
      </c>
      <c r="J9" s="10">
        <v>2.3719999999999999</v>
      </c>
      <c r="K9" s="9" t="str">
        <f t="shared" si="0"/>
        <v>Yes</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217</v>
      </c>
      <c r="J12" s="10">
        <v>0</v>
      </c>
      <c r="K12" s="9" t="str">
        <f t="shared" si="0"/>
        <v>Yes</v>
      </c>
    </row>
    <row r="13" spans="1:11" x14ac:dyDescent="0.2">
      <c r="A13" s="3" t="s">
        <v>834</v>
      </c>
      <c r="B13" s="34" t="s">
        <v>218</v>
      </c>
      <c r="C13" s="9" t="s">
        <v>217</v>
      </c>
      <c r="D13" s="9" t="str">
        <f t="shared" si="1"/>
        <v>N/A</v>
      </c>
      <c r="E13" s="9">
        <v>0</v>
      </c>
      <c r="F13" s="9" t="str">
        <f t="shared" si="2"/>
        <v>No</v>
      </c>
      <c r="G13" s="9">
        <v>0</v>
      </c>
      <c r="H13" s="9" t="str">
        <f t="shared" si="3"/>
        <v>No</v>
      </c>
      <c r="I13" s="10" t="s">
        <v>217</v>
      </c>
      <c r="J13" s="10" t="s">
        <v>1743</v>
      </c>
      <c r="K13" s="9" t="str">
        <f t="shared" si="0"/>
        <v>N/A</v>
      </c>
    </row>
    <row r="14" spans="1:11" x14ac:dyDescent="0.2">
      <c r="A14" s="3" t="s">
        <v>13</v>
      </c>
      <c r="B14" s="34" t="s">
        <v>217</v>
      </c>
      <c r="C14" s="35">
        <v>4114192</v>
      </c>
      <c r="D14" s="9" t="str">
        <f>IF($B14="N/A","N/A",IF(C14&gt;15,"No",IF(C14&lt;-15,"No","Yes")))</f>
        <v>N/A</v>
      </c>
      <c r="E14" s="35">
        <v>4315907</v>
      </c>
      <c r="F14" s="9" t="str">
        <f>IF($B14="N/A","N/A",IF(E14&gt;15,"No",IF(E14&lt;-15,"No","Yes")))</f>
        <v>N/A</v>
      </c>
      <c r="G14" s="35">
        <v>4292976</v>
      </c>
      <c r="H14" s="9" t="str">
        <f>IF($B14="N/A","N/A",IF(G14&gt;15,"No",IF(G14&lt;-15,"No","Yes")))</f>
        <v>N/A</v>
      </c>
      <c r="I14" s="10">
        <v>4.9029999999999996</v>
      </c>
      <c r="J14" s="10">
        <v>-0.53100000000000003</v>
      </c>
      <c r="K14" s="9" t="str">
        <f t="shared" si="0"/>
        <v>Yes</v>
      </c>
    </row>
    <row r="15" spans="1:11" ht="14.25" customHeight="1" x14ac:dyDescent="0.2">
      <c r="A15" s="3" t="s">
        <v>444</v>
      </c>
      <c r="B15" s="34" t="s">
        <v>217</v>
      </c>
      <c r="C15" s="9">
        <v>0.58772172030000003</v>
      </c>
      <c r="D15" s="9" t="str">
        <f>IF($B15="N/A","N/A",IF(C15&gt;15,"No",IF(C15&lt;-15,"No","Yes")))</f>
        <v>N/A</v>
      </c>
      <c r="E15" s="9">
        <v>0</v>
      </c>
      <c r="F15" s="9" t="str">
        <f>IF($B15="N/A","N/A",IF(E15&gt;15,"No",IF(E15&lt;-15,"No","Yes")))</f>
        <v>N/A</v>
      </c>
      <c r="G15" s="9">
        <v>0</v>
      </c>
      <c r="H15" s="9" t="str">
        <f>IF($B15="N/A","N/A",IF(G15&gt;15,"No",IF(G15&lt;-15,"No","Yes")))</f>
        <v>N/A</v>
      </c>
      <c r="I15" s="10">
        <v>-100</v>
      </c>
      <c r="J15" s="10" t="s">
        <v>1743</v>
      </c>
      <c r="K15" s="9" t="str">
        <f t="shared" si="0"/>
        <v>N/A</v>
      </c>
    </row>
    <row r="16" spans="1:11" ht="12.75" customHeight="1" x14ac:dyDescent="0.2">
      <c r="A16" s="3" t="s">
        <v>856</v>
      </c>
      <c r="B16" s="34" t="s">
        <v>217</v>
      </c>
      <c r="C16" s="36">
        <v>87.055831265999998</v>
      </c>
      <c r="D16" s="9" t="str">
        <f>IF($B16="N/A","N/A",IF(C16&gt;15,"No",IF(C16&lt;-15,"No","Yes")))</f>
        <v>N/A</v>
      </c>
      <c r="E16" s="36" t="s">
        <v>1743</v>
      </c>
      <c r="F16" s="9" t="str">
        <f>IF($B16="N/A","N/A",IF(E16&gt;15,"No",IF(E16&lt;-15,"No","Yes")))</f>
        <v>N/A</v>
      </c>
      <c r="G16" s="36" t="s">
        <v>1743</v>
      </c>
      <c r="H16" s="9" t="str">
        <f>IF($B16="N/A","N/A",IF(G16&gt;15,"No",IF(G16&lt;-15,"No","Yes")))</f>
        <v>N/A</v>
      </c>
      <c r="I16" s="10" t="s">
        <v>1743</v>
      </c>
      <c r="J16" s="10" t="s">
        <v>1743</v>
      </c>
      <c r="K16" s="9" t="str">
        <f t="shared" si="0"/>
        <v>N/A</v>
      </c>
    </row>
    <row r="17" spans="1:11" x14ac:dyDescent="0.2">
      <c r="A17" s="3" t="s">
        <v>131</v>
      </c>
      <c r="B17" s="34" t="s">
        <v>217</v>
      </c>
      <c r="C17" s="35">
        <v>1305</v>
      </c>
      <c r="D17" s="9" t="str">
        <f>IF($B17="N/A","N/A",IF(C17&gt;15,"No",IF(C17&lt;-15,"No","Yes")))</f>
        <v>N/A</v>
      </c>
      <c r="E17" s="35">
        <v>1016</v>
      </c>
      <c r="F17" s="9" t="str">
        <f>IF($B17="N/A","N/A",IF(E17&gt;15,"No",IF(E17&lt;-15,"No","Yes")))</f>
        <v>N/A</v>
      </c>
      <c r="G17" s="35">
        <v>827</v>
      </c>
      <c r="H17" s="9" t="str">
        <f>IF($B17="N/A","N/A",IF(G17&gt;15,"No",IF(G17&lt;-15,"No","Yes")))</f>
        <v>N/A</v>
      </c>
      <c r="I17" s="10">
        <v>-22.1</v>
      </c>
      <c r="J17" s="10">
        <v>-18.600000000000001</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8.9262730000000002E-3</v>
      </c>
      <c r="H18" s="9" t="str">
        <f>IF($B18="N/A","N/A",IF(G18&gt;15,"No",IF(G18&lt;-15,"No","Yes")))</f>
        <v>N/A</v>
      </c>
      <c r="I18" s="10" t="s">
        <v>217</v>
      </c>
      <c r="J18" s="10" t="s">
        <v>217</v>
      </c>
      <c r="K18" s="9" t="str">
        <f t="shared" si="0"/>
        <v>N/A</v>
      </c>
    </row>
    <row r="19" spans="1:11" ht="27.75" customHeight="1" x14ac:dyDescent="0.2">
      <c r="A19" s="3" t="s">
        <v>835</v>
      </c>
      <c r="B19" s="34" t="s">
        <v>217</v>
      </c>
      <c r="C19" s="36">
        <v>66.173180076999998</v>
      </c>
      <c r="D19" s="9" t="str">
        <f>IF($B19="N/A","N/A",IF(C19&gt;60,"No",IF(C19&lt;15,"No","Yes")))</f>
        <v>N/A</v>
      </c>
      <c r="E19" s="36">
        <v>31.960629920999999</v>
      </c>
      <c r="F19" s="9" t="str">
        <f>IF($B19="N/A","N/A",IF(E19&gt;60,"No",IF(E19&lt;15,"No","Yes")))</f>
        <v>N/A</v>
      </c>
      <c r="G19" s="36">
        <v>42.772672309999997</v>
      </c>
      <c r="H19" s="9" t="str">
        <f>IF($B19="N/A","N/A",IF(G19&gt;60,"No",IF(G19&lt;15,"No","Yes")))</f>
        <v>N/A</v>
      </c>
      <c r="I19" s="10">
        <v>-51.7</v>
      </c>
      <c r="J19" s="10">
        <v>33.83</v>
      </c>
      <c r="K19" s="9" t="str">
        <f t="shared" si="0"/>
        <v>No</v>
      </c>
    </row>
    <row r="20" spans="1:11" x14ac:dyDescent="0.2">
      <c r="A20" s="3" t="s">
        <v>27</v>
      </c>
      <c r="B20" s="34" t="s">
        <v>221</v>
      </c>
      <c r="C20" s="35">
        <v>0</v>
      </c>
      <c r="D20" s="9" t="str">
        <f>IF($B20="N/A","N/A",IF(C20="N/A","N/A",IF(C20=0,"Yes","No")))</f>
        <v>Yes</v>
      </c>
      <c r="E20" s="35">
        <v>0</v>
      </c>
      <c r="F20" s="9" t="str">
        <f>IF($B20="N/A","N/A",IF(E20="N/A","N/A",IF(E20=0,"Yes","No")))</f>
        <v>Yes</v>
      </c>
      <c r="G20" s="35">
        <v>11</v>
      </c>
      <c r="H20" s="9" t="str">
        <f>IF($B20="N/A","N/A",IF(G20=0,"Yes","No"))</f>
        <v>No</v>
      </c>
      <c r="I20" s="10" t="s">
        <v>1743</v>
      </c>
      <c r="J20" s="10" t="s">
        <v>1743</v>
      </c>
      <c r="K20" s="9" t="str">
        <f t="shared" si="0"/>
        <v>N/A</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4114192</v>
      </c>
      <c r="D6" s="9" t="str">
        <f>IF($B6="N/A","N/A",IF(C6&gt;15,"No",IF(C6&lt;-15,"No","Yes")))</f>
        <v>N/A</v>
      </c>
      <c r="E6" s="35">
        <v>4315907</v>
      </c>
      <c r="F6" s="9" t="str">
        <f>IF($B6="N/A","N/A",IF(E6&gt;15,"No",IF(E6&lt;-15,"No","Yes")))</f>
        <v>N/A</v>
      </c>
      <c r="G6" s="35">
        <v>4292976</v>
      </c>
      <c r="H6" s="9" t="str">
        <f>IF($B6="N/A","N/A",IF(G6&gt;15,"No",IF(G6&lt;-15,"No","Yes")))</f>
        <v>N/A</v>
      </c>
      <c r="I6" s="10">
        <v>4.9029999999999996</v>
      </c>
      <c r="J6" s="10">
        <v>-0.53100000000000003</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54.897281167000003</v>
      </c>
      <c r="D9" s="9" t="str">
        <f>IF($B9="N/A","N/A",IF(C9&gt;60,"No",IF(C9&lt;15,"No","Yes")))</f>
        <v>Yes</v>
      </c>
      <c r="E9" s="36">
        <v>53.130562822999998</v>
      </c>
      <c r="F9" s="9" t="str">
        <f>IF($B9="N/A","N/A",IF(E9&gt;60,"No",IF(E9&lt;15,"No","Yes")))</f>
        <v>Yes</v>
      </c>
      <c r="G9" s="36">
        <v>53.522061385999997</v>
      </c>
      <c r="H9" s="9" t="str">
        <f>IF($B9="N/A","N/A",IF(G9&gt;60,"No",IF(G9&lt;15,"No","Yes")))</f>
        <v>Yes</v>
      </c>
      <c r="I9" s="10">
        <v>-3.22</v>
      </c>
      <c r="J9" s="10">
        <v>0.7369</v>
      </c>
      <c r="K9" s="9" t="str">
        <f t="shared" si="0"/>
        <v>Yes</v>
      </c>
    </row>
    <row r="10" spans="1:11" x14ac:dyDescent="0.2">
      <c r="A10" s="3" t="s">
        <v>14</v>
      </c>
      <c r="B10" s="34" t="s">
        <v>276</v>
      </c>
      <c r="C10" s="9">
        <v>2.8425994703000002</v>
      </c>
      <c r="D10" s="9" t="str">
        <f>IF($B10="N/A","N/A",IF(C10&gt;15,"No",IF(C10&lt;=0,"No","Yes")))</f>
        <v>Yes</v>
      </c>
      <c r="E10" s="9">
        <v>2.9399614031999999</v>
      </c>
      <c r="F10" s="9" t="str">
        <f>IF($B10="N/A","N/A",IF(E10&gt;15,"No",IF(E10&lt;=0,"No","Yes")))</f>
        <v>Yes</v>
      </c>
      <c r="G10" s="9">
        <v>3.2365426687999999</v>
      </c>
      <c r="H10" s="9" t="str">
        <f>IF($B10="N/A","N/A",IF(G10&gt;15,"No",IF(G10&lt;=0,"No","Yes")))</f>
        <v>Yes</v>
      </c>
      <c r="I10" s="10">
        <v>3.4249999999999998</v>
      </c>
      <c r="J10" s="10">
        <v>10.09</v>
      </c>
      <c r="K10" s="9" t="str">
        <f t="shared" si="0"/>
        <v>Yes</v>
      </c>
    </row>
    <row r="11" spans="1:11" x14ac:dyDescent="0.2">
      <c r="A11" s="3" t="s">
        <v>871</v>
      </c>
      <c r="B11" s="34" t="s">
        <v>217</v>
      </c>
      <c r="C11" s="36">
        <v>109.49462163</v>
      </c>
      <c r="D11" s="9" t="str">
        <f>IF($B11="N/A","N/A",IF(C11&gt;15,"No",IF(C11&lt;-15,"No","Yes")))</f>
        <v>N/A</v>
      </c>
      <c r="E11" s="36">
        <v>107.2977003</v>
      </c>
      <c r="F11" s="9" t="str">
        <f>IF($B11="N/A","N/A",IF(E11&gt;15,"No",IF(E11&lt;-15,"No","Yes")))</f>
        <v>N/A</v>
      </c>
      <c r="G11" s="36">
        <v>115.19002620000001</v>
      </c>
      <c r="H11" s="9" t="str">
        <f>IF($B11="N/A","N/A",IF(G11&gt;15,"No",IF(G11&lt;-15,"No","Yes")))</f>
        <v>N/A</v>
      </c>
      <c r="I11" s="10">
        <v>-2.0099999999999998</v>
      </c>
      <c r="J11" s="10">
        <v>7.3559999999999999</v>
      </c>
      <c r="K11" s="9" t="str">
        <f t="shared" si="0"/>
        <v>Yes</v>
      </c>
    </row>
    <row r="12" spans="1:11" x14ac:dyDescent="0.2">
      <c r="A12" s="3" t="s">
        <v>932</v>
      </c>
      <c r="B12" s="34" t="s">
        <v>217</v>
      </c>
      <c r="C12" s="9">
        <v>1.2292085542</v>
      </c>
      <c r="D12" s="9" t="str">
        <f>IF($B12="N/A","N/A",IF(C12&gt;15,"No",IF(C12&lt;-15,"No","Yes")))</f>
        <v>N/A</v>
      </c>
      <c r="E12" s="9">
        <v>1.1958784097999999</v>
      </c>
      <c r="F12" s="9" t="str">
        <f>IF($B12="N/A","N/A",IF(E12&gt;15,"No",IF(E12&lt;-15,"No","Yes")))</f>
        <v>N/A</v>
      </c>
      <c r="G12" s="9">
        <v>1.1840271177999999</v>
      </c>
      <c r="H12" s="9" t="str">
        <f>IF($B12="N/A","N/A",IF(G12&gt;15,"No",IF(G12&lt;-15,"No","Yes")))</f>
        <v>N/A</v>
      </c>
      <c r="I12" s="10">
        <v>-2.71</v>
      </c>
      <c r="J12" s="10">
        <v>-0.99099999999999999</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75.541102602999999</v>
      </c>
      <c r="D15" s="9" t="str">
        <f>IF($B15="N/A","N/A",IF(C15&gt;15,"No",IF(C15&lt;-15,"No","Yes")))</f>
        <v>N/A</v>
      </c>
      <c r="E15" s="9">
        <v>99.999953660000003</v>
      </c>
      <c r="F15" s="9" t="str">
        <f>IF($B15="N/A","N/A",IF(E15&gt;15,"No",IF(E15&lt;-15,"No","Yes")))</f>
        <v>N/A</v>
      </c>
      <c r="G15" s="9">
        <v>99.999394359999997</v>
      </c>
      <c r="H15" s="9" t="str">
        <f>IF($B15="N/A","N/A",IF(G15&gt;15,"No",IF(G15&lt;-15,"No","Yes")))</f>
        <v>N/A</v>
      </c>
      <c r="I15" s="10">
        <v>32.380000000000003</v>
      </c>
      <c r="J15" s="10">
        <v>-1E-3</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99.917602290000005</v>
      </c>
      <c r="D17" s="9" t="str">
        <f>IF($B17="N/A","N/A",IF(C17&gt;98,"Yes","No"))</f>
        <v>Yes</v>
      </c>
      <c r="E17" s="9">
        <v>99.919020497999995</v>
      </c>
      <c r="F17" s="9" t="str">
        <f>IF($B17="N/A","N/A",IF(E17&gt;98,"Yes","No"))</f>
        <v>Yes</v>
      </c>
      <c r="G17" s="9">
        <v>99.913253650000001</v>
      </c>
      <c r="H17" s="9" t="str">
        <f>IF($B17="N/A","N/A",IF(G17&gt;98,"Yes","No"))</f>
        <v>Yes</v>
      </c>
      <c r="I17" s="10">
        <v>1.4E-3</v>
      </c>
      <c r="J17" s="10">
        <v>-6.0000000000000001E-3</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99.549024450000005</v>
      </c>
      <c r="D19" s="9" t="str">
        <f>IF($B19="N/A","N/A",IF(C19&gt;100,"No",IF(C19&lt;98,"No","Yes")))</f>
        <v>Yes</v>
      </c>
      <c r="E19" s="9">
        <v>99.410784337999999</v>
      </c>
      <c r="F19" s="9" t="str">
        <f>IF($B19="N/A","N/A",IF(E19&gt;100,"No",IF(E19&lt;98,"No","Yes")))</f>
        <v>Yes</v>
      </c>
      <c r="G19" s="9">
        <v>99.425177313000006</v>
      </c>
      <c r="H19" s="9" t="str">
        <f>IF($B19="N/A","N/A",IF(G19&gt;100,"No",IF(G19&lt;98,"No","Yes")))</f>
        <v>Yes</v>
      </c>
      <c r="I19" s="10">
        <v>-0.13900000000000001</v>
      </c>
      <c r="J19" s="10">
        <v>1.4500000000000001E-2</v>
      </c>
      <c r="K19" s="9" t="str">
        <f>IF(J19="Div by 0", "N/A", IF(J19="N/A","N/A", IF(J19&gt;30, "No", IF(J19&lt;-30, "No", "Yes"))))</f>
        <v>Yes</v>
      </c>
    </row>
    <row r="20" spans="1:11" x14ac:dyDescent="0.2">
      <c r="A20" s="3" t="s">
        <v>679</v>
      </c>
      <c r="B20" s="34" t="s">
        <v>227</v>
      </c>
      <c r="C20" s="9">
        <v>99.998322877999996</v>
      </c>
      <c r="D20" s="9" t="str">
        <f>IF($B20="N/A","N/A",IF(C20&gt;100,"No",IF(C20&lt;98,"No","Yes")))</f>
        <v>Yes</v>
      </c>
      <c r="E20" s="9">
        <v>99.997659819999996</v>
      </c>
      <c r="F20" s="9" t="str">
        <f>IF($B20="N/A","N/A",IF(E20&gt;100,"No",IF(E20&lt;98,"No","Yes")))</f>
        <v>Yes</v>
      </c>
      <c r="G20" s="9">
        <v>99.997833670999995</v>
      </c>
      <c r="H20" s="9" t="str">
        <f>IF($B20="N/A","N/A",IF(G20&gt;100,"No",IF(G20&lt;98,"No","Yes")))</f>
        <v>Yes</v>
      </c>
      <c r="I20" s="10">
        <v>-1E-3</v>
      </c>
      <c r="J20" s="10">
        <v>2.0000000000000001E-4</v>
      </c>
      <c r="K20" s="9" t="str">
        <f>IF(J20="Div by 0", "N/A", IF(J20="N/A","N/A", IF(J20&gt;30, "No", IF(J20&lt;-30, "No", "Yes"))))</f>
        <v>Yes</v>
      </c>
    </row>
    <row r="21" spans="1:11" x14ac:dyDescent="0.2">
      <c r="A21" s="3" t="s">
        <v>680</v>
      </c>
      <c r="B21" s="34" t="s">
        <v>227</v>
      </c>
      <c r="C21" s="9">
        <v>99.998322877999996</v>
      </c>
      <c r="D21" s="9" t="str">
        <f>IF($B21="N/A","N/A",IF(C21&gt;100,"No",IF(C21&lt;98,"No","Yes")))</f>
        <v>Yes</v>
      </c>
      <c r="E21" s="9">
        <v>99.997659819999996</v>
      </c>
      <c r="F21" s="9" t="str">
        <f>IF($B21="N/A","N/A",IF(E21&gt;100,"No",IF(E21&lt;98,"No","Yes")))</f>
        <v>Yes</v>
      </c>
      <c r="G21" s="9">
        <v>99.997833670999995</v>
      </c>
      <c r="H21" s="9" t="str">
        <f>IF($B21="N/A","N/A",IF(G21&gt;100,"No",IF(G21&lt;98,"No","Yes")))</f>
        <v>Yes</v>
      </c>
      <c r="I21" s="10">
        <v>-1E-3</v>
      </c>
      <c r="J21" s="10">
        <v>2.0000000000000001E-4</v>
      </c>
      <c r="K21" s="9" t="str">
        <f>IF(J21="Div by 0", "N/A", IF(J21="N/A","N/A", IF(J21&gt;30, "No", IF(J21&lt;-30, "No", "Yes"))))</f>
        <v>Yes</v>
      </c>
    </row>
    <row r="22" spans="1:11" ht="13.5" customHeight="1" x14ac:dyDescent="0.2">
      <c r="A22" s="3" t="s">
        <v>1724</v>
      </c>
      <c r="B22" s="34" t="s">
        <v>217</v>
      </c>
      <c r="C22" s="9">
        <v>71.290304390000003</v>
      </c>
      <c r="D22" s="9" t="str">
        <f>IF($B22="N/A","N/A",IF(C22&gt;15,"No",IF(C22&lt;-15,"No","Yes")))</f>
        <v>N/A</v>
      </c>
      <c r="E22" s="9">
        <v>69.096878129999993</v>
      </c>
      <c r="F22" s="9" t="str">
        <f>IF($B22="N/A","N/A",IF(E22&gt;15,"No",IF(E22&lt;-15,"No","Yes")))</f>
        <v>N/A</v>
      </c>
      <c r="G22" s="9">
        <v>69.827108280999994</v>
      </c>
      <c r="H22" s="9" t="str">
        <f>IF($B22="N/A","N/A",IF(G22&gt;15,"No",IF(G22&lt;-15,"No","Yes")))</f>
        <v>N/A</v>
      </c>
      <c r="I22" s="10">
        <v>-3.08</v>
      </c>
      <c r="J22" s="10">
        <v>1.0569999999999999</v>
      </c>
      <c r="K22" s="9" t="str">
        <f t="shared" ref="K22:K31" si="1">IF(J22="Div by 0", "N/A", IF(J22="N/A","N/A", IF(J22&gt;30, "No", IF(J22&lt;-30, "No", "Yes"))))</f>
        <v>Yes</v>
      </c>
    </row>
    <row r="23" spans="1:11" x14ac:dyDescent="0.2">
      <c r="A23" s="3" t="s">
        <v>933</v>
      </c>
      <c r="B23" s="34" t="s">
        <v>217</v>
      </c>
      <c r="C23" s="9">
        <v>28.702622531999999</v>
      </c>
      <c r="D23" s="9" t="str">
        <f>IF($B23="N/A","N/A",IF(C23&gt;15,"No",IF(C23&lt;-15,"No","Yes")))</f>
        <v>N/A</v>
      </c>
      <c r="E23" s="9">
        <v>30.896263520000002</v>
      </c>
      <c r="F23" s="9" t="str">
        <f>IF($B23="N/A","N/A",IF(E23&gt;15,"No",IF(E23&lt;-15,"No","Yes")))</f>
        <v>N/A</v>
      </c>
      <c r="G23" s="9">
        <v>30.152160179999999</v>
      </c>
      <c r="H23" s="9" t="str">
        <f>IF($B23="N/A","N/A",IF(G23&gt;15,"No",IF(G23&lt;-15,"No","Yes")))</f>
        <v>N/A</v>
      </c>
      <c r="I23" s="10">
        <v>7.6429999999999998</v>
      </c>
      <c r="J23" s="10">
        <v>-2.41</v>
      </c>
      <c r="K23" s="9" t="str">
        <f t="shared" si="1"/>
        <v>Yes</v>
      </c>
    </row>
    <row r="24" spans="1:11" ht="25.5" x14ac:dyDescent="0.2">
      <c r="A24" s="3" t="s">
        <v>934</v>
      </c>
      <c r="B24" s="34" t="s">
        <v>217</v>
      </c>
      <c r="C24" s="9">
        <v>4.8612219999999998E-4</v>
      </c>
      <c r="D24" s="9" t="str">
        <f>IF($B24="N/A","N/A",IF(C24&gt;15,"No",IF(C24&lt;-15,"No","Yes")))</f>
        <v>N/A</v>
      </c>
      <c r="E24" s="9">
        <v>4.6340200000000002E-4</v>
      </c>
      <c r="F24" s="9" t="str">
        <f>IF($B24="N/A","N/A",IF(E24&gt;15,"No",IF(E24&lt;-15,"No","Yes")))</f>
        <v>N/A</v>
      </c>
      <c r="G24" s="9">
        <v>9.7601291000000007E-3</v>
      </c>
      <c r="H24" s="9" t="str">
        <f>IF($B24="N/A","N/A",IF(G24&gt;15,"No",IF(G24&lt;-15,"No","Yes")))</f>
        <v>N/A</v>
      </c>
      <c r="I24" s="10">
        <v>-4.67</v>
      </c>
      <c r="J24" s="10">
        <v>2006</v>
      </c>
      <c r="K24" s="9" t="str">
        <f t="shared" si="1"/>
        <v>No</v>
      </c>
    </row>
    <row r="25" spans="1:11" x14ac:dyDescent="0.2">
      <c r="A25" s="3" t="s">
        <v>170</v>
      </c>
      <c r="B25" s="34" t="s">
        <v>217</v>
      </c>
      <c r="C25" s="9">
        <v>99.998322877999996</v>
      </c>
      <c r="D25" s="9" t="str">
        <f t="shared" ref="D25:D27" si="2">IF($B25="N/A","N/A",IF(C25&gt;15,"No",IF(C25&lt;-15,"No","Yes")))</f>
        <v>N/A</v>
      </c>
      <c r="E25" s="9">
        <v>99.997659819999996</v>
      </c>
      <c r="F25" s="9" t="str">
        <f t="shared" ref="F25:F27" si="3">IF($B25="N/A","N/A",IF(E25&gt;15,"No",IF(E25&lt;-15,"No","Yes")))</f>
        <v>N/A</v>
      </c>
      <c r="G25" s="9">
        <v>99.997833670999995</v>
      </c>
      <c r="H25" s="9" t="str">
        <f t="shared" ref="H25:H27" si="4">IF($B25="N/A","N/A",IF(G25&gt;15,"No",IF(G25&lt;-15,"No","Yes")))</f>
        <v>N/A</v>
      </c>
      <c r="I25" s="10">
        <v>-1E-3</v>
      </c>
      <c r="J25" s="10">
        <v>2.0000000000000001E-4</v>
      </c>
      <c r="K25" s="9" t="str">
        <f t="shared" si="1"/>
        <v>Yes</v>
      </c>
    </row>
    <row r="26" spans="1:11" x14ac:dyDescent="0.2">
      <c r="A26" s="3" t="s">
        <v>171</v>
      </c>
      <c r="B26" s="34" t="s">
        <v>217</v>
      </c>
      <c r="C26" s="9">
        <v>99.998322877999996</v>
      </c>
      <c r="D26" s="9" t="str">
        <f t="shared" si="2"/>
        <v>N/A</v>
      </c>
      <c r="E26" s="9">
        <v>99.997659819999996</v>
      </c>
      <c r="F26" s="9" t="str">
        <f t="shared" si="3"/>
        <v>N/A</v>
      </c>
      <c r="G26" s="9">
        <v>99.997833670999995</v>
      </c>
      <c r="H26" s="9" t="str">
        <f t="shared" si="4"/>
        <v>N/A</v>
      </c>
      <c r="I26" s="10">
        <v>-1E-3</v>
      </c>
      <c r="J26" s="10">
        <v>2.0000000000000001E-4</v>
      </c>
      <c r="K26" s="9" t="str">
        <f t="shared" si="1"/>
        <v>Yes</v>
      </c>
    </row>
    <row r="27" spans="1:11" x14ac:dyDescent="0.2">
      <c r="A27" s="3" t="s">
        <v>172</v>
      </c>
      <c r="B27" s="34" t="s">
        <v>217</v>
      </c>
      <c r="C27" s="9">
        <v>99.998322877999996</v>
      </c>
      <c r="D27" s="9" t="str">
        <f t="shared" si="2"/>
        <v>N/A</v>
      </c>
      <c r="E27" s="9">
        <v>99.997659819999996</v>
      </c>
      <c r="F27" s="9" t="str">
        <f t="shared" si="3"/>
        <v>N/A</v>
      </c>
      <c r="G27" s="9">
        <v>99.997833670999995</v>
      </c>
      <c r="H27" s="9" t="str">
        <f t="shared" si="4"/>
        <v>N/A</v>
      </c>
      <c r="I27" s="10">
        <v>-1E-3</v>
      </c>
      <c r="J27" s="10">
        <v>2.0000000000000001E-4</v>
      </c>
      <c r="K27" s="9" t="str">
        <f t="shared" si="1"/>
        <v>Yes</v>
      </c>
    </row>
    <row r="28" spans="1:11" x14ac:dyDescent="0.2">
      <c r="A28" s="3" t="s">
        <v>54</v>
      </c>
      <c r="B28" s="34" t="s">
        <v>217</v>
      </c>
      <c r="C28" s="9">
        <v>27.521467156</v>
      </c>
      <c r="D28" s="9" t="str">
        <f>IF($B28="N/A","N/A",IF(C28&gt;15,"No",IF(C28&lt;-15,"No","Yes")))</f>
        <v>N/A</v>
      </c>
      <c r="E28" s="9">
        <v>26.381337688999999</v>
      </c>
      <c r="F28" s="9" t="str">
        <f>IF($B28="N/A","N/A",IF(E28&gt;15,"No",IF(E28&lt;-15,"No","Yes")))</f>
        <v>N/A</v>
      </c>
      <c r="G28" s="9">
        <v>24.556904114999998</v>
      </c>
      <c r="H28" s="9" t="str">
        <f>IF($B28="N/A","N/A",IF(G28&gt;15,"No",IF(G28&lt;-15,"No","Yes")))</f>
        <v>N/A</v>
      </c>
      <c r="I28" s="10">
        <v>-4.1399999999999997</v>
      </c>
      <c r="J28" s="10">
        <v>-6.92</v>
      </c>
      <c r="K28" s="9" t="str">
        <f t="shared" si="1"/>
        <v>Yes</v>
      </c>
    </row>
    <row r="29" spans="1:11" x14ac:dyDescent="0.2">
      <c r="A29" s="3" t="s">
        <v>55</v>
      </c>
      <c r="B29" s="34" t="s">
        <v>217</v>
      </c>
      <c r="C29" s="9">
        <v>72.476855723</v>
      </c>
      <c r="D29" s="9" t="str">
        <f>IF($B29="N/A","N/A",IF(C29&gt;15,"No",IF(C29&lt;-15,"No","Yes")))</f>
        <v>N/A</v>
      </c>
      <c r="E29" s="9">
        <v>73.616322131000004</v>
      </c>
      <c r="F29" s="9" t="str">
        <f>IF($B29="N/A","N/A",IF(E29&gt;15,"No",IF(E29&lt;-15,"No","Yes")))</f>
        <v>N/A</v>
      </c>
      <c r="G29" s="9">
        <v>75.440929556</v>
      </c>
      <c r="H29" s="9" t="str">
        <f>IF($B29="N/A","N/A",IF(G29&gt;15,"No",IF(G29&lt;-15,"No","Yes")))</f>
        <v>N/A</v>
      </c>
      <c r="I29" s="10">
        <v>1.5720000000000001</v>
      </c>
      <c r="J29" s="10">
        <v>2.4790000000000001</v>
      </c>
      <c r="K29" s="9" t="str">
        <f t="shared" si="1"/>
        <v>Yes</v>
      </c>
    </row>
    <row r="30" spans="1:11" x14ac:dyDescent="0.2">
      <c r="A30" s="3" t="s">
        <v>56</v>
      </c>
      <c r="B30" s="34" t="s">
        <v>217</v>
      </c>
      <c r="C30" s="9">
        <v>73.909676554000001</v>
      </c>
      <c r="D30" s="9" t="str">
        <f>IF($B30="N/A","N/A",IF(C30&gt;15,"No",IF(C30&lt;-15,"No","Yes")))</f>
        <v>N/A</v>
      </c>
      <c r="E30" s="9">
        <v>76.390640484000002</v>
      </c>
      <c r="F30" s="9" t="str">
        <f>IF($B30="N/A","N/A",IF(E30&gt;15,"No",IF(E30&lt;-15,"No","Yes")))</f>
        <v>N/A</v>
      </c>
      <c r="G30" s="9">
        <v>77.601901338000005</v>
      </c>
      <c r="H30" s="9" t="str">
        <f>IF($B30="N/A","N/A",IF(G30&gt;15,"No",IF(G30&lt;-15,"No","Yes")))</f>
        <v>N/A</v>
      </c>
      <c r="I30" s="10">
        <v>3.3570000000000002</v>
      </c>
      <c r="J30" s="10">
        <v>1.5860000000000001</v>
      </c>
      <c r="K30" s="9" t="str">
        <f t="shared" si="1"/>
        <v>Yes</v>
      </c>
    </row>
    <row r="31" spans="1:11" x14ac:dyDescent="0.2">
      <c r="A31" s="3" t="s">
        <v>57</v>
      </c>
      <c r="B31" s="34" t="s">
        <v>217</v>
      </c>
      <c r="C31" s="9">
        <v>21.394310231999999</v>
      </c>
      <c r="D31" s="9" t="str">
        <f>IF($B31="N/A","N/A",IF(C31&gt;15,"No",IF(C31&lt;-15,"No","Yes")))</f>
        <v>N/A</v>
      </c>
      <c r="E31" s="9">
        <v>18.99443153</v>
      </c>
      <c r="F31" s="9" t="str">
        <f>IF($B31="N/A","N/A",IF(E31&gt;15,"No",IF(E31&lt;-15,"No","Yes")))</f>
        <v>N/A</v>
      </c>
      <c r="G31" s="9">
        <v>16.878035190999999</v>
      </c>
      <c r="H31" s="9" t="str">
        <f>IF($B31="N/A","N/A",IF(G31&gt;15,"No",IF(G31&lt;-15,"No","Yes")))</f>
        <v>N/A</v>
      </c>
      <c r="I31" s="10">
        <v>-11.2</v>
      </c>
      <c r="J31" s="10">
        <v>-11.1</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4755002</v>
      </c>
      <c r="F6" s="9" t="str">
        <f t="shared" si="0"/>
        <v>N/A</v>
      </c>
      <c r="G6" s="35">
        <v>4971809</v>
      </c>
      <c r="H6" s="9" t="str">
        <f t="shared" ref="H6:H18" si="1">IF($B6="N/A","N/A",IF(G6&lt;0,"No","Yes"))</f>
        <v>N/A</v>
      </c>
      <c r="I6" s="10" t="s">
        <v>217</v>
      </c>
      <c r="J6" s="10">
        <v>4.5599999999999996</v>
      </c>
      <c r="K6" s="9" t="str">
        <f t="shared" ref="K6:K18" si="2">IF(J6="Div by 0", "N/A", IF(J6="N/A","N/A", IF(J6&gt;30, "No", IF(J6&lt;-30, "No", "Yes"))))</f>
        <v>Yes</v>
      </c>
    </row>
    <row r="7" spans="1:11" x14ac:dyDescent="0.2">
      <c r="A7" s="25" t="s">
        <v>445</v>
      </c>
      <c r="B7" s="77" t="s">
        <v>217</v>
      </c>
      <c r="C7" s="9" t="s">
        <v>217</v>
      </c>
      <c r="D7" s="9" t="str">
        <f t="shared" si="0"/>
        <v>N/A</v>
      </c>
      <c r="E7" s="9">
        <v>1.9455512321999999</v>
      </c>
      <c r="F7" s="9" t="str">
        <f t="shared" si="0"/>
        <v>N/A</v>
      </c>
      <c r="G7" s="9">
        <v>1.9866008529000001</v>
      </c>
      <c r="H7" s="9" t="str">
        <f t="shared" si="1"/>
        <v>N/A</v>
      </c>
      <c r="I7" s="10" t="s">
        <v>217</v>
      </c>
      <c r="J7" s="10">
        <v>2.11</v>
      </c>
      <c r="K7" s="9" t="str">
        <f t="shared" si="2"/>
        <v>Yes</v>
      </c>
    </row>
    <row r="8" spans="1:11" x14ac:dyDescent="0.2">
      <c r="A8" s="25" t="s">
        <v>446</v>
      </c>
      <c r="B8" s="77" t="s">
        <v>217</v>
      </c>
      <c r="C8" s="9" t="s">
        <v>217</v>
      </c>
      <c r="D8" s="9" t="str">
        <f t="shared" si="0"/>
        <v>N/A</v>
      </c>
      <c r="E8" s="9">
        <v>41.98332619</v>
      </c>
      <c r="F8" s="9" t="str">
        <f t="shared" si="0"/>
        <v>N/A</v>
      </c>
      <c r="G8" s="9">
        <v>41.506280711999999</v>
      </c>
      <c r="H8" s="9" t="str">
        <f t="shared" si="1"/>
        <v>N/A</v>
      </c>
      <c r="I8" s="10" t="s">
        <v>217</v>
      </c>
      <c r="J8" s="10">
        <v>-1.1399999999999999</v>
      </c>
      <c r="K8" s="9" t="str">
        <f t="shared" si="2"/>
        <v>Yes</v>
      </c>
    </row>
    <row r="9" spans="1:11" x14ac:dyDescent="0.2">
      <c r="A9" s="25" t="s">
        <v>447</v>
      </c>
      <c r="B9" s="77" t="s">
        <v>217</v>
      </c>
      <c r="C9" s="9" t="s">
        <v>217</v>
      </c>
      <c r="D9" s="9" t="str">
        <f t="shared" si="0"/>
        <v>N/A</v>
      </c>
      <c r="E9" s="9">
        <v>30.649219496000001</v>
      </c>
      <c r="F9" s="9" t="str">
        <f t="shared" si="0"/>
        <v>N/A</v>
      </c>
      <c r="G9" s="9">
        <v>29.843765116</v>
      </c>
      <c r="H9" s="9" t="str">
        <f t="shared" si="1"/>
        <v>N/A</v>
      </c>
      <c r="I9" s="10" t="s">
        <v>217</v>
      </c>
      <c r="J9" s="10">
        <v>-2.63</v>
      </c>
      <c r="K9" s="9" t="str">
        <f t="shared" si="2"/>
        <v>Yes</v>
      </c>
    </row>
    <row r="10" spans="1:11" x14ac:dyDescent="0.2">
      <c r="A10" s="25" t="s">
        <v>448</v>
      </c>
      <c r="B10" s="77" t="s">
        <v>217</v>
      </c>
      <c r="C10" s="9" t="s">
        <v>217</v>
      </c>
      <c r="D10" s="9" t="str">
        <f t="shared" si="0"/>
        <v>N/A</v>
      </c>
      <c r="E10" s="9">
        <v>25.406719072000001</v>
      </c>
      <c r="F10" s="9" t="str">
        <f t="shared" si="0"/>
        <v>N/A</v>
      </c>
      <c r="G10" s="9">
        <v>26.64734305</v>
      </c>
      <c r="H10" s="9" t="str">
        <f t="shared" si="1"/>
        <v>N/A</v>
      </c>
      <c r="I10" s="10" t="s">
        <v>217</v>
      </c>
      <c r="J10" s="10">
        <v>4.883</v>
      </c>
      <c r="K10" s="9" t="str">
        <f t="shared" si="2"/>
        <v>Yes</v>
      </c>
    </row>
    <row r="11" spans="1:11" x14ac:dyDescent="0.2">
      <c r="A11" s="2" t="s">
        <v>211</v>
      </c>
      <c r="B11" s="77" t="s">
        <v>217</v>
      </c>
      <c r="C11" s="9" t="s">
        <v>217</v>
      </c>
      <c r="D11" s="9" t="str">
        <f t="shared" si="0"/>
        <v>N/A</v>
      </c>
      <c r="E11" s="9">
        <v>99.516551202000002</v>
      </c>
      <c r="F11" s="9" t="str">
        <f t="shared" si="0"/>
        <v>N/A</v>
      </c>
      <c r="G11" s="9">
        <v>99.587956817999995</v>
      </c>
      <c r="H11" s="9" t="str">
        <f t="shared" si="1"/>
        <v>N/A</v>
      </c>
      <c r="I11" s="10" t="s">
        <v>217</v>
      </c>
      <c r="J11" s="10">
        <v>7.1800000000000003E-2</v>
      </c>
      <c r="K11" s="9" t="str">
        <f t="shared" si="2"/>
        <v>Yes</v>
      </c>
    </row>
    <row r="12" spans="1:11" x14ac:dyDescent="0.2">
      <c r="A12" s="2" t="s">
        <v>932</v>
      </c>
      <c r="B12" s="77" t="s">
        <v>217</v>
      </c>
      <c r="C12" s="9" t="s">
        <v>217</v>
      </c>
      <c r="D12" s="9" t="str">
        <f t="shared" si="0"/>
        <v>N/A</v>
      </c>
      <c r="E12" s="9">
        <v>2.0853618989</v>
      </c>
      <c r="F12" s="9" t="str">
        <f t="shared" si="0"/>
        <v>N/A</v>
      </c>
      <c r="G12" s="9">
        <v>2.1416751931000002</v>
      </c>
      <c r="H12" s="9" t="str">
        <f t="shared" si="1"/>
        <v>N/A</v>
      </c>
      <c r="I12" s="10" t="s">
        <v>217</v>
      </c>
      <c r="J12" s="10">
        <v>2.7</v>
      </c>
      <c r="K12" s="9" t="str">
        <f t="shared" si="2"/>
        <v>Yes</v>
      </c>
    </row>
    <row r="13" spans="1:11" x14ac:dyDescent="0.2">
      <c r="A13" s="2" t="s">
        <v>51</v>
      </c>
      <c r="B13" s="77"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
      <c r="A14" s="2" t="s">
        <v>52</v>
      </c>
      <c r="B14" s="77" t="s">
        <v>217</v>
      </c>
      <c r="C14" s="9" t="s">
        <v>217</v>
      </c>
      <c r="D14" s="9" t="str">
        <f t="shared" si="0"/>
        <v>N/A</v>
      </c>
      <c r="E14" s="9">
        <v>0</v>
      </c>
      <c r="F14" s="9" t="str">
        <f t="shared" si="0"/>
        <v>N/A</v>
      </c>
      <c r="G14" s="9">
        <v>0</v>
      </c>
      <c r="H14" s="9" t="str">
        <f t="shared" si="1"/>
        <v>N/A</v>
      </c>
      <c r="I14" s="10" t="s">
        <v>217</v>
      </c>
      <c r="J14" s="10" t="s">
        <v>1743</v>
      </c>
      <c r="K14" s="9" t="str">
        <f t="shared" si="2"/>
        <v>N/A</v>
      </c>
    </row>
    <row r="15" spans="1:11" x14ac:dyDescent="0.2">
      <c r="A15" s="2" t="s">
        <v>168</v>
      </c>
      <c r="B15" s="77" t="s">
        <v>217</v>
      </c>
      <c r="C15" s="9" t="s">
        <v>217</v>
      </c>
      <c r="D15" s="9" t="str">
        <f t="shared" si="0"/>
        <v>N/A</v>
      </c>
      <c r="E15" s="9">
        <v>91.393505196999996</v>
      </c>
      <c r="F15" s="9" t="str">
        <f t="shared" si="0"/>
        <v>N/A</v>
      </c>
      <c r="G15" s="9">
        <v>95.491439835999998</v>
      </c>
      <c r="H15" s="9" t="str">
        <f t="shared" si="1"/>
        <v>N/A</v>
      </c>
      <c r="I15" s="10" t="s">
        <v>217</v>
      </c>
      <c r="J15" s="10">
        <v>4.484</v>
      </c>
      <c r="K15" s="9" t="str">
        <f t="shared" si="2"/>
        <v>Yes</v>
      </c>
    </row>
    <row r="16" spans="1:11" x14ac:dyDescent="0.2">
      <c r="A16" s="2" t="s">
        <v>169</v>
      </c>
      <c r="B16" s="77" t="s">
        <v>217</v>
      </c>
      <c r="C16" s="9" t="s">
        <v>217</v>
      </c>
      <c r="D16" s="9" t="str">
        <f t="shared" si="0"/>
        <v>N/A</v>
      </c>
      <c r="E16" s="9">
        <v>0</v>
      </c>
      <c r="F16" s="9" t="str">
        <f t="shared" si="0"/>
        <v>N/A</v>
      </c>
      <c r="G16" s="9">
        <v>0</v>
      </c>
      <c r="H16" s="9" t="str">
        <f t="shared" si="1"/>
        <v>N/A</v>
      </c>
      <c r="I16" s="10" t="s">
        <v>217</v>
      </c>
      <c r="J16" s="10" t="s">
        <v>1743</v>
      </c>
      <c r="K16" s="9" t="str">
        <f t="shared" si="2"/>
        <v>N/A</v>
      </c>
    </row>
    <row r="17" spans="1:11" x14ac:dyDescent="0.2">
      <c r="A17" s="2" t="s">
        <v>21</v>
      </c>
      <c r="B17" s="77" t="s">
        <v>217</v>
      </c>
      <c r="C17" s="9" t="s">
        <v>217</v>
      </c>
      <c r="D17" s="9" t="str">
        <f t="shared" si="0"/>
        <v>N/A</v>
      </c>
      <c r="E17" s="9">
        <v>97.225763521999994</v>
      </c>
      <c r="F17" s="9" t="str">
        <f t="shared" si="0"/>
        <v>N/A</v>
      </c>
      <c r="G17" s="9">
        <v>98.056482056999997</v>
      </c>
      <c r="H17" s="9" t="str">
        <f t="shared" si="1"/>
        <v>N/A</v>
      </c>
      <c r="I17" s="10" t="s">
        <v>217</v>
      </c>
      <c r="J17" s="10">
        <v>0.85440000000000005</v>
      </c>
      <c r="K17" s="9" t="str">
        <f t="shared" si="2"/>
        <v>Yes</v>
      </c>
    </row>
    <row r="18" spans="1:11" x14ac:dyDescent="0.2">
      <c r="A18" s="2" t="s">
        <v>53</v>
      </c>
      <c r="B18" s="77" t="s">
        <v>217</v>
      </c>
      <c r="C18" s="9" t="s">
        <v>217</v>
      </c>
      <c r="D18" s="9" t="str">
        <f t="shared" si="0"/>
        <v>N/A</v>
      </c>
      <c r="E18" s="9">
        <v>99.999915877999996</v>
      </c>
      <c r="F18" s="9" t="str">
        <f t="shared" si="0"/>
        <v>N/A</v>
      </c>
      <c r="G18" s="9">
        <v>99.999859205999996</v>
      </c>
      <c r="H18" s="9" t="str">
        <f t="shared" si="1"/>
        <v>N/A</v>
      </c>
      <c r="I18" s="10" t="s">
        <v>217</v>
      </c>
      <c r="J18" s="10">
        <v>0</v>
      </c>
      <c r="K18" s="9" t="str">
        <f t="shared" si="2"/>
        <v>Yes</v>
      </c>
    </row>
    <row r="19" spans="1:11" x14ac:dyDescent="0.2">
      <c r="A19" s="3" t="s">
        <v>678</v>
      </c>
      <c r="B19" s="77" t="s">
        <v>217</v>
      </c>
      <c r="C19" s="9" t="s">
        <v>217</v>
      </c>
      <c r="D19" s="9" t="str">
        <f t="shared" ref="D19:D21" si="3">IF($B19="N/A","N/A",IF(C19&lt;0,"No","Yes"))</f>
        <v>N/A</v>
      </c>
      <c r="E19" s="9">
        <v>99.751335541000003</v>
      </c>
      <c r="F19" s="9" t="str">
        <f t="shared" ref="F19:F21" si="4">IF($B19="N/A","N/A",IF(E19&lt;0,"No","Yes"))</f>
        <v>N/A</v>
      </c>
      <c r="G19" s="9">
        <v>99.674786381000004</v>
      </c>
      <c r="H19" s="9" t="str">
        <f t="shared" ref="H19:H21" si="5">IF($B19="N/A","N/A",IF(G19&lt;0,"No","Yes"))</f>
        <v>N/A</v>
      </c>
      <c r="I19" s="10" t="s">
        <v>217</v>
      </c>
      <c r="J19" s="10">
        <v>-7.6999999999999999E-2</v>
      </c>
      <c r="K19" s="9" t="str">
        <f>IF(J19="Div by 0", "N/A", IF(J19="N/A","N/A", IF(J19&gt;30, "No", IF(J19&lt;-30, "No", "Yes"))))</f>
        <v>Yes</v>
      </c>
    </row>
    <row r="20" spans="1:11" x14ac:dyDescent="0.2">
      <c r="A20" s="3" t="s">
        <v>679</v>
      </c>
      <c r="B20" s="77" t="s">
        <v>217</v>
      </c>
      <c r="C20" s="9" t="s">
        <v>217</v>
      </c>
      <c r="D20" s="9" t="str">
        <f t="shared" si="3"/>
        <v>N/A</v>
      </c>
      <c r="E20" s="9">
        <v>99.998780232000001</v>
      </c>
      <c r="F20" s="9" t="str">
        <f t="shared" si="4"/>
        <v>N/A</v>
      </c>
      <c r="G20" s="9">
        <v>99.999637958999998</v>
      </c>
      <c r="H20" s="9" t="str">
        <f t="shared" si="5"/>
        <v>N/A</v>
      </c>
      <c r="I20" s="10" t="s">
        <v>217</v>
      </c>
      <c r="J20" s="10">
        <v>8.9999999999999998E-4</v>
      </c>
      <c r="K20" s="9" t="str">
        <f>IF(J20="Div by 0", "N/A", IF(J20="N/A","N/A", IF(J20&gt;30, "No", IF(J20&lt;-30, "No", "Yes"))))</f>
        <v>Yes</v>
      </c>
    </row>
    <row r="21" spans="1:11" x14ac:dyDescent="0.2">
      <c r="A21" s="3" t="s">
        <v>680</v>
      </c>
      <c r="B21" s="77" t="s">
        <v>217</v>
      </c>
      <c r="C21" s="9" t="s">
        <v>217</v>
      </c>
      <c r="D21" s="9" t="str">
        <f t="shared" si="3"/>
        <v>N/A</v>
      </c>
      <c r="E21" s="9">
        <v>99.998780232000001</v>
      </c>
      <c r="F21" s="9" t="str">
        <f t="shared" si="4"/>
        <v>N/A</v>
      </c>
      <c r="G21" s="9">
        <v>99.999637958999998</v>
      </c>
      <c r="H21" s="9" t="str">
        <f t="shared" si="5"/>
        <v>N/A</v>
      </c>
      <c r="I21" s="10" t="s">
        <v>217</v>
      </c>
      <c r="J21" s="10">
        <v>8.9999999999999998E-4</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64.331707957000006</v>
      </c>
      <c r="F22" s="9" t="str">
        <f t="shared" ref="F22:F31" si="7">IF($B22="N/A","N/A",IF(E22&lt;0,"No","Yes"))</f>
        <v>N/A</v>
      </c>
      <c r="G22" s="9">
        <v>64.470075178000002</v>
      </c>
      <c r="I22" s="10" t="s">
        <v>217</v>
      </c>
      <c r="J22" s="10">
        <v>0.21510000000000001</v>
      </c>
      <c r="K22" s="9" t="str">
        <f t="shared" ref="K22:K31" si="8">IF(J22="Div by 0", "N/A", IF(J22="N/A","N/A", IF(J22&gt;30, "No", IF(J22&lt;-30, "No", "Yes"))))</f>
        <v>Yes</v>
      </c>
    </row>
    <row r="23" spans="1:11" x14ac:dyDescent="0.2">
      <c r="A23" s="3" t="s">
        <v>935</v>
      </c>
      <c r="B23" s="77" t="s">
        <v>217</v>
      </c>
      <c r="C23" s="9" t="s">
        <v>217</v>
      </c>
      <c r="D23" s="9" t="str">
        <f t="shared" si="6"/>
        <v>N/A</v>
      </c>
      <c r="E23" s="9">
        <v>35.641436112999997</v>
      </c>
      <c r="F23" s="9" t="str">
        <f t="shared" si="7"/>
        <v>N/A</v>
      </c>
      <c r="G23" s="9">
        <v>35.500619593000003</v>
      </c>
      <c r="H23" s="9" t="str">
        <f t="shared" ref="H23:H31" si="9">IF($B23="N/A","N/A",IF(G23&lt;0,"No","Yes"))</f>
        <v>N/A</v>
      </c>
      <c r="I23" s="10" t="s">
        <v>217</v>
      </c>
      <c r="J23" s="10">
        <v>-0.39500000000000002</v>
      </c>
      <c r="K23" s="9" t="str">
        <f t="shared" si="8"/>
        <v>Yes</v>
      </c>
    </row>
    <row r="24" spans="1:11" ht="25.5" x14ac:dyDescent="0.2">
      <c r="A24" s="3" t="s">
        <v>936</v>
      </c>
      <c r="B24" s="77" t="s">
        <v>217</v>
      </c>
      <c r="C24" s="9" t="s">
        <v>217</v>
      </c>
      <c r="D24" s="9" t="str">
        <f t="shared" si="6"/>
        <v>N/A</v>
      </c>
      <c r="E24" s="9">
        <v>1.44479434E-2</v>
      </c>
      <c r="F24" s="9" t="str">
        <f t="shared" si="7"/>
        <v>N/A</v>
      </c>
      <c r="G24" s="9">
        <v>1.7800362E-2</v>
      </c>
      <c r="H24" s="9" t="str">
        <f t="shared" si="9"/>
        <v>N/A</v>
      </c>
      <c r="I24" s="10" t="s">
        <v>217</v>
      </c>
      <c r="J24" s="10">
        <v>23.2</v>
      </c>
      <c r="K24" s="9" t="str">
        <f t="shared" si="8"/>
        <v>Yes</v>
      </c>
    </row>
    <row r="25" spans="1:11" x14ac:dyDescent="0.2">
      <c r="A25" s="2" t="s">
        <v>170</v>
      </c>
      <c r="B25" s="77" t="s">
        <v>217</v>
      </c>
      <c r="C25" s="9" t="s">
        <v>217</v>
      </c>
      <c r="D25" s="9" t="str">
        <f t="shared" si="6"/>
        <v>N/A</v>
      </c>
      <c r="E25" s="9">
        <v>99.998780232000001</v>
      </c>
      <c r="F25" s="9" t="str">
        <f t="shared" si="7"/>
        <v>N/A</v>
      </c>
      <c r="G25" s="9">
        <v>99.999637958999998</v>
      </c>
      <c r="H25" s="9" t="str">
        <f t="shared" si="9"/>
        <v>N/A</v>
      </c>
      <c r="I25" s="10" t="s">
        <v>217</v>
      </c>
      <c r="J25" s="10">
        <v>8.9999999999999998E-4</v>
      </c>
      <c r="K25" s="9" t="str">
        <f t="shared" si="8"/>
        <v>Yes</v>
      </c>
    </row>
    <row r="26" spans="1:11" x14ac:dyDescent="0.2">
      <c r="A26" s="2" t="s">
        <v>171</v>
      </c>
      <c r="B26" s="77" t="s">
        <v>217</v>
      </c>
      <c r="C26" s="9" t="s">
        <v>217</v>
      </c>
      <c r="D26" s="9" t="str">
        <f t="shared" si="6"/>
        <v>N/A</v>
      </c>
      <c r="E26" s="9">
        <v>99.998780232000001</v>
      </c>
      <c r="F26" s="9" t="str">
        <f t="shared" si="7"/>
        <v>N/A</v>
      </c>
      <c r="G26" s="9">
        <v>99.999637958999998</v>
      </c>
      <c r="H26" s="9" t="str">
        <f t="shared" si="9"/>
        <v>N/A</v>
      </c>
      <c r="I26" s="10" t="s">
        <v>217</v>
      </c>
      <c r="J26" s="10">
        <v>8.9999999999999998E-4</v>
      </c>
      <c r="K26" s="9" t="str">
        <f t="shared" si="8"/>
        <v>Yes</v>
      </c>
    </row>
    <row r="27" spans="1:11" x14ac:dyDescent="0.2">
      <c r="A27" s="2" t="s">
        <v>172</v>
      </c>
      <c r="B27" s="77" t="s">
        <v>217</v>
      </c>
      <c r="C27" s="9" t="s">
        <v>217</v>
      </c>
      <c r="D27" s="9" t="str">
        <f t="shared" si="6"/>
        <v>N/A</v>
      </c>
      <c r="E27" s="9">
        <v>99.998780232000001</v>
      </c>
      <c r="F27" s="9" t="str">
        <f t="shared" si="7"/>
        <v>N/A</v>
      </c>
      <c r="G27" s="9">
        <v>99.999637958999998</v>
      </c>
      <c r="H27" s="9" t="str">
        <f t="shared" si="9"/>
        <v>N/A</v>
      </c>
      <c r="I27" s="10" t="s">
        <v>217</v>
      </c>
      <c r="J27" s="10">
        <v>8.9999999999999998E-4</v>
      </c>
      <c r="K27" s="9" t="str">
        <f t="shared" si="8"/>
        <v>Yes</v>
      </c>
    </row>
    <row r="28" spans="1:11" x14ac:dyDescent="0.2">
      <c r="A28" s="2" t="s">
        <v>54</v>
      </c>
      <c r="B28" s="77" t="s">
        <v>217</v>
      </c>
      <c r="C28" s="9" t="s">
        <v>217</v>
      </c>
      <c r="D28" s="9" t="str">
        <f t="shared" si="6"/>
        <v>N/A</v>
      </c>
      <c r="E28" s="9">
        <v>5.2034257819</v>
      </c>
      <c r="F28" s="9" t="str">
        <f t="shared" si="7"/>
        <v>N/A</v>
      </c>
      <c r="G28" s="9">
        <v>5.3422808478999997</v>
      </c>
      <c r="H28" s="9" t="str">
        <f t="shared" si="9"/>
        <v>N/A</v>
      </c>
      <c r="I28" s="10" t="s">
        <v>217</v>
      </c>
      <c r="J28" s="10">
        <v>2.669</v>
      </c>
      <c r="K28" s="9" t="str">
        <f t="shared" si="8"/>
        <v>Yes</v>
      </c>
    </row>
    <row r="29" spans="1:11" x14ac:dyDescent="0.2">
      <c r="A29" s="2" t="s">
        <v>55</v>
      </c>
      <c r="B29" s="77" t="s">
        <v>217</v>
      </c>
      <c r="C29" s="9" t="s">
        <v>217</v>
      </c>
      <c r="D29" s="9" t="str">
        <f t="shared" si="6"/>
        <v>N/A</v>
      </c>
      <c r="E29" s="9">
        <v>94.795354450000005</v>
      </c>
      <c r="F29" s="9" t="str">
        <f t="shared" si="7"/>
        <v>N/A</v>
      </c>
      <c r="G29" s="9">
        <v>94.657357110999996</v>
      </c>
      <c r="H29" s="9" t="str">
        <f t="shared" si="9"/>
        <v>N/A</v>
      </c>
      <c r="I29" s="10" t="s">
        <v>217</v>
      </c>
      <c r="J29" s="10">
        <v>-0.14599999999999999</v>
      </c>
      <c r="K29" s="9" t="str">
        <f t="shared" si="8"/>
        <v>Yes</v>
      </c>
    </row>
    <row r="30" spans="1:11" x14ac:dyDescent="0.2">
      <c r="A30" s="2" t="s">
        <v>56</v>
      </c>
      <c r="B30" s="77" t="s">
        <v>217</v>
      </c>
      <c r="C30" s="9" t="s">
        <v>217</v>
      </c>
      <c r="D30" s="9" t="str">
        <f t="shared" si="6"/>
        <v>N/A</v>
      </c>
      <c r="E30" s="9">
        <v>77.614814882999994</v>
      </c>
      <c r="F30" s="9" t="str">
        <f t="shared" si="7"/>
        <v>N/A</v>
      </c>
      <c r="G30" s="9">
        <v>79.854334710000003</v>
      </c>
      <c r="H30" s="9" t="str">
        <f t="shared" si="9"/>
        <v>N/A</v>
      </c>
      <c r="I30" s="10" t="s">
        <v>217</v>
      </c>
      <c r="J30" s="10">
        <v>2.8849999999999998</v>
      </c>
      <c r="K30" s="9" t="str">
        <f t="shared" si="8"/>
        <v>Yes</v>
      </c>
    </row>
    <row r="31" spans="1:11" x14ac:dyDescent="0.2">
      <c r="A31" s="2" t="s">
        <v>57</v>
      </c>
      <c r="B31" s="77" t="s">
        <v>217</v>
      </c>
      <c r="C31" s="9" t="s">
        <v>217</v>
      </c>
      <c r="D31" s="9" t="str">
        <f t="shared" si="6"/>
        <v>N/A</v>
      </c>
      <c r="E31" s="9">
        <v>19.209981405000001</v>
      </c>
      <c r="F31" s="9" t="str">
        <f t="shared" si="7"/>
        <v>N/A</v>
      </c>
      <c r="G31" s="9">
        <v>16.981062627</v>
      </c>
      <c r="H31" s="9" t="str">
        <f t="shared" si="9"/>
        <v>N/A</v>
      </c>
      <c r="I31" s="10" t="s">
        <v>217</v>
      </c>
      <c r="J31" s="10">
        <v>-11.6</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1006083</v>
      </c>
      <c r="D7" s="74" t="str">
        <f>IF($B7="N/A","N/A",IF(C7&gt;10,"No",IF(C7&lt;-10,"No","Yes")))</f>
        <v>N/A</v>
      </c>
      <c r="E7" s="30">
        <v>1075013</v>
      </c>
      <c r="F7" s="74" t="str">
        <f>IF($B7="N/A","N/A",IF(E7&gt;10,"No",IF(E7&lt;-10,"No","Yes")))</f>
        <v>N/A</v>
      </c>
      <c r="G7" s="30">
        <v>1139933</v>
      </c>
      <c r="H7" s="74" t="str">
        <f>IF($B7="N/A","N/A",IF(G7&gt;10,"No",IF(G7&lt;-10,"No","Yes")))</f>
        <v>N/A</v>
      </c>
      <c r="I7" s="75">
        <v>6.851</v>
      </c>
      <c r="J7" s="75">
        <v>6.0389999999999997</v>
      </c>
      <c r="K7" s="76" t="s">
        <v>732</v>
      </c>
      <c r="L7" s="31" t="str">
        <f>IF(J7="Div by 0", "N/A", IF(K7="N/A","N/A", IF(J7&gt;VALUE(MID(K7,1,2)), "No", IF(J7&lt;-1*VALUE(MID(K7,1,2)), "No", "Yes"))))</f>
        <v>Yes</v>
      </c>
    </row>
    <row r="8" spans="1:12" x14ac:dyDescent="0.2">
      <c r="A8" s="3" t="s">
        <v>58</v>
      </c>
      <c r="B8" s="34" t="s">
        <v>217</v>
      </c>
      <c r="C8" s="46">
        <v>5241434305</v>
      </c>
      <c r="D8" s="43" t="str">
        <f>IF($B8="N/A","N/A",IF(C8&gt;10,"No",IF(C8&lt;-10,"No","Yes")))</f>
        <v>N/A</v>
      </c>
      <c r="E8" s="46">
        <v>5596726428</v>
      </c>
      <c r="F8" s="43" t="str">
        <f>IF($B8="N/A","N/A",IF(E8&gt;10,"No",IF(E8&lt;-10,"No","Yes")))</f>
        <v>N/A</v>
      </c>
      <c r="G8" s="46">
        <v>5757494639</v>
      </c>
      <c r="H8" s="43" t="str">
        <f>IF($B8="N/A","N/A",IF(G8&gt;10,"No",IF(G8&lt;-10,"No","Yes")))</f>
        <v>N/A</v>
      </c>
      <c r="I8" s="12">
        <v>6.7789999999999999</v>
      </c>
      <c r="J8" s="12">
        <v>2.8730000000000002</v>
      </c>
      <c r="K8" s="44" t="s">
        <v>732</v>
      </c>
      <c r="L8" s="9" t="str">
        <f>IF(J8="Div by 0", "N/A", IF(K8="N/A","N/A", IF(J8&gt;VALUE(MID(K8,1,2)), "No", IF(J8&lt;-1*VALUE(MID(K8,1,2)), "No", "Yes"))))</f>
        <v>Yes</v>
      </c>
    </row>
    <row r="9" spans="1:12" x14ac:dyDescent="0.2">
      <c r="A9" s="58" t="s">
        <v>937</v>
      </c>
      <c r="B9" s="9" t="s">
        <v>217</v>
      </c>
      <c r="C9" s="8">
        <v>14.869449141</v>
      </c>
      <c r="D9" s="43" t="str">
        <f>IF($B9="N/A","N/A",IF(C9&gt;10,"No",IF(C9&lt;-10,"No","Yes")))</f>
        <v>N/A</v>
      </c>
      <c r="E9" s="8">
        <v>13.590533324000001</v>
      </c>
      <c r="F9" s="43" t="str">
        <f>IF($B9="N/A","N/A",IF(E9&gt;10,"No",IF(E9&lt;-10,"No","Yes")))</f>
        <v>N/A</v>
      </c>
      <c r="G9" s="8">
        <v>13.000062284</v>
      </c>
      <c r="H9" s="43" t="str">
        <f>IF($B9="N/A","N/A",IF(G9&gt;10,"No",IF(G9&lt;-10,"No","Yes")))</f>
        <v>N/A</v>
      </c>
      <c r="I9" s="12">
        <v>-8.6</v>
      </c>
      <c r="J9" s="12">
        <v>-4.34</v>
      </c>
      <c r="K9" s="9" t="s">
        <v>217</v>
      </c>
      <c r="L9" s="9" t="str">
        <f>IF(J9="Div by 0", "N/A", IF(K9="N/A","N/A", IF(J9&gt;VALUE(MID(K9,1,2)), "No", IF(J9&lt;-1*VALUE(MID(K9,1,2)), "No", "Yes"))))</f>
        <v>N/A</v>
      </c>
    </row>
    <row r="10" spans="1:12" x14ac:dyDescent="0.2">
      <c r="A10" s="58" t="s">
        <v>938</v>
      </c>
      <c r="B10" s="9" t="s">
        <v>217</v>
      </c>
      <c r="C10" s="8">
        <v>20.128061004999999</v>
      </c>
      <c r="D10" s="43" t="str">
        <f t="shared" ref="D10:D19" si="0">IF($B10="N/A","N/A",IF(C10&gt;10,"No",IF(C10&lt;-10,"No","Yes")))</f>
        <v>N/A</v>
      </c>
      <c r="E10" s="8">
        <v>19.89445709</v>
      </c>
      <c r="F10" s="43" t="str">
        <f t="shared" ref="F10:F19" si="1">IF($B10="N/A","N/A",IF(E10&gt;10,"No",IF(E10&lt;-10,"No","Yes")))</f>
        <v>N/A</v>
      </c>
      <c r="G10" s="8">
        <v>19.019714316999998</v>
      </c>
      <c r="H10" s="43" t="str">
        <f t="shared" ref="H10:H19" si="2">IF($B10="N/A","N/A",IF(G10&gt;10,"No",IF(G10&lt;-10,"No","Yes")))</f>
        <v>N/A</v>
      </c>
      <c r="I10" s="12">
        <v>-1.1599999999999999</v>
      </c>
      <c r="J10" s="12">
        <v>-4.4000000000000004</v>
      </c>
      <c r="K10" s="9" t="s">
        <v>217</v>
      </c>
      <c r="L10" s="9" t="str">
        <f t="shared" ref="L10:L26" si="3">IF(J10="Div by 0", "N/A", IF(K10="N/A","N/A", IF(J10&gt;VALUE(MID(K10,1,2)), "No", IF(J10&lt;-1*VALUE(MID(K10,1,2)), "No", "Yes"))))</f>
        <v>N/A</v>
      </c>
    </row>
    <row r="11" spans="1:12" x14ac:dyDescent="0.2">
      <c r="A11" s="58" t="s">
        <v>939</v>
      </c>
      <c r="B11" s="9" t="s">
        <v>217</v>
      </c>
      <c r="C11" s="8">
        <v>6.8804462454999999</v>
      </c>
      <c r="D11" s="43" t="str">
        <f t="shared" si="0"/>
        <v>N/A</v>
      </c>
      <c r="E11" s="8">
        <v>5.7939764449000002</v>
      </c>
      <c r="F11" s="43" t="str">
        <f t="shared" si="1"/>
        <v>N/A</v>
      </c>
      <c r="G11" s="8">
        <v>6.1215878476999999</v>
      </c>
      <c r="H11" s="43" t="str">
        <f t="shared" si="2"/>
        <v>N/A</v>
      </c>
      <c r="I11" s="12">
        <v>-15.8</v>
      </c>
      <c r="J11" s="12">
        <v>5.6539999999999999</v>
      </c>
      <c r="K11" s="9" t="s">
        <v>217</v>
      </c>
      <c r="L11" s="9" t="str">
        <f t="shared" si="3"/>
        <v>N/A</v>
      </c>
    </row>
    <row r="12" spans="1:12" x14ac:dyDescent="0.2">
      <c r="A12" s="58" t="s">
        <v>940</v>
      </c>
      <c r="B12" s="9" t="s">
        <v>217</v>
      </c>
      <c r="C12" s="8">
        <v>0.81812335560000005</v>
      </c>
      <c r="D12" s="43" t="str">
        <f t="shared" si="0"/>
        <v>N/A</v>
      </c>
      <c r="E12" s="8">
        <v>0.78919975850000001</v>
      </c>
      <c r="F12" s="43" t="str">
        <f t="shared" si="1"/>
        <v>N/A</v>
      </c>
      <c r="G12" s="8">
        <v>0.96224953570000005</v>
      </c>
      <c r="H12" s="43" t="str">
        <f t="shared" si="2"/>
        <v>N/A</v>
      </c>
      <c r="I12" s="12">
        <v>-3.54</v>
      </c>
      <c r="J12" s="12">
        <v>21.93</v>
      </c>
      <c r="K12" s="9" t="s">
        <v>217</v>
      </c>
      <c r="L12" s="9" t="str">
        <f t="shared" si="3"/>
        <v>N/A</v>
      </c>
    </row>
    <row r="13" spans="1:12" x14ac:dyDescent="0.2">
      <c r="A13" s="58" t="s">
        <v>941</v>
      </c>
      <c r="B13" s="11" t="s">
        <v>217</v>
      </c>
      <c r="C13" s="8">
        <v>8.4807118299000006</v>
      </c>
      <c r="D13" s="43" t="str">
        <f t="shared" si="0"/>
        <v>N/A</v>
      </c>
      <c r="E13" s="8">
        <v>7.8909743416999998</v>
      </c>
      <c r="F13" s="43" t="str">
        <f t="shared" si="1"/>
        <v>N/A</v>
      </c>
      <c r="G13" s="8">
        <v>7.8089677200000001</v>
      </c>
      <c r="H13" s="43" t="str">
        <f t="shared" si="2"/>
        <v>N/A</v>
      </c>
      <c r="I13" s="12">
        <v>-6.95</v>
      </c>
      <c r="J13" s="12">
        <v>-1.04</v>
      </c>
      <c r="K13" s="9" t="s">
        <v>217</v>
      </c>
      <c r="L13" s="9" t="str">
        <f t="shared" si="3"/>
        <v>N/A</v>
      </c>
    </row>
    <row r="14" spans="1:12" ht="12.75" customHeight="1" x14ac:dyDescent="0.2">
      <c r="A14" s="58" t="s">
        <v>942</v>
      </c>
      <c r="B14" s="11" t="s">
        <v>217</v>
      </c>
      <c r="C14" s="8">
        <v>18.788708286999999</v>
      </c>
      <c r="D14" s="43" t="str">
        <f t="shared" si="0"/>
        <v>N/A</v>
      </c>
      <c r="E14" s="8">
        <v>18.041456242999999</v>
      </c>
      <c r="F14" s="43" t="str">
        <f t="shared" si="1"/>
        <v>N/A</v>
      </c>
      <c r="G14" s="8">
        <v>18.128433864000002</v>
      </c>
      <c r="H14" s="43" t="str">
        <f t="shared" si="2"/>
        <v>N/A</v>
      </c>
      <c r="I14" s="12">
        <v>-3.98</v>
      </c>
      <c r="J14" s="12">
        <v>0.48209999999999997</v>
      </c>
      <c r="K14" s="9" t="s">
        <v>217</v>
      </c>
      <c r="L14" s="9" t="str">
        <f t="shared" si="3"/>
        <v>N/A</v>
      </c>
    </row>
    <row r="15" spans="1:12" x14ac:dyDescent="0.2">
      <c r="A15" s="58" t="s">
        <v>943</v>
      </c>
      <c r="B15" s="11" t="s">
        <v>217</v>
      </c>
      <c r="C15" s="8">
        <v>3.9570293902000002</v>
      </c>
      <c r="D15" s="43" t="str">
        <f t="shared" si="0"/>
        <v>N/A</v>
      </c>
      <c r="E15" s="8">
        <v>4.0742763111000002</v>
      </c>
      <c r="F15" s="43" t="str">
        <f t="shared" si="1"/>
        <v>N/A</v>
      </c>
      <c r="G15" s="8">
        <v>4.3599930873000003</v>
      </c>
      <c r="H15" s="43" t="str">
        <f t="shared" si="2"/>
        <v>N/A</v>
      </c>
      <c r="I15" s="12">
        <v>2.9630000000000001</v>
      </c>
      <c r="J15" s="12">
        <v>7.0129999999999999</v>
      </c>
      <c r="K15" s="9" t="s">
        <v>217</v>
      </c>
      <c r="L15" s="9" t="str">
        <f t="shared" si="3"/>
        <v>N/A</v>
      </c>
    </row>
    <row r="16" spans="1:12" ht="12.75" customHeight="1" x14ac:dyDescent="0.2">
      <c r="A16" s="58" t="s">
        <v>944</v>
      </c>
      <c r="B16" s="11" t="s">
        <v>217</v>
      </c>
      <c r="C16" s="8">
        <v>26.077470744999999</v>
      </c>
      <c r="D16" s="43" t="str">
        <f t="shared" si="0"/>
        <v>N/A</v>
      </c>
      <c r="E16" s="8">
        <v>29.925126487</v>
      </c>
      <c r="F16" s="43" t="str">
        <f t="shared" si="1"/>
        <v>N/A</v>
      </c>
      <c r="G16" s="8">
        <v>30.598991344000002</v>
      </c>
      <c r="H16" s="43" t="str">
        <f t="shared" si="2"/>
        <v>N/A</v>
      </c>
      <c r="I16" s="12">
        <v>14.75</v>
      </c>
      <c r="J16" s="12">
        <v>2.2519999999999998</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61.787666467999998</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25.212271248</v>
      </c>
      <c r="H18" s="43" t="str">
        <f t="shared" si="2"/>
        <v>N/A</v>
      </c>
      <c r="I18" s="12" t="s">
        <v>217</v>
      </c>
      <c r="J18" s="12" t="s">
        <v>217</v>
      </c>
      <c r="K18" s="9" t="s">
        <v>217</v>
      </c>
      <c r="L18" s="9" t="str">
        <f t="shared" si="3"/>
        <v>N/A</v>
      </c>
    </row>
    <row r="19" spans="1:12" ht="12.75" customHeight="1" x14ac:dyDescent="0.2">
      <c r="A19" s="16" t="s">
        <v>132</v>
      </c>
      <c r="B19" s="1" t="s">
        <v>217</v>
      </c>
      <c r="C19" s="35">
        <v>1451</v>
      </c>
      <c r="D19" s="43" t="str">
        <f t="shared" si="0"/>
        <v>N/A</v>
      </c>
      <c r="E19" s="35">
        <v>1782</v>
      </c>
      <c r="F19" s="43" t="str">
        <f t="shared" si="1"/>
        <v>N/A</v>
      </c>
      <c r="G19" s="35">
        <v>3615</v>
      </c>
      <c r="H19" s="43" t="str">
        <f t="shared" si="2"/>
        <v>N/A</v>
      </c>
      <c r="I19" s="12">
        <v>22.81</v>
      </c>
      <c r="J19" s="12">
        <v>102.9</v>
      </c>
      <c r="K19" s="35" t="s">
        <v>217</v>
      </c>
      <c r="L19" s="9" t="str">
        <f t="shared" si="3"/>
        <v>N/A</v>
      </c>
    </row>
    <row r="20" spans="1:12" ht="12.75" customHeight="1" x14ac:dyDescent="0.2">
      <c r="A20" s="16" t="s">
        <v>133</v>
      </c>
      <c r="B20" s="47" t="s">
        <v>280</v>
      </c>
      <c r="C20" s="8">
        <v>0.14422269339999999</v>
      </c>
      <c r="D20" s="43" t="str">
        <f>IF($B20="N/A","N/A",IF(C20&gt;=2,"No",IF(C20&lt;0,"No","Yes")))</f>
        <v>Yes</v>
      </c>
      <c r="E20" s="8">
        <v>0.16576543730000001</v>
      </c>
      <c r="F20" s="43" t="str">
        <f>IF($B20="N/A","N/A",IF(E20&gt;=2,"No",IF(E20&lt;0,"No","Yes")))</f>
        <v>Yes</v>
      </c>
      <c r="G20" s="8">
        <v>0.31712390109999999</v>
      </c>
      <c r="H20" s="43" t="str">
        <f>IF($B20="N/A","N/A",IF(G20&gt;=2,"No",IF(G20&lt;0,"No","Yes")))</f>
        <v>Yes</v>
      </c>
      <c r="I20" s="12">
        <v>14.94</v>
      </c>
      <c r="J20" s="12">
        <v>91.31</v>
      </c>
      <c r="K20" s="9" t="s">
        <v>217</v>
      </c>
      <c r="L20" s="9" t="str">
        <f t="shared" si="3"/>
        <v>N/A</v>
      </c>
    </row>
    <row r="21" spans="1:12" ht="25.5" x14ac:dyDescent="0.2">
      <c r="A21" s="2" t="s">
        <v>134</v>
      </c>
      <c r="B21" s="47" t="s">
        <v>217</v>
      </c>
      <c r="C21" s="46">
        <v>6481155</v>
      </c>
      <c r="D21" s="43" t="str">
        <f t="shared" ref="D21:D26" si="4">IF($B21="N/A","N/A",IF(C21&gt;10,"No",IF(C21&lt;-10,"No","Yes")))</f>
        <v>N/A</v>
      </c>
      <c r="E21" s="46">
        <v>8920342</v>
      </c>
      <c r="F21" s="43" t="str">
        <f t="shared" ref="F21:F26" si="5">IF($B21="N/A","N/A",IF(E21&gt;10,"No",IF(E21&lt;-10,"No","Yes")))</f>
        <v>N/A</v>
      </c>
      <c r="G21" s="46">
        <v>9777470</v>
      </c>
      <c r="H21" s="43" t="str">
        <f t="shared" ref="H21:H26" si="6">IF($B21="N/A","N/A",IF(G21&gt;10,"No",IF(G21&lt;-10,"No","Yes")))</f>
        <v>N/A</v>
      </c>
      <c r="I21" s="12">
        <v>37.64</v>
      </c>
      <c r="J21" s="12">
        <v>9.609</v>
      </c>
      <c r="K21" s="9" t="s">
        <v>217</v>
      </c>
      <c r="L21" s="9" t="str">
        <f t="shared" si="3"/>
        <v>N/A</v>
      </c>
    </row>
    <row r="22" spans="1:12" ht="13.5" customHeight="1" x14ac:dyDescent="0.2">
      <c r="A22" s="2" t="s">
        <v>1725</v>
      </c>
      <c r="B22" s="47" t="s">
        <v>217</v>
      </c>
      <c r="C22" s="46">
        <v>4466.6815988999997</v>
      </c>
      <c r="D22" s="43" t="str">
        <f t="shared" si="4"/>
        <v>N/A</v>
      </c>
      <c r="E22" s="46">
        <v>5005.8035915</v>
      </c>
      <c r="F22" s="43" t="str">
        <f t="shared" si="5"/>
        <v>N/A</v>
      </c>
      <c r="G22" s="46">
        <v>2704.6943292000001</v>
      </c>
      <c r="H22" s="43" t="str">
        <f t="shared" si="6"/>
        <v>N/A</v>
      </c>
      <c r="I22" s="12">
        <v>12.07</v>
      </c>
      <c r="J22" s="12">
        <v>-46</v>
      </c>
      <c r="K22" s="9" t="s">
        <v>217</v>
      </c>
      <c r="L22" s="9" t="str">
        <f t="shared" si="3"/>
        <v>N/A</v>
      </c>
    </row>
    <row r="23" spans="1:12" ht="12.75" customHeight="1" x14ac:dyDescent="0.2">
      <c r="A23" s="16" t="s">
        <v>135</v>
      </c>
      <c r="B23" s="34" t="s">
        <v>217</v>
      </c>
      <c r="C23" s="1">
        <v>1056</v>
      </c>
      <c r="D23" s="43" t="str">
        <f t="shared" si="4"/>
        <v>N/A</v>
      </c>
      <c r="E23" s="1">
        <v>1186</v>
      </c>
      <c r="F23" s="43" t="str">
        <f t="shared" si="5"/>
        <v>N/A</v>
      </c>
      <c r="G23" s="1">
        <v>1216</v>
      </c>
      <c r="H23" s="43" t="str">
        <f t="shared" si="6"/>
        <v>N/A</v>
      </c>
      <c r="I23" s="12">
        <v>12.31</v>
      </c>
      <c r="J23" s="12">
        <v>2.5299999999999998</v>
      </c>
      <c r="K23" s="35" t="s">
        <v>217</v>
      </c>
      <c r="L23" s="9" t="str">
        <f t="shared" si="3"/>
        <v>N/A</v>
      </c>
    </row>
    <row r="24" spans="1:12" ht="12.75" customHeight="1" x14ac:dyDescent="0.2">
      <c r="A24" s="16" t="s">
        <v>136</v>
      </c>
      <c r="B24" s="34" t="s">
        <v>217</v>
      </c>
      <c r="C24" s="13">
        <v>0.1049615191</v>
      </c>
      <c r="D24" s="43" t="str">
        <f t="shared" si="4"/>
        <v>N/A</v>
      </c>
      <c r="E24" s="13">
        <v>0.1103242472</v>
      </c>
      <c r="F24" s="43" t="str">
        <f t="shared" si="5"/>
        <v>N/A</v>
      </c>
      <c r="G24" s="13">
        <v>0.106672936</v>
      </c>
      <c r="H24" s="43" t="str">
        <f t="shared" si="6"/>
        <v>N/A</v>
      </c>
      <c r="I24" s="12">
        <v>5.109</v>
      </c>
      <c r="J24" s="12">
        <v>-3.31</v>
      </c>
      <c r="K24" s="9" t="s">
        <v>217</v>
      </c>
      <c r="L24" s="9" t="str">
        <f t="shared" si="3"/>
        <v>N/A</v>
      </c>
    </row>
    <row r="25" spans="1:12" ht="25.5" x14ac:dyDescent="0.2">
      <c r="A25" s="2" t="s">
        <v>137</v>
      </c>
      <c r="B25" s="34" t="s">
        <v>217</v>
      </c>
      <c r="C25" s="14">
        <v>5955096</v>
      </c>
      <c r="D25" s="43" t="str">
        <f t="shared" si="4"/>
        <v>N/A</v>
      </c>
      <c r="E25" s="14">
        <v>8234000</v>
      </c>
      <c r="F25" s="43" t="str">
        <f t="shared" si="5"/>
        <v>N/A</v>
      </c>
      <c r="G25" s="14">
        <v>9371524</v>
      </c>
      <c r="H25" s="43" t="str">
        <f t="shared" si="6"/>
        <v>N/A</v>
      </c>
      <c r="I25" s="12">
        <v>38.270000000000003</v>
      </c>
      <c r="J25" s="12">
        <v>13.81</v>
      </c>
      <c r="K25" s="9" t="s">
        <v>217</v>
      </c>
      <c r="L25" s="9" t="str">
        <f t="shared" si="3"/>
        <v>N/A</v>
      </c>
    </row>
    <row r="26" spans="1:12" ht="25.5" x14ac:dyDescent="0.2">
      <c r="A26" s="2" t="s">
        <v>947</v>
      </c>
      <c r="B26" s="34" t="s">
        <v>217</v>
      </c>
      <c r="C26" s="14">
        <v>5639.2954545000002</v>
      </c>
      <c r="D26" s="43" t="str">
        <f t="shared" si="4"/>
        <v>N/A</v>
      </c>
      <c r="E26" s="14">
        <v>6942.6644182</v>
      </c>
      <c r="F26" s="43" t="str">
        <f t="shared" si="5"/>
        <v>N/A</v>
      </c>
      <c r="G26" s="14">
        <v>7706.8453946999998</v>
      </c>
      <c r="H26" s="43" t="str">
        <f t="shared" si="6"/>
        <v>N/A</v>
      </c>
      <c r="I26" s="12">
        <v>23.11</v>
      </c>
      <c r="J26" s="12">
        <v>11.01</v>
      </c>
      <c r="K26" s="9" t="s">
        <v>217</v>
      </c>
      <c r="L26" s="9" t="str">
        <f t="shared" si="3"/>
        <v>N/A</v>
      </c>
    </row>
    <row r="27" spans="1:12" x14ac:dyDescent="0.2">
      <c r="A27" s="16" t="s">
        <v>138</v>
      </c>
      <c r="B27" s="1" t="s">
        <v>217</v>
      </c>
      <c r="C27" s="35">
        <v>56726</v>
      </c>
      <c r="D27" s="43" t="str">
        <f>IF($B27="N/A","N/A",IF(C27&gt;10,"No",IF(C27&lt;-10,"No","Yes")))</f>
        <v>N/A</v>
      </c>
      <c r="E27" s="35">
        <v>57883</v>
      </c>
      <c r="F27" s="43" t="str">
        <f>IF($B27="N/A","N/A",IF(E27&gt;10,"No",IF(E27&lt;-10,"No","Yes")))</f>
        <v>N/A</v>
      </c>
      <c r="G27" s="35">
        <v>56641</v>
      </c>
      <c r="H27" s="43" t="str">
        <f>IF($B27="N/A","N/A",IF(G27&gt;10,"No",IF(G27&lt;-10,"No","Yes")))</f>
        <v>N/A</v>
      </c>
      <c r="I27" s="12">
        <v>2.04</v>
      </c>
      <c r="J27" s="12">
        <v>-2.15</v>
      </c>
      <c r="K27" s="35" t="s">
        <v>217</v>
      </c>
      <c r="L27" s="9" t="str">
        <f>IF(J27="Div by 0", "N/A", IF(K27="N/A","N/A", IF(J27&gt;VALUE(MID(K27,1,2)), "No", IF(J27&lt;-1*VALUE(MID(K27,1,2)), "No", "Yes"))))</f>
        <v>N/A</v>
      </c>
    </row>
    <row r="28" spans="1:12" x14ac:dyDescent="0.2">
      <c r="A28" s="2" t="s">
        <v>139</v>
      </c>
      <c r="B28" s="47" t="s">
        <v>217</v>
      </c>
      <c r="C28" s="8">
        <v>5.6383022076999998</v>
      </c>
      <c r="D28" s="43" t="str">
        <f>IF($B28="N/A","N/A",IF(C28&gt;10,"No",IF(C28&lt;-10,"No","Yes")))</f>
        <v>N/A</v>
      </c>
      <c r="E28" s="8">
        <v>5.3844000025999996</v>
      </c>
      <c r="F28" s="43" t="str">
        <f>IF($B28="N/A","N/A",IF(E28&gt;10,"No",IF(E28&lt;-10,"No","Yes")))</f>
        <v>N/A</v>
      </c>
      <c r="G28" s="8">
        <v>4.9688007979000002</v>
      </c>
      <c r="H28" s="43" t="str">
        <f>IF($B28="N/A","N/A",IF(G28&gt;10,"No",IF(G28&lt;-10,"No","Yes")))</f>
        <v>N/A</v>
      </c>
      <c r="I28" s="12">
        <v>-4.5</v>
      </c>
      <c r="J28" s="12">
        <v>-7.72</v>
      </c>
      <c r="K28" s="9" t="s">
        <v>217</v>
      </c>
      <c r="L28" s="9" t="str">
        <f>IF(J28="Div by 0", "N/A", IF(K28="N/A","N/A", IF(J28&gt;VALUE(MID(K28,1,2)), "No", IF(J28&lt;-1*VALUE(MID(K28,1,2)), "No", "Yes"))))</f>
        <v>N/A</v>
      </c>
    </row>
    <row r="29" spans="1:12" x14ac:dyDescent="0.2">
      <c r="A29" s="16" t="s">
        <v>140</v>
      </c>
      <c r="B29" s="35" t="s">
        <v>217</v>
      </c>
      <c r="C29" s="35">
        <v>90458</v>
      </c>
      <c r="D29" s="43" t="str">
        <f>IF($B29="N/A","N/A",IF(C29&gt;10,"No",IF(C29&lt;-10,"No","Yes")))</f>
        <v>N/A</v>
      </c>
      <c r="E29" s="35">
        <v>94642</v>
      </c>
      <c r="F29" s="43" t="str">
        <f>IF($B29="N/A","N/A",IF(E29&gt;10,"No",IF(E29&lt;-10,"No","Yes")))</f>
        <v>N/A</v>
      </c>
      <c r="G29" s="35">
        <v>96036</v>
      </c>
      <c r="H29" s="43" t="str">
        <f>IF($B29="N/A","N/A",IF(G29&gt;10,"No",IF(G29&lt;-10,"No","Yes")))</f>
        <v>N/A</v>
      </c>
      <c r="I29" s="12">
        <v>4.625</v>
      </c>
      <c r="J29" s="12">
        <v>1.4730000000000001</v>
      </c>
      <c r="K29" s="35" t="s">
        <v>217</v>
      </c>
      <c r="L29" s="9" t="str">
        <f>IF(J29="Div by 0", "N/A", IF(K29="N/A","N/A", IF(J29&gt;VALUE(MID(K29,1,2)), "No", IF(J29&lt;-1*VALUE(MID(K29,1,2)), "No", "Yes"))))</f>
        <v>N/A</v>
      </c>
    </row>
    <row r="30" spans="1:12" x14ac:dyDescent="0.2">
      <c r="A30" s="2" t="s">
        <v>141</v>
      </c>
      <c r="B30" s="34" t="s">
        <v>217</v>
      </c>
      <c r="C30" s="8">
        <v>8.9911070955000003</v>
      </c>
      <c r="D30" s="43" t="str">
        <f>IF($B30="N/A","N/A",IF(C30&gt;10,"No",IF(C30&lt;-10,"No","Yes")))</f>
        <v>N/A</v>
      </c>
      <c r="E30" s="8">
        <v>8.8038005122000005</v>
      </c>
      <c r="F30" s="43" t="str">
        <f>IF($B30="N/A","N/A",IF(E30&gt;10,"No",IF(E30&lt;-10,"No","Yes")))</f>
        <v>N/A</v>
      </c>
      <c r="G30" s="8">
        <v>8.4247056624999992</v>
      </c>
      <c r="H30" s="43" t="str">
        <f>IF($B30="N/A","N/A",IF(G30&gt;10,"No",IF(G30&lt;-10,"No","Yes")))</f>
        <v>N/A</v>
      </c>
      <c r="I30" s="12">
        <v>-2.08</v>
      </c>
      <c r="J30" s="12">
        <v>-4.3099999999999996</v>
      </c>
      <c r="K30" s="9" t="s">
        <v>217</v>
      </c>
      <c r="L30" s="9" t="str">
        <f>IF(J30="Div by 0", "N/A", IF(K30="N/A","N/A", IF(J30&gt;VALUE(MID(K30,1,2)), "No", IF(J30&lt;-1*VALUE(MID(K30,1,2)), "No", "Yes"))))</f>
        <v>N/A</v>
      </c>
    </row>
    <row r="31" spans="1:12" ht="12.75" customHeight="1" x14ac:dyDescent="0.2">
      <c r="A31" s="16" t="s">
        <v>142</v>
      </c>
      <c r="B31" s="1" t="s">
        <v>217</v>
      </c>
      <c r="C31" s="1">
        <v>58897.083333000002</v>
      </c>
      <c r="D31" s="43" t="str">
        <f>IF($B31="N/A","N/A",IF(C31&gt;10,"No",IF(C31&lt;-10,"No","Yes")))</f>
        <v>N/A</v>
      </c>
      <c r="E31" s="1">
        <v>61801.916666999998</v>
      </c>
      <c r="F31" s="43" t="str">
        <f>IF($B31="N/A","N/A",IF(E31&gt;10,"No",IF(E31&lt;-10,"No","Yes")))</f>
        <v>N/A</v>
      </c>
      <c r="G31" s="1">
        <v>59787.666666999998</v>
      </c>
      <c r="H31" s="43" t="str">
        <f>IF($B31="N/A","N/A",IF(G31&gt;10,"No",IF(G31&lt;-10,"No","Yes")))</f>
        <v>N/A</v>
      </c>
      <c r="I31" s="12">
        <v>4.9320000000000004</v>
      </c>
      <c r="J31" s="12">
        <v>-3.26</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947906</v>
      </c>
      <c r="D6" s="43" t="str">
        <f>IF($B6="N/A","N/A",IF(C6&gt;10,"No",IF(C6&lt;-10,"No","Yes")))</f>
        <v>N/A</v>
      </c>
      <c r="E6" s="35">
        <v>1015348</v>
      </c>
      <c r="F6" s="43" t="str">
        <f>IF($B6="N/A","N/A",IF(E6&gt;10,"No",IF(E6&lt;-10,"No","Yes")))</f>
        <v>N/A</v>
      </c>
      <c r="G6" s="35">
        <v>1079677</v>
      </c>
      <c r="H6" s="43" t="str">
        <f>IF($B6="N/A","N/A",IF(G6&gt;10,"No",IF(G6&lt;-10,"No","Yes")))</f>
        <v>N/A</v>
      </c>
      <c r="I6" s="12">
        <v>7.1150000000000002</v>
      </c>
      <c r="J6" s="12">
        <v>6.3360000000000003</v>
      </c>
      <c r="K6" s="49" t="s">
        <v>732</v>
      </c>
      <c r="L6" s="9" t="str">
        <f>IF(J6="Div by 0", "N/A", IF(K6="N/A","N/A", IF(J6&gt;VALUE(MID(K6,1,2)), "No", IF(J6&lt;-1*VALUE(MID(K6,1,2)), "No", "Yes"))))</f>
        <v>Yes</v>
      </c>
    </row>
    <row r="7" spans="1:12" x14ac:dyDescent="0.2">
      <c r="A7" s="16" t="s">
        <v>59</v>
      </c>
      <c r="B7" s="35" t="s">
        <v>217</v>
      </c>
      <c r="C7" s="35">
        <v>760382.41</v>
      </c>
      <c r="D7" s="43" t="str">
        <f>IF($B7="N/A","N/A",IF(C7&gt;10,"No",IF(C7&lt;-10,"No","Yes")))</f>
        <v>N/A</v>
      </c>
      <c r="E7" s="35">
        <v>820783.98</v>
      </c>
      <c r="F7" s="43" t="str">
        <f>IF($B7="N/A","N/A",IF(E7&gt;10,"No",IF(E7&lt;-10,"No","Yes")))</f>
        <v>N/A</v>
      </c>
      <c r="G7" s="35">
        <v>886746.91</v>
      </c>
      <c r="H7" s="43" t="str">
        <f>IF($B7="N/A","N/A",IF(G7&gt;10,"No",IF(G7&lt;-10,"No","Yes")))</f>
        <v>N/A</v>
      </c>
      <c r="I7" s="12">
        <v>7.944</v>
      </c>
      <c r="J7" s="12">
        <v>8.0370000000000008</v>
      </c>
      <c r="K7" s="49" t="s">
        <v>733</v>
      </c>
      <c r="L7" s="9" t="str">
        <f>IF(J7="Div by 0", "N/A", IF(K7="N/A","N/A", IF(J7&gt;VALUE(MID(K7,1,2)), "No", IF(J7&lt;-1*VALUE(MID(K7,1,2)), "No", "Yes"))))</f>
        <v>Yes</v>
      </c>
    </row>
    <row r="8" spans="1:12" x14ac:dyDescent="0.2">
      <c r="A8" s="66" t="s">
        <v>143</v>
      </c>
      <c r="B8" s="35" t="s">
        <v>217</v>
      </c>
      <c r="C8" s="35">
        <v>72803</v>
      </c>
      <c r="D8" s="43" t="str">
        <f>IF($B8="N/A","N/A",IF(C8&gt;10,"No",IF(C8&lt;-10,"No","Yes")))</f>
        <v>N/A</v>
      </c>
      <c r="E8" s="35">
        <v>77276</v>
      </c>
      <c r="F8" s="43" t="str">
        <f>IF($B8="N/A","N/A",IF(E8&gt;10,"No",IF(E8&lt;-10,"No","Yes")))</f>
        <v>N/A</v>
      </c>
      <c r="G8" s="35">
        <v>83707</v>
      </c>
      <c r="H8" s="43" t="str">
        <f>IF($B8="N/A","N/A",IF(G8&gt;10,"No",IF(G8&lt;-10,"No","Yes")))</f>
        <v>N/A</v>
      </c>
      <c r="I8" s="12">
        <v>6.1440000000000001</v>
      </c>
      <c r="J8" s="12">
        <v>8.3219999999999992</v>
      </c>
      <c r="K8" s="35" t="s">
        <v>217</v>
      </c>
      <c r="L8" s="9" t="str">
        <f>IF(J8="Div by 0", "N/A", IF(K8="N/A","N/A", IF(J8&gt;VALUE(MID(K8,1,2)), "No", IF(J8&lt;-1*VALUE(MID(K8,1,2)), "No", "Yes"))))</f>
        <v>N/A</v>
      </c>
    </row>
    <row r="9" spans="1:12" x14ac:dyDescent="0.2">
      <c r="A9" s="16" t="s">
        <v>681</v>
      </c>
      <c r="B9" s="35" t="s">
        <v>217</v>
      </c>
      <c r="C9" s="35">
        <v>70110</v>
      </c>
      <c r="D9" s="43" t="str">
        <f t="shared" ref="D9:D11" si="0">IF($B9="N/A","N/A",IF(C9&gt;10,"No",IF(C9&lt;-10,"No","Yes")))</f>
        <v>N/A</v>
      </c>
      <c r="E9" s="35">
        <v>74262</v>
      </c>
      <c r="F9" s="43" t="str">
        <f t="shared" ref="F9:F11" si="1">IF($B9="N/A","N/A",IF(E9&gt;10,"No",IF(E9&lt;-10,"No","Yes")))</f>
        <v>N/A</v>
      </c>
      <c r="G9" s="35">
        <v>80153</v>
      </c>
      <c r="H9" s="43" t="str">
        <f t="shared" ref="H9:H11" si="2">IF($B9="N/A","N/A",IF(G9&gt;10,"No",IF(G9&lt;-10,"No","Yes")))</f>
        <v>N/A</v>
      </c>
      <c r="I9" s="12">
        <v>5.9219999999999997</v>
      </c>
      <c r="J9" s="12">
        <v>7.9329999999999998</v>
      </c>
      <c r="K9" s="35" t="s">
        <v>217</v>
      </c>
      <c r="L9" s="9" t="str">
        <f t="shared" ref="L9:L11" si="3">IF(J9="Div by 0", "N/A", IF(K9="N/A","N/A", IF(J9&gt;VALUE(MID(K9,1,2)), "No", IF(J9&lt;-1*VALUE(MID(K9,1,2)), "No", "Yes"))))</f>
        <v>N/A</v>
      </c>
    </row>
    <row r="10" spans="1:12" x14ac:dyDescent="0.2">
      <c r="A10" s="16" t="s">
        <v>424</v>
      </c>
      <c r="B10" s="35" t="s">
        <v>217</v>
      </c>
      <c r="C10" s="35">
        <v>2693</v>
      </c>
      <c r="D10" s="43" t="str">
        <f t="shared" si="0"/>
        <v>N/A</v>
      </c>
      <c r="E10" s="35">
        <v>3014</v>
      </c>
      <c r="F10" s="43" t="str">
        <f t="shared" si="1"/>
        <v>N/A</v>
      </c>
      <c r="G10" s="35">
        <v>3554</v>
      </c>
      <c r="H10" s="43" t="str">
        <f t="shared" si="2"/>
        <v>N/A</v>
      </c>
      <c r="I10" s="12">
        <v>11.92</v>
      </c>
      <c r="J10" s="12">
        <v>17.920000000000002</v>
      </c>
      <c r="K10" s="35" t="s">
        <v>217</v>
      </c>
      <c r="L10" s="9" t="str">
        <f t="shared" si="3"/>
        <v>N/A</v>
      </c>
    </row>
    <row r="11" spans="1:12" x14ac:dyDescent="0.2">
      <c r="A11" s="16" t="s">
        <v>173</v>
      </c>
      <c r="B11" s="35" t="s">
        <v>217</v>
      </c>
      <c r="C11" s="8">
        <v>7.6804029090999997</v>
      </c>
      <c r="D11" s="43" t="str">
        <f t="shared" si="0"/>
        <v>N/A</v>
      </c>
      <c r="E11" s="8">
        <v>7.6107896011999996</v>
      </c>
      <c r="F11" s="43" t="str">
        <f t="shared" si="1"/>
        <v>N/A</v>
      </c>
      <c r="G11" s="8">
        <v>7.7529668594999999</v>
      </c>
      <c r="H11" s="43" t="str">
        <f t="shared" si="2"/>
        <v>N/A</v>
      </c>
      <c r="I11" s="12">
        <v>-0.90600000000000003</v>
      </c>
      <c r="J11" s="12">
        <v>1.8680000000000001</v>
      </c>
      <c r="K11" s="35" t="s">
        <v>217</v>
      </c>
      <c r="L11" s="9" t="str">
        <f t="shared" si="3"/>
        <v>N/A</v>
      </c>
    </row>
    <row r="12" spans="1:12" x14ac:dyDescent="0.2">
      <c r="A12" s="16" t="s">
        <v>144</v>
      </c>
      <c r="B12" s="35" t="s">
        <v>217</v>
      </c>
      <c r="C12" s="35">
        <v>39516.25</v>
      </c>
      <c r="D12" s="43" t="str">
        <f>IF($B12="N/A","N/A",IF(C12&gt;10,"No",IF(C12&lt;-10,"No","Yes")))</f>
        <v>N/A</v>
      </c>
      <c r="E12" s="35">
        <v>42970.583333000002</v>
      </c>
      <c r="F12" s="43" t="str">
        <f>IF($B12="N/A","N/A",IF(E12&gt;10,"No",IF(E12&lt;-10,"No","Yes")))</f>
        <v>N/A</v>
      </c>
      <c r="G12" s="35">
        <v>47804</v>
      </c>
      <c r="H12" s="43" t="str">
        <f>IF($B12="N/A","N/A",IF(G12&gt;10,"No",IF(G12&lt;-10,"No","Yes")))</f>
        <v>N/A</v>
      </c>
      <c r="I12" s="12">
        <v>8.7420000000000009</v>
      </c>
      <c r="J12" s="12">
        <v>11.25</v>
      </c>
      <c r="K12" s="35" t="s">
        <v>217</v>
      </c>
      <c r="L12" s="9" t="str">
        <f>IF(J12="Div by 0", "N/A", IF(K12="N/A","N/A", IF(J12&gt;VALUE(MID(K12,1,2)), "No", IF(J12&lt;-1*VALUE(MID(K12,1,2)), "No", "Yes"))))</f>
        <v>N/A</v>
      </c>
    </row>
    <row r="13" spans="1:12" s="104" customFormat="1" ht="12.75" customHeight="1" x14ac:dyDescent="0.2">
      <c r="A13" s="2" t="s">
        <v>1656</v>
      </c>
      <c r="B13" s="47" t="s">
        <v>281</v>
      </c>
      <c r="C13" s="13">
        <v>95.424651811000004</v>
      </c>
      <c r="D13" s="11" t="str">
        <f>IF($B13="N/A","N/A",IF(C13&gt;=95,"Yes","No"))</f>
        <v>Yes</v>
      </c>
      <c r="E13" s="13">
        <v>97.040423579000006</v>
      </c>
      <c r="F13" s="11" t="str">
        <f>IF($B13="N/A","N/A",IF(E13&gt;=95,"Yes","No"))</f>
        <v>Yes</v>
      </c>
      <c r="G13" s="13">
        <v>96.326308702000006</v>
      </c>
      <c r="H13" s="11" t="str">
        <f>IF($B13="N/A","N/A",IF(G13&gt;=95,"Yes","No"))</f>
        <v>Yes</v>
      </c>
      <c r="I13" s="56">
        <v>1.6930000000000001</v>
      </c>
      <c r="J13" s="56">
        <v>-0.73599999999999999</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95.289617324999995</v>
      </c>
      <c r="D14" s="11" t="str">
        <f>IF($B14="N/A","N/A",IF(C14&gt;95,"Yes","No"))</f>
        <v>Yes</v>
      </c>
      <c r="E14" s="68">
        <v>96.857530620000006</v>
      </c>
      <c r="F14" s="11" t="str">
        <f>IF($B14="N/A","N/A",IF(E14&gt;95,"Yes","No"))</f>
        <v>Yes</v>
      </c>
      <c r="G14" s="68">
        <v>96.239060386000006</v>
      </c>
      <c r="H14" s="11" t="str">
        <f>IF($B14="N/A","N/A",IF(G14&gt;95,"Yes","No"))</f>
        <v>Yes</v>
      </c>
      <c r="I14" s="128">
        <v>1.645</v>
      </c>
      <c r="J14" s="128">
        <v>-0.63900000000000001</v>
      </c>
      <c r="K14" s="127" t="s">
        <v>733</v>
      </c>
      <c r="L14" s="11" t="str">
        <f t="shared" si="4"/>
        <v>Yes</v>
      </c>
    </row>
    <row r="15" spans="1:12" s="104" customFormat="1" ht="12.75" customHeight="1" x14ac:dyDescent="0.2">
      <c r="A15" s="2" t="s">
        <v>1659</v>
      </c>
      <c r="B15" s="127" t="s">
        <v>217</v>
      </c>
      <c r="C15" s="68">
        <v>4.9371984100000002E-2</v>
      </c>
      <c r="D15" s="129" t="str">
        <f t="shared" ref="D15:D19" si="5">IF($B15="N/A","N/A",IF(C15&gt;10,"No",IF(C15&lt;-10,"No","Yes")))</f>
        <v>N/A</v>
      </c>
      <c r="E15" s="68">
        <v>5.6039899599999998E-2</v>
      </c>
      <c r="F15" s="129" t="str">
        <f t="shared" ref="F15:F19" si="6">IF($B15="N/A","N/A",IF(E15&gt;10,"No",IF(E15&lt;-10,"No","Yes")))</f>
        <v>N/A</v>
      </c>
      <c r="G15" s="68">
        <v>1.5745449799999998E-2</v>
      </c>
      <c r="H15" s="129" t="str">
        <f t="shared" ref="H15:H19" si="7">IF($B15="N/A","N/A",IF(G15&gt;10,"No",IF(G15&lt;-10,"No","Yes")))</f>
        <v>N/A</v>
      </c>
      <c r="I15" s="128">
        <v>13.51</v>
      </c>
      <c r="J15" s="128">
        <v>-71.900000000000006</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8.5557006699999993E-2</v>
      </c>
      <c r="D18" s="11" t="str">
        <f t="shared" si="5"/>
        <v>N/A</v>
      </c>
      <c r="E18" s="13">
        <v>0.12675457079999999</v>
      </c>
      <c r="F18" s="11" t="str">
        <f t="shared" si="6"/>
        <v>N/A</v>
      </c>
      <c r="G18" s="13">
        <v>7.1410245799999994E-2</v>
      </c>
      <c r="H18" s="11" t="str">
        <f t="shared" si="7"/>
        <v>N/A</v>
      </c>
      <c r="I18" s="56">
        <v>48.15</v>
      </c>
      <c r="J18" s="56">
        <v>-43.7</v>
      </c>
      <c r="K18" s="47" t="s">
        <v>217</v>
      </c>
      <c r="L18" s="11" t="str">
        <f t="shared" si="4"/>
        <v>N/A</v>
      </c>
    </row>
    <row r="19" spans="1:14" s="104" customFormat="1" ht="27.75" customHeight="1" x14ac:dyDescent="0.2">
      <c r="A19" s="2" t="s">
        <v>1663</v>
      </c>
      <c r="B19" s="47" t="s">
        <v>217</v>
      </c>
      <c r="C19" s="13">
        <v>1.054957E-4</v>
      </c>
      <c r="D19" s="11" t="str">
        <f t="shared" si="5"/>
        <v>N/A</v>
      </c>
      <c r="E19" s="13">
        <v>9.8488399999999997E-5</v>
      </c>
      <c r="F19" s="11" t="str">
        <f t="shared" si="6"/>
        <v>N/A</v>
      </c>
      <c r="G19" s="13">
        <v>9.2620299999999998E-5</v>
      </c>
      <c r="H19" s="11" t="str">
        <f t="shared" si="7"/>
        <v>N/A</v>
      </c>
      <c r="I19" s="56">
        <v>-6.64</v>
      </c>
      <c r="J19" s="56">
        <v>-5.96</v>
      </c>
      <c r="K19" s="47" t="s">
        <v>217</v>
      </c>
      <c r="L19" s="11" t="str">
        <f t="shared" si="4"/>
        <v>N/A</v>
      </c>
    </row>
    <row r="20" spans="1:14" s="104" customFormat="1" x14ac:dyDescent="0.2">
      <c r="A20" s="2" t="s">
        <v>1664</v>
      </c>
      <c r="B20" s="47" t="s">
        <v>217</v>
      </c>
      <c r="C20" s="1">
        <v>44650</v>
      </c>
      <c r="D20" s="11" t="str">
        <f>IF($B20="N/A","N/A",IF(C20&gt;0,"No",IF(C20&lt;0,"No","Yes")))</f>
        <v>N/A</v>
      </c>
      <c r="E20" s="1">
        <v>31907</v>
      </c>
      <c r="F20" s="11" t="str">
        <f>IF($B20="N/A","N/A",IF(E20&gt;0,"No",IF(E20&lt;0,"No","Yes")))</f>
        <v>N/A</v>
      </c>
      <c r="G20" s="1">
        <v>40606</v>
      </c>
      <c r="H20" s="11" t="str">
        <f>IF($B20="N/A","N/A",IF(G20&gt;0,"No",IF(G20&lt;0,"No","Yes")))</f>
        <v>N/A</v>
      </c>
      <c r="I20" s="56">
        <v>-28.5</v>
      </c>
      <c r="J20" s="56">
        <v>27.26</v>
      </c>
      <c r="K20" s="47" t="s">
        <v>217</v>
      </c>
      <c r="L20" s="11" t="str">
        <f t="shared" si="4"/>
        <v>N/A</v>
      </c>
    </row>
    <row r="21" spans="1:14" s="104" customFormat="1" x14ac:dyDescent="0.2">
      <c r="A21" s="2" t="s">
        <v>1665</v>
      </c>
      <c r="B21" s="47" t="s">
        <v>282</v>
      </c>
      <c r="C21" s="13">
        <v>4.7103826751</v>
      </c>
      <c r="D21" s="11" t="str">
        <f>IF($B21="N/A","N/A",IF(C21&gt;=5,"No",IF(C21&lt;0,"No","Yes")))</f>
        <v>Yes</v>
      </c>
      <c r="E21" s="13">
        <v>3.1424693800000001</v>
      </c>
      <c r="F21" s="11" t="str">
        <f>IF($B21="N/A","N/A",IF(E21&gt;=5,"No",IF(E21&lt;0,"No","Yes")))</f>
        <v>Yes</v>
      </c>
      <c r="G21" s="13">
        <v>3.7609396142999998</v>
      </c>
      <c r="H21" s="11" t="str">
        <f>IF($B21="N/A","N/A",IF(G21&gt;=5,"No",IF(G21&lt;0,"No","Yes")))</f>
        <v>Yes</v>
      </c>
      <c r="I21" s="56">
        <v>-33.299999999999997</v>
      </c>
      <c r="J21" s="56">
        <v>19.68</v>
      </c>
      <c r="K21" s="11" t="s">
        <v>217</v>
      </c>
      <c r="L21" s="11" t="str">
        <f t="shared" si="4"/>
        <v>N/A</v>
      </c>
    </row>
    <row r="22" spans="1:14" s="104" customFormat="1" ht="12.75" customHeight="1" x14ac:dyDescent="0.2">
      <c r="A22" s="4" t="s">
        <v>1666</v>
      </c>
      <c r="B22" s="127" t="s">
        <v>217</v>
      </c>
      <c r="C22" s="68">
        <v>85.466965286000004</v>
      </c>
      <c r="D22" s="129" t="str">
        <f t="shared" ref="D22:D25" si="8">IF($B22="N/A","N/A",IF(C22&gt;10,"No",IF(C22&lt;-10,"No","Yes")))</f>
        <v>N/A</v>
      </c>
      <c r="E22" s="68">
        <v>79.847682327000001</v>
      </c>
      <c r="F22" s="129" t="str">
        <f t="shared" ref="F22:F25" si="9">IF($B22="N/A","N/A",IF(E22&gt;10,"No",IF(E22&lt;-10,"No","Yes")))</f>
        <v>N/A</v>
      </c>
      <c r="G22" s="68">
        <v>84.733783184999993</v>
      </c>
      <c r="H22" s="129" t="str">
        <f t="shared" ref="H22:H25" si="10">IF($B22="N/A","N/A",IF(G22&gt;10,"No",IF(G22&lt;-10,"No","Yes")))</f>
        <v>N/A</v>
      </c>
      <c r="I22" s="56">
        <v>-6.57</v>
      </c>
      <c r="J22" s="56">
        <v>6.1189999999999998</v>
      </c>
      <c r="K22" s="127" t="s">
        <v>217</v>
      </c>
      <c r="L22" s="11" t="str">
        <f t="shared" si="4"/>
        <v>N/A</v>
      </c>
    </row>
    <row r="23" spans="1:14" s="104" customFormat="1" ht="12.75" customHeight="1" x14ac:dyDescent="0.2">
      <c r="A23" s="4" t="s">
        <v>1667</v>
      </c>
      <c r="B23" s="127" t="s">
        <v>217</v>
      </c>
      <c r="C23" s="68">
        <v>52.868980962999998</v>
      </c>
      <c r="D23" s="129" t="str">
        <f t="shared" si="8"/>
        <v>N/A</v>
      </c>
      <c r="E23" s="68">
        <v>46.281380261000002</v>
      </c>
      <c r="F23" s="129" t="str">
        <f t="shared" si="9"/>
        <v>N/A</v>
      </c>
      <c r="G23" s="68">
        <v>52.415899128</v>
      </c>
      <c r="H23" s="129" t="str">
        <f t="shared" si="10"/>
        <v>N/A</v>
      </c>
      <c r="I23" s="56">
        <v>-12.5</v>
      </c>
      <c r="J23" s="56">
        <v>13.25</v>
      </c>
      <c r="K23" s="127" t="s">
        <v>217</v>
      </c>
      <c r="L23" s="11" t="str">
        <f t="shared" si="4"/>
        <v>N/A</v>
      </c>
    </row>
    <row r="24" spans="1:14" s="104" customFormat="1" ht="12.75" customHeight="1" x14ac:dyDescent="0.2">
      <c r="A24" s="4" t="s">
        <v>1668</v>
      </c>
      <c r="B24" s="127" t="s">
        <v>217</v>
      </c>
      <c r="C24" s="68">
        <v>14.147816348999999</v>
      </c>
      <c r="D24" s="129" t="str">
        <f t="shared" si="8"/>
        <v>N/A</v>
      </c>
      <c r="E24" s="68">
        <v>18.854796752999999</v>
      </c>
      <c r="F24" s="129" t="str">
        <f t="shared" si="9"/>
        <v>N/A</v>
      </c>
      <c r="G24" s="68">
        <v>14.854947545</v>
      </c>
      <c r="H24" s="129" t="str">
        <f t="shared" si="10"/>
        <v>N/A</v>
      </c>
      <c r="I24" s="56">
        <v>33.270000000000003</v>
      </c>
      <c r="J24" s="56">
        <v>-21.2</v>
      </c>
      <c r="K24" s="127" t="s">
        <v>217</v>
      </c>
      <c r="L24" s="11" t="str">
        <f t="shared" si="4"/>
        <v>N/A</v>
      </c>
    </row>
    <row r="25" spans="1:14" s="104" customFormat="1" ht="12.75" customHeight="1" x14ac:dyDescent="0.2">
      <c r="A25" s="4" t="s">
        <v>1669</v>
      </c>
      <c r="B25" s="127" t="s">
        <v>217</v>
      </c>
      <c r="C25" s="68">
        <v>3.5834266500000003E-2</v>
      </c>
      <c r="D25" s="129" t="str">
        <f t="shared" si="8"/>
        <v>N/A</v>
      </c>
      <c r="E25" s="68">
        <v>4.07434105E-2</v>
      </c>
      <c r="F25" s="129" t="str">
        <f t="shared" si="9"/>
        <v>N/A</v>
      </c>
      <c r="G25" s="68">
        <v>3.2014973199999998E-2</v>
      </c>
      <c r="H25" s="129" t="str">
        <f t="shared" si="10"/>
        <v>N/A</v>
      </c>
      <c r="I25" s="56">
        <v>13.7</v>
      </c>
      <c r="J25" s="56">
        <v>-21.4</v>
      </c>
      <c r="K25" s="127" t="s">
        <v>217</v>
      </c>
      <c r="L25" s="11" t="str">
        <f t="shared" si="4"/>
        <v>N/A</v>
      </c>
    </row>
    <row r="26" spans="1:14" x14ac:dyDescent="0.2">
      <c r="A26" s="2" t="s">
        <v>1670</v>
      </c>
      <c r="B26" s="47" t="s">
        <v>221</v>
      </c>
      <c r="C26" s="1">
        <v>46</v>
      </c>
      <c r="D26" s="43" t="str">
        <f>IF($B26="N/A","N/A",IF(C26&gt;0,"No",IF(C26&lt;0,"No","Yes")))</f>
        <v>No</v>
      </c>
      <c r="E26" s="1">
        <v>47</v>
      </c>
      <c r="F26" s="43" t="str">
        <f>IF($B26="N/A","N/A",IF(E26&gt;0,"No",IF(E26&lt;0,"No","Yes")))</f>
        <v>No</v>
      </c>
      <c r="G26" s="1">
        <v>25</v>
      </c>
      <c r="H26" s="43" t="str">
        <f>IF($B26="N/A","N/A",IF(G26&gt;0,"No",IF(G26&lt;0,"No","Yes")))</f>
        <v>No</v>
      </c>
      <c r="I26" s="12">
        <v>2.1739999999999999</v>
      </c>
      <c r="J26" s="12">
        <v>-46.8</v>
      </c>
      <c r="K26" s="44" t="s">
        <v>217</v>
      </c>
      <c r="L26" s="9" t="str">
        <f t="shared" ref="L26:L74" si="11">IF(J26="Div by 0", "N/A", IF(K26="N/A","N/A", IF(J26&gt;VALUE(MID(K26,1,2)), "No", IF(J26&lt;-1*VALUE(MID(K26,1,2)), "No", "Yes"))))</f>
        <v>N/A</v>
      </c>
    </row>
    <row r="27" spans="1:14" x14ac:dyDescent="0.2">
      <c r="A27" s="6" t="s">
        <v>149</v>
      </c>
      <c r="B27" s="47" t="s">
        <v>283</v>
      </c>
      <c r="C27" s="8">
        <v>9.7056037000000008E-3</v>
      </c>
      <c r="D27" s="43" t="str">
        <f>IF($B27="N/A","N/A",IF(C27&gt;=10,"No",IF(C27&lt;0,"No","Yes")))</f>
        <v>Yes</v>
      </c>
      <c r="E27" s="8">
        <v>9.2579095999999993E-3</v>
      </c>
      <c r="F27" s="43" t="str">
        <f>IF($B27="N/A","N/A",IF(E27&gt;=10,"No",IF(E27&lt;0,"No","Yes")))</f>
        <v>Yes</v>
      </c>
      <c r="G27" s="8">
        <v>4.6310146000000003E-3</v>
      </c>
      <c r="H27" s="43" t="str">
        <f>IF($B27="N/A","N/A",IF(G27&gt;=10,"No",IF(G27&lt;0,"No","Yes")))</f>
        <v>Yes</v>
      </c>
      <c r="I27" s="12">
        <v>-4.6100000000000003</v>
      </c>
      <c r="J27" s="12">
        <v>-50</v>
      </c>
      <c r="K27" s="44" t="s">
        <v>217</v>
      </c>
      <c r="L27" s="9" t="str">
        <f t="shared" si="11"/>
        <v>N/A</v>
      </c>
    </row>
    <row r="28" spans="1:14" x14ac:dyDescent="0.2">
      <c r="A28" s="2" t="s">
        <v>425</v>
      </c>
      <c r="B28" s="34" t="s">
        <v>217</v>
      </c>
      <c r="C28" s="13">
        <v>77.173913042999999</v>
      </c>
      <c r="D28" s="70" t="str">
        <f t="shared" ref="D28:D31" si="12">IF($B28="N/A","N/A",IF(C28&gt;10,"No",IF(C28&lt;-10,"No","Yes")))</f>
        <v>N/A</v>
      </c>
      <c r="E28" s="13">
        <v>95.744680850999998</v>
      </c>
      <c r="F28" s="43" t="str">
        <f t="shared" ref="F28:F31" si="13">IF($B28="N/A","N/A",IF(E28&gt;10,"No",IF(E28&lt;-10,"No","Yes")))</f>
        <v>N/A</v>
      </c>
      <c r="G28" s="13">
        <v>88</v>
      </c>
      <c r="H28" s="43" t="str">
        <f t="shared" ref="H28:H31" si="14">IF($B28="N/A","N/A",IF(G28&gt;10,"No",IF(G28&lt;-10,"No","Yes")))</f>
        <v>N/A</v>
      </c>
      <c r="I28" s="12">
        <v>24.06</v>
      </c>
      <c r="J28" s="12">
        <v>-8.09</v>
      </c>
      <c r="K28" s="44" t="s">
        <v>217</v>
      </c>
      <c r="L28" s="9" t="str">
        <f t="shared" si="11"/>
        <v>N/A</v>
      </c>
    </row>
    <row r="29" spans="1:14" x14ac:dyDescent="0.2">
      <c r="A29" s="2" t="s">
        <v>426</v>
      </c>
      <c r="B29" s="34" t="s">
        <v>217</v>
      </c>
      <c r="C29" s="13">
        <v>2.1739130434999998</v>
      </c>
      <c r="D29" s="70" t="str">
        <f t="shared" si="12"/>
        <v>N/A</v>
      </c>
      <c r="E29" s="13">
        <v>29.787234043000002</v>
      </c>
      <c r="F29" s="43" t="str">
        <f t="shared" si="13"/>
        <v>N/A</v>
      </c>
      <c r="G29" s="13">
        <v>12</v>
      </c>
      <c r="H29" s="43" t="str">
        <f t="shared" si="14"/>
        <v>N/A</v>
      </c>
      <c r="I29" s="12">
        <v>1270</v>
      </c>
      <c r="J29" s="12">
        <v>-59.7</v>
      </c>
      <c r="K29" s="44" t="s">
        <v>217</v>
      </c>
      <c r="L29" s="9" t="str">
        <f t="shared" si="11"/>
        <v>N/A</v>
      </c>
    </row>
    <row r="30" spans="1:14" x14ac:dyDescent="0.2">
      <c r="A30" s="2" t="s">
        <v>422</v>
      </c>
      <c r="B30" s="34" t="s">
        <v>217</v>
      </c>
      <c r="C30" s="13">
        <v>1.0869565216999999</v>
      </c>
      <c r="D30" s="70" t="str">
        <f t="shared" si="12"/>
        <v>N/A</v>
      </c>
      <c r="E30" s="13">
        <v>0</v>
      </c>
      <c r="F30" s="43" t="str">
        <f t="shared" si="13"/>
        <v>N/A</v>
      </c>
      <c r="G30" s="13">
        <v>0</v>
      </c>
      <c r="H30" s="43" t="str">
        <f t="shared" si="14"/>
        <v>N/A</v>
      </c>
      <c r="I30" s="12">
        <v>-100</v>
      </c>
      <c r="J30" s="12" t="s">
        <v>1743</v>
      </c>
      <c r="K30" s="44" t="s">
        <v>217</v>
      </c>
      <c r="L30" s="9" t="str">
        <f t="shared" si="11"/>
        <v>N/A</v>
      </c>
    </row>
    <row r="31" spans="1:14" x14ac:dyDescent="0.2">
      <c r="A31" s="2" t="s">
        <v>423</v>
      </c>
      <c r="B31" s="34" t="s">
        <v>217</v>
      </c>
      <c r="C31" s="13">
        <v>0</v>
      </c>
      <c r="D31" s="70" t="str">
        <f t="shared" si="12"/>
        <v>N/A</v>
      </c>
      <c r="E31" s="13">
        <v>0</v>
      </c>
      <c r="F31" s="43" t="str">
        <f t="shared" si="13"/>
        <v>N/A</v>
      </c>
      <c r="G31" s="13">
        <v>0</v>
      </c>
      <c r="H31" s="43" t="str">
        <f t="shared" si="14"/>
        <v>N/A</v>
      </c>
      <c r="I31" s="12" t="s">
        <v>1743</v>
      </c>
      <c r="J31" s="12" t="s">
        <v>1743</v>
      </c>
      <c r="K31" s="44" t="s">
        <v>217</v>
      </c>
      <c r="L31" s="9" t="str">
        <f t="shared" si="11"/>
        <v>N/A</v>
      </c>
    </row>
    <row r="32" spans="1:14" x14ac:dyDescent="0.2">
      <c r="A32" s="2" t="s">
        <v>948</v>
      </c>
      <c r="B32" s="34" t="s">
        <v>217</v>
      </c>
      <c r="C32" s="68">
        <v>19.550356259000001</v>
      </c>
      <c r="D32" s="70" t="str">
        <f>IF($B32="N/A","N/A",IF(C32&gt;10,"No",IF(C32&lt;-10,"No","Yes")))</f>
        <v>N/A</v>
      </c>
      <c r="E32" s="68">
        <v>18.686795068999999</v>
      </c>
      <c r="F32" s="70" t="str">
        <f>IF($B32="N/A","N/A",IF(E32&gt;10,"No",IF(E32&lt;-10,"No","Yes")))</f>
        <v>N/A</v>
      </c>
      <c r="G32" s="68">
        <v>18.341411366999999</v>
      </c>
      <c r="H32" s="70" t="str">
        <f>IF($B32="N/A","N/A",IF(G32&gt;10,"No",IF(G32&lt;-10,"No","Yes")))</f>
        <v>N/A</v>
      </c>
      <c r="I32" s="12">
        <v>-4.42</v>
      </c>
      <c r="J32" s="12">
        <v>-1.85</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98.879635743999998</v>
      </c>
      <c r="D34" s="43" t="str">
        <f>IF($B34="N/A","N/A",IF(C34&gt;=98,"Yes","No"))</f>
        <v>Yes</v>
      </c>
      <c r="E34" s="13">
        <v>98.943219467999995</v>
      </c>
      <c r="F34" s="43" t="str">
        <f>IF($B34="N/A","N/A",IF(E34&gt;=98,"Yes","No"))</f>
        <v>Yes</v>
      </c>
      <c r="G34" s="13">
        <v>98.832335967000006</v>
      </c>
      <c r="H34" s="43" t="str">
        <f>IF($B34="N/A","N/A",IF(G34&gt;=98,"Yes","No"))</f>
        <v>Yes</v>
      </c>
      <c r="I34" s="12">
        <v>6.4299999999999996E-2</v>
      </c>
      <c r="J34" s="12">
        <v>-0.112</v>
      </c>
      <c r="K34" s="44" t="s">
        <v>733</v>
      </c>
      <c r="L34" s="9" t="str">
        <f t="shared" si="11"/>
        <v>Yes</v>
      </c>
    </row>
    <row r="35" spans="1:14" x14ac:dyDescent="0.2">
      <c r="A35" s="2" t="s">
        <v>18</v>
      </c>
      <c r="B35" s="47" t="s">
        <v>281</v>
      </c>
      <c r="C35" s="13">
        <v>99.999261529999998</v>
      </c>
      <c r="D35" s="43" t="str">
        <f>IF($B35="N/A","N/A",IF(C35&gt;=95,"Yes","No"))</f>
        <v>Yes</v>
      </c>
      <c r="E35" s="13">
        <v>99.999507558000005</v>
      </c>
      <c r="F35" s="43" t="str">
        <f>IF($B35="N/A","N/A",IF(E35&gt;=95,"Yes","No"))</f>
        <v>Yes</v>
      </c>
      <c r="G35" s="13">
        <v>99.999166416999998</v>
      </c>
      <c r="H35" s="43" t="str">
        <f>IF($B35="N/A","N/A",IF(G35&gt;=95,"Yes","No"))</f>
        <v>Yes</v>
      </c>
      <c r="I35" s="12">
        <v>2.0000000000000001E-4</v>
      </c>
      <c r="J35" s="12">
        <v>0</v>
      </c>
      <c r="K35" s="44" t="s">
        <v>733</v>
      </c>
      <c r="L35" s="9" t="str">
        <f t="shared" si="11"/>
        <v>Yes</v>
      </c>
    </row>
    <row r="36" spans="1:14" x14ac:dyDescent="0.2">
      <c r="A36" s="2" t="s">
        <v>23</v>
      </c>
      <c r="B36" s="34" t="s">
        <v>217</v>
      </c>
      <c r="C36" s="13">
        <v>42.463915198000002</v>
      </c>
      <c r="D36" s="43" t="str">
        <f t="shared" ref="D36:D41" si="15">IF($B36="N/A","N/A",IF(C36&gt;10,"No",IF(C36&lt;-10,"No","Yes")))</f>
        <v>N/A</v>
      </c>
      <c r="E36" s="13">
        <v>42.051198210000003</v>
      </c>
      <c r="F36" s="43" t="str">
        <f t="shared" ref="F36:F41" si="16">IF($B36="N/A","N/A",IF(E36&gt;10,"No",IF(E36&lt;-10,"No","Yes")))</f>
        <v>N/A</v>
      </c>
      <c r="G36" s="13">
        <v>41.679039193999998</v>
      </c>
      <c r="H36" s="43" t="str">
        <f t="shared" ref="H36:H41" si="17">IF($B36="N/A","N/A",IF(G36&gt;10,"No",IF(G36&lt;-10,"No","Yes")))</f>
        <v>N/A</v>
      </c>
      <c r="I36" s="12">
        <v>-0.97199999999999998</v>
      </c>
      <c r="J36" s="12">
        <v>-0.88500000000000001</v>
      </c>
      <c r="K36" s="44" t="s">
        <v>733</v>
      </c>
      <c r="L36" s="9" t="str">
        <f t="shared" si="11"/>
        <v>Yes</v>
      </c>
    </row>
    <row r="37" spans="1:14" x14ac:dyDescent="0.2">
      <c r="A37" s="2" t="s">
        <v>24</v>
      </c>
      <c r="B37" s="34" t="s">
        <v>217</v>
      </c>
      <c r="C37" s="13">
        <v>40.917559335999997</v>
      </c>
      <c r="D37" s="43" t="str">
        <f t="shared" si="15"/>
        <v>N/A</v>
      </c>
      <c r="E37" s="13">
        <v>39.519947840999997</v>
      </c>
      <c r="F37" s="43" t="str">
        <f t="shared" si="16"/>
        <v>N/A</v>
      </c>
      <c r="G37" s="13">
        <v>38.534765489999998</v>
      </c>
      <c r="H37" s="43" t="str">
        <f t="shared" si="17"/>
        <v>N/A</v>
      </c>
      <c r="I37" s="12">
        <v>-3.42</v>
      </c>
      <c r="J37" s="12">
        <v>-2.4900000000000002</v>
      </c>
      <c r="K37" s="44" t="s">
        <v>733</v>
      </c>
      <c r="L37" s="9" t="str">
        <f t="shared" si="11"/>
        <v>Yes</v>
      </c>
    </row>
    <row r="38" spans="1:14" x14ac:dyDescent="0.2">
      <c r="A38" s="2" t="s">
        <v>25</v>
      </c>
      <c r="B38" s="34" t="s">
        <v>217</v>
      </c>
      <c r="C38" s="13">
        <v>0.17870970329999999</v>
      </c>
      <c r="D38" s="43" t="str">
        <f t="shared" si="15"/>
        <v>N/A</v>
      </c>
      <c r="E38" s="13">
        <v>0.18850679770000001</v>
      </c>
      <c r="F38" s="43" t="str">
        <f t="shared" si="16"/>
        <v>N/A</v>
      </c>
      <c r="G38" s="13">
        <v>0.197929566</v>
      </c>
      <c r="H38" s="43" t="str">
        <f t="shared" si="17"/>
        <v>N/A</v>
      </c>
      <c r="I38" s="12">
        <v>5.4820000000000002</v>
      </c>
      <c r="J38" s="12">
        <v>4.9989999999999997</v>
      </c>
      <c r="K38" s="44" t="s">
        <v>733</v>
      </c>
      <c r="L38" s="9" t="str">
        <f t="shared" si="11"/>
        <v>Yes</v>
      </c>
    </row>
    <row r="39" spans="1:14" x14ac:dyDescent="0.2">
      <c r="A39" s="2" t="s">
        <v>26</v>
      </c>
      <c r="B39" s="47" t="s">
        <v>217</v>
      </c>
      <c r="C39" s="13">
        <v>2.5835895120000001</v>
      </c>
      <c r="D39" s="11" t="str">
        <f t="shared" si="15"/>
        <v>N/A</v>
      </c>
      <c r="E39" s="13">
        <v>2.6556412186</v>
      </c>
      <c r="F39" s="11" t="str">
        <f t="shared" si="16"/>
        <v>N/A</v>
      </c>
      <c r="G39" s="13">
        <v>2.7049756548000001</v>
      </c>
      <c r="H39" s="11" t="str">
        <f t="shared" si="17"/>
        <v>N/A</v>
      </c>
      <c r="I39" s="12">
        <v>2.7890000000000001</v>
      </c>
      <c r="J39" s="12">
        <v>1.8580000000000001</v>
      </c>
      <c r="K39" s="47" t="s">
        <v>217</v>
      </c>
      <c r="L39" s="9" t="str">
        <f t="shared" si="11"/>
        <v>N/A</v>
      </c>
    </row>
    <row r="40" spans="1:14" x14ac:dyDescent="0.2">
      <c r="A40" s="2" t="s">
        <v>60</v>
      </c>
      <c r="B40" s="47" t="s">
        <v>217</v>
      </c>
      <c r="C40" s="13">
        <v>0.3813669288</v>
      </c>
      <c r="D40" s="11" t="str">
        <f t="shared" si="15"/>
        <v>N/A</v>
      </c>
      <c r="E40" s="13">
        <v>0.3666723133</v>
      </c>
      <c r="F40" s="11" t="str">
        <f t="shared" si="16"/>
        <v>N/A</v>
      </c>
      <c r="G40" s="13">
        <v>0.35575454509999999</v>
      </c>
      <c r="H40" s="11" t="str">
        <f t="shared" si="17"/>
        <v>N/A</v>
      </c>
      <c r="I40" s="12">
        <v>-3.85</v>
      </c>
      <c r="J40" s="12">
        <v>-2.98</v>
      </c>
      <c r="K40" s="47" t="s">
        <v>217</v>
      </c>
      <c r="L40" s="9" t="str">
        <f t="shared" si="11"/>
        <v>N/A</v>
      </c>
    </row>
    <row r="41" spans="1:14" x14ac:dyDescent="0.2">
      <c r="A41" s="2" t="s">
        <v>61</v>
      </c>
      <c r="B41" s="47" t="s">
        <v>217</v>
      </c>
      <c r="C41" s="13">
        <v>0.28631530970000002</v>
      </c>
      <c r="D41" s="11" t="str">
        <f t="shared" si="15"/>
        <v>N/A</v>
      </c>
      <c r="E41" s="13">
        <v>0.3673617321</v>
      </c>
      <c r="F41" s="11" t="str">
        <f t="shared" si="16"/>
        <v>N/A</v>
      </c>
      <c r="G41" s="13">
        <v>0.44596671040000002</v>
      </c>
      <c r="H41" s="11" t="str">
        <f t="shared" si="17"/>
        <v>N/A</v>
      </c>
      <c r="I41" s="12">
        <v>28.31</v>
      </c>
      <c r="J41" s="12">
        <v>21.4</v>
      </c>
      <c r="K41" s="47" t="s">
        <v>217</v>
      </c>
      <c r="L41" s="9" t="str">
        <f t="shared" si="11"/>
        <v>N/A</v>
      </c>
    </row>
    <row r="42" spans="1:14" x14ac:dyDescent="0.2">
      <c r="A42" s="2" t="s">
        <v>62</v>
      </c>
      <c r="B42" s="47" t="s">
        <v>282</v>
      </c>
      <c r="C42" s="13">
        <v>13.761174630999999</v>
      </c>
      <c r="D42" s="11" t="str">
        <f>IF($B42="N/A","N/A",IF(C42&gt;=5,"No",IF(C42&lt;0,"No","Yes")))</f>
        <v>No</v>
      </c>
      <c r="E42" s="13">
        <v>15.585395352000001</v>
      </c>
      <c r="F42" s="11" t="str">
        <f>IF($B42="N/A","N/A",IF(E42&gt;=5,"No",IF(E42&lt;0,"No","Yes")))</f>
        <v>No</v>
      </c>
      <c r="G42" s="13">
        <v>16.97350226</v>
      </c>
      <c r="H42" s="11" t="str">
        <f>IF($B42="N/A","N/A",IF(G42&gt;=5,"No",IF(G42&lt;0,"No","Yes")))</f>
        <v>No</v>
      </c>
      <c r="I42" s="12">
        <v>13.26</v>
      </c>
      <c r="J42" s="12">
        <v>8.9060000000000006</v>
      </c>
      <c r="K42" s="44" t="s">
        <v>733</v>
      </c>
      <c r="L42" s="9" t="str">
        <f t="shared" si="11"/>
        <v>Yes</v>
      </c>
    </row>
    <row r="43" spans="1:14" x14ac:dyDescent="0.2">
      <c r="A43" s="2" t="s">
        <v>63</v>
      </c>
      <c r="B43" s="47" t="s">
        <v>217</v>
      </c>
      <c r="C43" s="13">
        <v>10.597991784</v>
      </c>
      <c r="D43" s="11" t="str">
        <f>IF($B43="N/A","N/A",IF(C43&gt;10,"No",IF(C43&lt;-10,"No","Yes")))</f>
        <v>N/A</v>
      </c>
      <c r="E43" s="13">
        <v>11.124658738000001</v>
      </c>
      <c r="F43" s="11" t="str">
        <f>IF($B43="N/A","N/A",IF(E43&gt;10,"No",IF(E43&lt;-10,"No","Yes")))</f>
        <v>N/A</v>
      </c>
      <c r="G43" s="13">
        <v>11.531319089</v>
      </c>
      <c r="H43" s="11" t="str">
        <f>IF($B43="N/A","N/A",IF(G43&gt;10,"No",IF(G43&lt;-10,"No","Yes")))</f>
        <v>N/A</v>
      </c>
      <c r="I43" s="12">
        <v>4.9690000000000003</v>
      </c>
      <c r="J43" s="12">
        <v>3.6549999999999998</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4.5644821322000002</v>
      </c>
      <c r="D45" s="43" t="str">
        <f>IF($B45="N/A","N/A",IF(C45&gt;8,"No",IF(C45&lt;2,"No","Yes")))</f>
        <v>Yes</v>
      </c>
      <c r="E45" s="8">
        <v>4.3202921559999998</v>
      </c>
      <c r="F45" s="43" t="str">
        <f>IF($B45="N/A","N/A",IF(E45&gt;8,"No",IF(E45&lt;2,"No","Yes")))</f>
        <v>Yes</v>
      </c>
      <c r="G45" s="8">
        <v>3.9530341019000002</v>
      </c>
      <c r="H45" s="43" t="str">
        <f>IF($B45="N/A","N/A",IF(G45&gt;8,"No",IF(G45&lt;2,"No","Yes")))</f>
        <v>Yes</v>
      </c>
      <c r="I45" s="12">
        <v>-5.35</v>
      </c>
      <c r="J45" s="12">
        <v>-8.5</v>
      </c>
      <c r="K45" s="44" t="s">
        <v>733</v>
      </c>
      <c r="L45" s="9" t="str">
        <f t="shared" si="11"/>
        <v>Yes</v>
      </c>
    </row>
    <row r="46" spans="1:14" x14ac:dyDescent="0.2">
      <c r="A46" s="3" t="s">
        <v>174</v>
      </c>
      <c r="B46" s="34" t="s">
        <v>217</v>
      </c>
      <c r="C46" s="8">
        <v>19.221104201999999</v>
      </c>
      <c r="D46" s="11" t="str">
        <f t="shared" ref="D46:D53" si="18">IF($B46="N/A","N/A",IF(C46&gt;10,"No",IF(C46&lt;-10,"No","Yes")))</f>
        <v>N/A</v>
      </c>
      <c r="E46" s="8">
        <v>19.573387646</v>
      </c>
      <c r="F46" s="11" t="str">
        <f t="shared" ref="F46:F53" si="19">IF($B46="N/A","N/A",IF(E46&gt;10,"No",IF(E46&lt;-10,"No","Yes")))</f>
        <v>N/A</v>
      </c>
      <c r="G46" s="8">
        <v>19.591507459999999</v>
      </c>
      <c r="H46" s="11" t="str">
        <f t="shared" ref="H46:H53" si="20">IF($B46="N/A","N/A",IF(G46&gt;10,"No",IF(G46&lt;-10,"No","Yes")))</f>
        <v>N/A</v>
      </c>
      <c r="I46" s="12">
        <v>1.833</v>
      </c>
      <c r="J46" s="12">
        <v>9.2600000000000002E-2</v>
      </c>
      <c r="K46" s="44" t="s">
        <v>733</v>
      </c>
      <c r="L46" s="9" t="str">
        <f>IF(J46="Div by 0", "N/A", IF(OR(J46="N/A",K46="N/A"),"N/A", IF(J46&gt;VALUE(MID(K46,1,2)), "No", IF(J46&lt;-1*VALUE(MID(K46,1,2)), "No", "Yes"))))</f>
        <v>Yes</v>
      </c>
    </row>
    <row r="47" spans="1:14" x14ac:dyDescent="0.2">
      <c r="A47" s="3" t="s">
        <v>175</v>
      </c>
      <c r="B47" s="34" t="s">
        <v>217</v>
      </c>
      <c r="C47" s="8">
        <v>33.597846199999999</v>
      </c>
      <c r="D47" s="11" t="str">
        <f t="shared" si="18"/>
        <v>N/A</v>
      </c>
      <c r="E47" s="8">
        <v>34.141693291000003</v>
      </c>
      <c r="F47" s="11" t="str">
        <f t="shared" si="19"/>
        <v>N/A</v>
      </c>
      <c r="G47" s="8">
        <v>34.666108475000001</v>
      </c>
      <c r="H47" s="11" t="str">
        <f t="shared" si="20"/>
        <v>N/A</v>
      </c>
      <c r="I47" s="12">
        <v>1.619</v>
      </c>
      <c r="J47" s="12">
        <v>1.536</v>
      </c>
      <c r="K47" s="44" t="s">
        <v>733</v>
      </c>
      <c r="L47" s="9" t="str">
        <f>IF(J47="Div by 0", "N/A", IF(OR(J47="N/A",K47="N/A"),"N/A", IF(J47&gt;VALUE(MID(K47,1,2)), "No", IF(J47&lt;-1*VALUE(MID(K47,1,2)), "No", "Yes"))))</f>
        <v>Yes</v>
      </c>
    </row>
    <row r="48" spans="1:14" x14ac:dyDescent="0.2">
      <c r="A48" s="3" t="s">
        <v>176</v>
      </c>
      <c r="B48" s="34" t="s">
        <v>217</v>
      </c>
      <c r="C48" s="8">
        <v>2.8583002955999999</v>
      </c>
      <c r="D48" s="11" t="str">
        <f t="shared" si="18"/>
        <v>N/A</v>
      </c>
      <c r="E48" s="8">
        <v>2.9201810611000001</v>
      </c>
      <c r="F48" s="11" t="str">
        <f t="shared" si="19"/>
        <v>N/A</v>
      </c>
      <c r="G48" s="8">
        <v>2.967183704</v>
      </c>
      <c r="H48" s="11" t="str">
        <f t="shared" si="20"/>
        <v>N/A</v>
      </c>
      <c r="I48" s="12">
        <v>2.165</v>
      </c>
      <c r="J48" s="12">
        <v>1.61</v>
      </c>
      <c r="K48" s="44" t="s">
        <v>733</v>
      </c>
      <c r="L48" s="9" t="str">
        <f t="shared" ref="L48:L57" si="21">IF(J48="Div by 0", "N/A", IF(OR(J48="N/A",K48="N/A"),"N/A", IF(J48&gt;VALUE(MID(K48,1,2)), "No", IF(J48&lt;-1*VALUE(MID(K48,1,2)), "No", "Yes"))))</f>
        <v>Yes</v>
      </c>
    </row>
    <row r="49" spans="1:12" x14ac:dyDescent="0.2">
      <c r="A49" s="3" t="s">
        <v>177</v>
      </c>
      <c r="B49" s="34" t="s">
        <v>217</v>
      </c>
      <c r="C49" s="8">
        <v>18.781820138</v>
      </c>
      <c r="D49" s="11" t="str">
        <f t="shared" si="18"/>
        <v>N/A</v>
      </c>
      <c r="E49" s="8">
        <v>18.714962752000002</v>
      </c>
      <c r="F49" s="11" t="str">
        <f t="shared" si="19"/>
        <v>N/A</v>
      </c>
      <c r="G49" s="8">
        <v>18.727730608000002</v>
      </c>
      <c r="H49" s="11" t="str">
        <f t="shared" si="20"/>
        <v>N/A</v>
      </c>
      <c r="I49" s="12">
        <v>-0.35599999999999998</v>
      </c>
      <c r="J49" s="12">
        <v>6.8199999999999997E-2</v>
      </c>
      <c r="K49" s="44" t="s">
        <v>733</v>
      </c>
      <c r="L49" s="9" t="str">
        <f t="shared" si="21"/>
        <v>Yes</v>
      </c>
    </row>
    <row r="50" spans="1:12" x14ac:dyDescent="0.2">
      <c r="A50" s="3" t="s">
        <v>178</v>
      </c>
      <c r="B50" s="34" t="s">
        <v>217</v>
      </c>
      <c r="C50" s="8">
        <v>9.8688055566999999</v>
      </c>
      <c r="D50" s="11" t="str">
        <f t="shared" si="18"/>
        <v>N/A</v>
      </c>
      <c r="E50" s="8">
        <v>9.8385972099999996</v>
      </c>
      <c r="F50" s="11" t="str">
        <f t="shared" si="19"/>
        <v>N/A</v>
      </c>
      <c r="G50" s="8">
        <v>9.9447334711999993</v>
      </c>
      <c r="H50" s="11" t="str">
        <f t="shared" si="20"/>
        <v>N/A</v>
      </c>
      <c r="I50" s="12">
        <v>-0.30599999999999999</v>
      </c>
      <c r="J50" s="12">
        <v>1.079</v>
      </c>
      <c r="K50" s="44" t="s">
        <v>733</v>
      </c>
      <c r="L50" s="9" t="str">
        <f t="shared" si="21"/>
        <v>Yes</v>
      </c>
    </row>
    <row r="51" spans="1:12" x14ac:dyDescent="0.2">
      <c r="A51" s="3" t="s">
        <v>179</v>
      </c>
      <c r="B51" s="34" t="s">
        <v>217</v>
      </c>
      <c r="C51" s="8">
        <v>4.7206157573</v>
      </c>
      <c r="D51" s="11" t="str">
        <f t="shared" si="18"/>
        <v>N/A</v>
      </c>
      <c r="E51" s="8">
        <v>4.5049579060999996</v>
      </c>
      <c r="F51" s="11" t="str">
        <f t="shared" si="19"/>
        <v>N/A</v>
      </c>
      <c r="G51" s="8">
        <v>4.4095595256999998</v>
      </c>
      <c r="H51" s="11" t="str">
        <f t="shared" si="20"/>
        <v>N/A</v>
      </c>
      <c r="I51" s="12">
        <v>-4.57</v>
      </c>
      <c r="J51" s="12">
        <v>-2.12</v>
      </c>
      <c r="K51" s="44" t="s">
        <v>733</v>
      </c>
      <c r="L51" s="9" t="str">
        <f t="shared" si="21"/>
        <v>Yes</v>
      </c>
    </row>
    <row r="52" spans="1:12" x14ac:dyDescent="0.2">
      <c r="A52" s="3" t="s">
        <v>180</v>
      </c>
      <c r="B52" s="34" t="s">
        <v>217</v>
      </c>
      <c r="C52" s="8">
        <v>3.9719128268000001</v>
      </c>
      <c r="D52" s="11" t="str">
        <f t="shared" si="18"/>
        <v>N/A</v>
      </c>
      <c r="E52" s="8">
        <v>3.6966636070000001</v>
      </c>
      <c r="F52" s="11" t="str">
        <f t="shared" si="19"/>
        <v>N/A</v>
      </c>
      <c r="G52" s="8">
        <v>3.5250357282999998</v>
      </c>
      <c r="H52" s="11" t="str">
        <f t="shared" si="20"/>
        <v>N/A</v>
      </c>
      <c r="I52" s="12">
        <v>-6.93</v>
      </c>
      <c r="J52" s="12">
        <v>-4.6399999999999997</v>
      </c>
      <c r="K52" s="44" t="s">
        <v>733</v>
      </c>
      <c r="L52" s="9" t="str">
        <f t="shared" si="21"/>
        <v>Yes</v>
      </c>
    </row>
    <row r="53" spans="1:12" x14ac:dyDescent="0.2">
      <c r="A53" s="3" t="s">
        <v>950</v>
      </c>
      <c r="B53" s="34" t="s">
        <v>217</v>
      </c>
      <c r="C53" s="8">
        <v>2.4150073952</v>
      </c>
      <c r="D53" s="11" t="str">
        <f t="shared" si="18"/>
        <v>N/A</v>
      </c>
      <c r="E53" s="8">
        <v>2.2885749515999998</v>
      </c>
      <c r="F53" s="11" t="str">
        <f t="shared" si="19"/>
        <v>N/A</v>
      </c>
      <c r="G53" s="8">
        <v>2.2147364443000002</v>
      </c>
      <c r="H53" s="11" t="str">
        <f t="shared" si="20"/>
        <v>N/A</v>
      </c>
      <c r="I53" s="12">
        <v>-5.24</v>
      </c>
      <c r="J53" s="12">
        <v>-3.23</v>
      </c>
      <c r="K53" s="44" t="s">
        <v>733</v>
      </c>
      <c r="L53" s="9" t="str">
        <f t="shared" si="21"/>
        <v>Yes</v>
      </c>
    </row>
    <row r="54" spans="1:12" x14ac:dyDescent="0.2">
      <c r="A54" s="2" t="s">
        <v>212</v>
      </c>
      <c r="B54" s="34" t="s">
        <v>217</v>
      </c>
      <c r="C54" s="35" t="s">
        <v>217</v>
      </c>
      <c r="D54" s="9" t="str">
        <f t="shared" ref="D54:D57" si="22">IF($B54="N/A","N/A",IF(C54&lt;0,"No","Yes"))</f>
        <v>N/A</v>
      </c>
      <c r="E54" s="35">
        <v>588165</v>
      </c>
      <c r="F54" s="9" t="str">
        <f t="shared" ref="F54:F57" si="23">IF($B54="N/A","N/A",IF(E54&lt;0,"No","Yes"))</f>
        <v>N/A</v>
      </c>
      <c r="G54" s="35">
        <v>627384</v>
      </c>
      <c r="H54" s="9" t="str">
        <f t="shared" ref="H54:H57" si="24">IF($B54="N/A","N/A",IF(G54&lt;0,"No","Yes"))</f>
        <v>N/A</v>
      </c>
      <c r="I54" s="12" t="s">
        <v>217</v>
      </c>
      <c r="J54" s="12">
        <v>6.6680000000000001</v>
      </c>
      <c r="K54" s="44" t="s">
        <v>733</v>
      </c>
      <c r="L54" s="9" t="str">
        <f t="shared" si="21"/>
        <v>Yes</v>
      </c>
    </row>
    <row r="55" spans="1:12" x14ac:dyDescent="0.2">
      <c r="A55" s="2" t="s">
        <v>213</v>
      </c>
      <c r="B55" s="34" t="s">
        <v>217</v>
      </c>
      <c r="C55" s="35" t="s">
        <v>217</v>
      </c>
      <c r="D55" s="9" t="str">
        <f t="shared" si="22"/>
        <v>N/A</v>
      </c>
      <c r="E55" s="35">
        <v>29516</v>
      </c>
      <c r="F55" s="9" t="str">
        <f t="shared" si="23"/>
        <v>N/A</v>
      </c>
      <c r="G55" s="35">
        <v>31911</v>
      </c>
      <c r="H55" s="9" t="str">
        <f t="shared" si="24"/>
        <v>N/A</v>
      </c>
      <c r="I55" s="12" t="s">
        <v>217</v>
      </c>
      <c r="J55" s="12">
        <v>8.1140000000000008</v>
      </c>
      <c r="K55" s="44" t="s">
        <v>733</v>
      </c>
      <c r="L55" s="9" t="str">
        <f t="shared" si="21"/>
        <v>Yes</v>
      </c>
    </row>
    <row r="56" spans="1:12" x14ac:dyDescent="0.2">
      <c r="A56" s="2" t="s">
        <v>214</v>
      </c>
      <c r="B56" s="34" t="s">
        <v>217</v>
      </c>
      <c r="C56" s="35" t="s">
        <v>217</v>
      </c>
      <c r="D56" s="9" t="str">
        <f t="shared" si="22"/>
        <v>N/A</v>
      </c>
      <c r="E56" s="35">
        <v>282877</v>
      </c>
      <c r="F56" s="9" t="str">
        <f t="shared" si="23"/>
        <v>N/A</v>
      </c>
      <c r="G56" s="35">
        <v>302690</v>
      </c>
      <c r="H56" s="9" t="str">
        <f t="shared" si="24"/>
        <v>N/A</v>
      </c>
      <c r="I56" s="12" t="s">
        <v>217</v>
      </c>
      <c r="J56" s="12">
        <v>7.0039999999999996</v>
      </c>
      <c r="K56" s="44" t="s">
        <v>733</v>
      </c>
      <c r="L56" s="9" t="str">
        <f t="shared" si="21"/>
        <v>Yes</v>
      </c>
    </row>
    <row r="57" spans="1:12" x14ac:dyDescent="0.2">
      <c r="A57" s="2" t="s">
        <v>951</v>
      </c>
      <c r="B57" s="34" t="s">
        <v>217</v>
      </c>
      <c r="C57" s="35" t="s">
        <v>217</v>
      </c>
      <c r="D57" s="9" t="str">
        <f t="shared" si="22"/>
        <v>N/A</v>
      </c>
      <c r="E57" s="35">
        <v>85018</v>
      </c>
      <c r="F57" s="9" t="str">
        <f t="shared" si="23"/>
        <v>N/A</v>
      </c>
      <c r="G57" s="35">
        <v>88033</v>
      </c>
      <c r="H57" s="9" t="str">
        <f t="shared" si="24"/>
        <v>N/A</v>
      </c>
      <c r="I57" s="12" t="s">
        <v>217</v>
      </c>
      <c r="J57" s="12">
        <v>3.5459999999999998</v>
      </c>
      <c r="K57" s="44" t="s">
        <v>733</v>
      </c>
      <c r="L57" s="9" t="str">
        <f t="shared" si="21"/>
        <v>Yes</v>
      </c>
    </row>
    <row r="58" spans="1:12" x14ac:dyDescent="0.2">
      <c r="A58" s="2" t="s">
        <v>952</v>
      </c>
      <c r="B58" s="34" t="s">
        <v>217</v>
      </c>
      <c r="C58" s="8">
        <v>99.999894503999997</v>
      </c>
      <c r="D58" s="43" t="str">
        <f>IF($B58="N/A","N/A",IF(C58&gt;10,"No",IF(C58&lt;-10,"No","Yes")))</f>
        <v>N/A</v>
      </c>
      <c r="E58" s="8">
        <v>99.999507558000005</v>
      </c>
      <c r="F58" s="43" t="str">
        <f>IF($B58="N/A","N/A",IF(E58&gt;10,"No",IF(E58&lt;-10,"No","Yes")))</f>
        <v>N/A</v>
      </c>
      <c r="G58" s="8">
        <v>99.999722138999999</v>
      </c>
      <c r="H58" s="43" t="str">
        <f>IF($B58="N/A","N/A",IF(G58&gt;10,"No",IF(G58&lt;-10,"No","Yes")))</f>
        <v>N/A</v>
      </c>
      <c r="I58" s="12">
        <v>0</v>
      </c>
      <c r="J58" s="12">
        <v>2.0000000000000001E-4</v>
      </c>
      <c r="K58" s="34" t="s">
        <v>217</v>
      </c>
      <c r="L58" s="9" t="str">
        <f t="shared" si="11"/>
        <v>N/A</v>
      </c>
    </row>
    <row r="59" spans="1:12" x14ac:dyDescent="0.2">
      <c r="A59" s="2" t="s">
        <v>953</v>
      </c>
      <c r="B59" s="34" t="s">
        <v>217</v>
      </c>
      <c r="C59" s="8">
        <v>99.997468103000003</v>
      </c>
      <c r="D59" s="43" t="str">
        <f>IF($B59="N/A","N/A",IF(C59&gt;10,"No",IF(C59&lt;-10,"No","Yes")))</f>
        <v>N/A</v>
      </c>
      <c r="E59" s="8">
        <v>99.998621162000006</v>
      </c>
      <c r="F59" s="43" t="str">
        <f>IF($B59="N/A","N/A",IF(E59&gt;10,"No",IF(E59&lt;-10,"No","Yes")))</f>
        <v>N/A</v>
      </c>
      <c r="G59" s="8">
        <v>99.998703316000004</v>
      </c>
      <c r="H59" s="43" t="str">
        <f>IF($B59="N/A","N/A",IF(G59&gt;10,"No",IF(G59&lt;-10,"No","Yes")))</f>
        <v>N/A</v>
      </c>
      <c r="I59" s="12">
        <v>1.1999999999999999E-3</v>
      </c>
      <c r="J59" s="12">
        <v>1E-4</v>
      </c>
      <c r="K59" s="34" t="s">
        <v>217</v>
      </c>
      <c r="L59" s="9" t="str">
        <f t="shared" si="11"/>
        <v>N/A</v>
      </c>
    </row>
    <row r="60" spans="1:12" x14ac:dyDescent="0.2">
      <c r="A60" s="2" t="s">
        <v>181</v>
      </c>
      <c r="B60" s="34" t="s">
        <v>217</v>
      </c>
      <c r="C60" s="8">
        <v>59.178125256999998</v>
      </c>
      <c r="D60" s="43" t="str">
        <f t="shared" ref="D60:D61" si="25">IF($B60="N/A","N/A",IF(C60&gt;10,"No",IF(C60&lt;-10,"No","Yes")))</f>
        <v>N/A</v>
      </c>
      <c r="E60" s="8">
        <v>58.697215141999997</v>
      </c>
      <c r="F60" s="43" t="str">
        <f t="shared" ref="F60:F61" si="26">IF($B60="N/A","N/A",IF(E60&gt;10,"No",IF(E60&lt;-10,"No","Yes")))</f>
        <v>N/A</v>
      </c>
      <c r="G60" s="8">
        <v>58.347635449999999</v>
      </c>
      <c r="H60" s="43" t="str">
        <f t="shared" ref="H60:H61" si="27">IF($B60="N/A","N/A",IF(G60&gt;10,"No",IF(G60&lt;-10,"No","Yes")))</f>
        <v>N/A</v>
      </c>
      <c r="I60" s="12">
        <v>-0.81299999999999994</v>
      </c>
      <c r="J60" s="12">
        <v>-0.59599999999999997</v>
      </c>
      <c r="K60" s="44" t="s">
        <v>733</v>
      </c>
      <c r="L60" s="9" t="str">
        <f>IF(J60="Div by 0", "N/A", IF(OR(J60="N/A",K60="N/A"),"N/A", IF(J60&gt;VALUE(MID(K60,1,2)), "No", IF(J60&lt;-1*VALUE(MID(K60,1,2)), "No", "Yes"))))</f>
        <v>Yes</v>
      </c>
    </row>
    <row r="61" spans="1:12" x14ac:dyDescent="0.2">
      <c r="A61" s="6" t="s">
        <v>182</v>
      </c>
      <c r="B61" s="34" t="s">
        <v>217</v>
      </c>
      <c r="C61" s="8">
        <v>40.819342845999998</v>
      </c>
      <c r="D61" s="43" t="str">
        <f t="shared" si="25"/>
        <v>N/A</v>
      </c>
      <c r="E61" s="8">
        <v>41.301406020000002</v>
      </c>
      <c r="F61" s="43" t="str">
        <f t="shared" si="26"/>
        <v>N/A</v>
      </c>
      <c r="G61" s="8">
        <v>41.651067865999998</v>
      </c>
      <c r="H61" s="43" t="str">
        <f t="shared" si="27"/>
        <v>N/A</v>
      </c>
      <c r="I61" s="12">
        <v>1.181</v>
      </c>
      <c r="J61" s="12">
        <v>0.84660000000000002</v>
      </c>
      <c r="K61" s="44" t="s">
        <v>733</v>
      </c>
      <c r="L61" s="9" t="str">
        <f>IF(J61="Div by 0", "N/A", IF(OR(J61="N/A",K61="N/A"),"N/A", IF(J61&gt;VALUE(MID(K61,1,2)), "No", IF(J61&lt;-1*VALUE(MID(K61,1,2)), "No", "Yes"))))</f>
        <v>Yes</v>
      </c>
    </row>
    <row r="62" spans="1:12" x14ac:dyDescent="0.2">
      <c r="A62" s="7" t="s">
        <v>682</v>
      </c>
      <c r="B62" s="34" t="s">
        <v>286</v>
      </c>
      <c r="C62" s="8">
        <v>59.564872465999997</v>
      </c>
      <c r="D62" s="43" t="str">
        <f>IF($B62="N/A","N/A",IF(C62&gt;70,"No",IF(C62&lt;40,"No","Yes")))</f>
        <v>Yes</v>
      </c>
      <c r="E62" s="8">
        <v>60.415640746000001</v>
      </c>
      <c r="F62" s="43" t="str">
        <f>IF($B62="N/A","N/A",IF(E62&gt;70,"No",IF(E62&lt;40,"No","Yes")))</f>
        <v>Yes</v>
      </c>
      <c r="G62" s="8">
        <v>62.728112203999999</v>
      </c>
      <c r="H62" s="43" t="str">
        <f>IF($B62="N/A","N/A",IF(G62&gt;70,"No",IF(G62&lt;40,"No","Yes")))</f>
        <v>Yes</v>
      </c>
      <c r="I62" s="12">
        <v>1.4279999999999999</v>
      </c>
      <c r="J62" s="12">
        <v>3.8279999999999998</v>
      </c>
      <c r="K62" s="44" t="s">
        <v>733</v>
      </c>
      <c r="L62" s="9" t="str">
        <f t="shared" si="11"/>
        <v>Yes</v>
      </c>
    </row>
    <row r="63" spans="1:12" x14ac:dyDescent="0.2">
      <c r="A63" s="2" t="s">
        <v>683</v>
      </c>
      <c r="B63" s="34" t="s">
        <v>217</v>
      </c>
      <c r="C63" s="8">
        <v>74.473157051000001</v>
      </c>
      <c r="D63" s="43" t="str">
        <f>IF($B63="N/A","N/A",IF(C63&gt;10,"No",IF(C63&lt;-10,"No","Yes")))</f>
        <v>N/A</v>
      </c>
      <c r="E63" s="8">
        <v>75.432174498999998</v>
      </c>
      <c r="F63" s="43" t="str">
        <f>IF($B63="N/A","N/A",IF(E63&gt;10,"No",IF(E63&lt;-10,"No","Yes")))</f>
        <v>N/A</v>
      </c>
      <c r="G63" s="8">
        <v>74.969955205999995</v>
      </c>
      <c r="H63" s="43" t="str">
        <f>IF($B63="N/A","N/A",IF(G63&gt;10,"No",IF(G63&lt;-10,"No","Yes")))</f>
        <v>N/A</v>
      </c>
      <c r="I63" s="12">
        <v>1.288</v>
      </c>
      <c r="J63" s="12">
        <v>-0.61299999999999999</v>
      </c>
      <c r="K63" s="34" t="s">
        <v>217</v>
      </c>
      <c r="L63" s="9" t="str">
        <f t="shared" si="11"/>
        <v>N/A</v>
      </c>
    </row>
    <row r="64" spans="1:12" x14ac:dyDescent="0.2">
      <c r="A64" s="2" t="s">
        <v>684</v>
      </c>
      <c r="B64" s="34" t="s">
        <v>217</v>
      </c>
      <c r="C64" s="8">
        <v>78.287974219999995</v>
      </c>
      <c r="D64" s="43" t="str">
        <f t="shared" ref="D64:D70" si="28">IF($B64="N/A","N/A",IF(C64&gt;10,"No",IF(C64&lt;-10,"No","Yes")))</f>
        <v>N/A</v>
      </c>
      <c r="E64" s="8">
        <v>77.990760570999996</v>
      </c>
      <c r="F64" s="43" t="str">
        <f t="shared" ref="F64:F70" si="29">IF($B64="N/A","N/A",IF(E64&gt;10,"No",IF(E64&lt;-10,"No","Yes")))</f>
        <v>N/A</v>
      </c>
      <c r="G64" s="8">
        <v>78.189018958999995</v>
      </c>
      <c r="H64" s="43" t="str">
        <f t="shared" ref="H64:H70" si="30">IF($B64="N/A","N/A",IF(G64&gt;10,"No",IF(G64&lt;-10,"No","Yes")))</f>
        <v>N/A</v>
      </c>
      <c r="I64" s="12">
        <v>-0.38</v>
      </c>
      <c r="J64" s="12">
        <v>0.25419999999999998</v>
      </c>
      <c r="K64" s="34" t="s">
        <v>217</v>
      </c>
      <c r="L64" s="9" t="str">
        <f t="shared" si="11"/>
        <v>N/A</v>
      </c>
    </row>
    <row r="65" spans="1:12" x14ac:dyDescent="0.2">
      <c r="A65" s="2" t="s">
        <v>427</v>
      </c>
      <c r="B65" s="34" t="s">
        <v>217</v>
      </c>
      <c r="C65" s="8">
        <v>57.127881613</v>
      </c>
      <c r="D65" s="43" t="str">
        <f t="shared" si="28"/>
        <v>N/A</v>
      </c>
      <c r="E65" s="8">
        <v>59.805052316000001</v>
      </c>
      <c r="F65" s="43" t="str">
        <f t="shared" si="29"/>
        <v>N/A</v>
      </c>
      <c r="G65" s="8">
        <v>63.214954175999999</v>
      </c>
      <c r="H65" s="43" t="str">
        <f t="shared" si="30"/>
        <v>N/A</v>
      </c>
      <c r="I65" s="12">
        <v>4.6859999999999999</v>
      </c>
      <c r="J65" s="12">
        <v>5.702</v>
      </c>
      <c r="K65" s="34" t="s">
        <v>217</v>
      </c>
      <c r="L65" s="9" t="str">
        <f t="shared" si="11"/>
        <v>N/A</v>
      </c>
    </row>
    <row r="66" spans="1:12" x14ac:dyDescent="0.2">
      <c r="A66" s="2" t="s">
        <v>685</v>
      </c>
      <c r="B66" s="34" t="s">
        <v>217</v>
      </c>
      <c r="C66" s="8">
        <v>36.359279141000002</v>
      </c>
      <c r="D66" s="43" t="str">
        <f t="shared" si="28"/>
        <v>N/A</v>
      </c>
      <c r="E66" s="8">
        <v>33.568835800999999</v>
      </c>
      <c r="F66" s="43" t="str">
        <f t="shared" si="29"/>
        <v>N/A</v>
      </c>
      <c r="G66" s="8">
        <v>36.643847659999999</v>
      </c>
      <c r="H66" s="43" t="str">
        <f t="shared" si="30"/>
        <v>N/A</v>
      </c>
      <c r="I66" s="12">
        <v>-7.67</v>
      </c>
      <c r="J66" s="12">
        <v>9.16</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1.10770477E-2</v>
      </c>
      <c r="D68" s="43" t="str">
        <f t="shared" si="28"/>
        <v>N/A</v>
      </c>
      <c r="E68" s="8">
        <v>2.6000937599999999E-2</v>
      </c>
      <c r="F68" s="43" t="str">
        <f t="shared" si="29"/>
        <v>N/A</v>
      </c>
      <c r="G68" s="8">
        <v>3.1305659E-2</v>
      </c>
      <c r="H68" s="43" t="str">
        <f t="shared" si="30"/>
        <v>N/A</v>
      </c>
      <c r="I68" s="12">
        <v>134.69999999999999</v>
      </c>
      <c r="J68" s="12">
        <v>20.399999999999999</v>
      </c>
      <c r="K68" s="34" t="s">
        <v>217</v>
      </c>
      <c r="L68" s="9" t="str">
        <f t="shared" si="11"/>
        <v>N/A</v>
      </c>
    </row>
    <row r="69" spans="1:12" x14ac:dyDescent="0.2">
      <c r="A69" s="3" t="s">
        <v>151</v>
      </c>
      <c r="B69" s="34" t="s">
        <v>217</v>
      </c>
      <c r="C69" s="8">
        <v>1.5421360345999999</v>
      </c>
      <c r="D69" s="43" t="str">
        <f t="shared" si="28"/>
        <v>N/A</v>
      </c>
      <c r="E69" s="8">
        <v>1.4494537833000001</v>
      </c>
      <c r="F69" s="43" t="str">
        <f t="shared" si="29"/>
        <v>N/A</v>
      </c>
      <c r="G69" s="8">
        <v>1.3877298488000001</v>
      </c>
      <c r="H69" s="43" t="str">
        <f t="shared" si="30"/>
        <v>N/A</v>
      </c>
      <c r="I69" s="12">
        <v>-6.01</v>
      </c>
      <c r="J69" s="12">
        <v>-4.26</v>
      </c>
      <c r="K69" s="34" t="s">
        <v>217</v>
      </c>
      <c r="L69" s="9" t="str">
        <f t="shared" si="11"/>
        <v>N/A</v>
      </c>
    </row>
    <row r="70" spans="1:12" x14ac:dyDescent="0.2">
      <c r="A70" s="3" t="s">
        <v>152</v>
      </c>
      <c r="B70" s="34" t="s">
        <v>217</v>
      </c>
      <c r="C70" s="8">
        <v>1.6111302176</v>
      </c>
      <c r="D70" s="43" t="str">
        <f t="shared" si="28"/>
        <v>N/A</v>
      </c>
      <c r="E70" s="8">
        <v>1.5070694974000001</v>
      </c>
      <c r="F70" s="43" t="str">
        <f t="shared" si="29"/>
        <v>N/A</v>
      </c>
      <c r="G70" s="8">
        <v>1.4434872651999999</v>
      </c>
      <c r="H70" s="43" t="str">
        <f t="shared" si="30"/>
        <v>N/A</v>
      </c>
      <c r="I70" s="12">
        <v>-6.46</v>
      </c>
      <c r="J70" s="12">
        <v>-4.22</v>
      </c>
      <c r="K70" s="34" t="s">
        <v>217</v>
      </c>
      <c r="L70" s="9" t="str">
        <f t="shared" si="11"/>
        <v>N/A</v>
      </c>
    </row>
    <row r="71" spans="1:12" x14ac:dyDescent="0.2">
      <c r="A71" s="2" t="s">
        <v>954</v>
      </c>
      <c r="B71" s="47" t="s">
        <v>217</v>
      </c>
      <c r="C71" s="1">
        <v>15068</v>
      </c>
      <c r="D71" s="11" t="str">
        <f>IF($B71="N/A","N/A",IF(C71&gt;10,"No",IF(C71&lt;-10,"No","Yes")))</f>
        <v>N/A</v>
      </c>
      <c r="E71" s="1">
        <v>15249</v>
      </c>
      <c r="F71" s="11" t="str">
        <f>IF($B71="N/A","N/A",IF(E71&gt;10,"No",IF(E71&lt;-10,"No","Yes")))</f>
        <v>N/A</v>
      </c>
      <c r="G71" s="1">
        <v>15567</v>
      </c>
      <c r="H71" s="11" t="str">
        <f>IF($B71="N/A","N/A",IF(G71&gt;10,"No",IF(G71&lt;-10,"No","Yes")))</f>
        <v>N/A</v>
      </c>
      <c r="I71" s="12">
        <v>1.2010000000000001</v>
      </c>
      <c r="J71" s="12">
        <v>2.085</v>
      </c>
      <c r="K71" s="34" t="s">
        <v>217</v>
      </c>
      <c r="L71" s="9" t="str">
        <f t="shared" si="11"/>
        <v>N/A</v>
      </c>
    </row>
    <row r="72" spans="1:12" x14ac:dyDescent="0.2">
      <c r="A72" s="3" t="s">
        <v>205</v>
      </c>
      <c r="B72" s="47" t="s">
        <v>221</v>
      </c>
      <c r="C72" s="1">
        <v>115</v>
      </c>
      <c r="D72" s="43" t="str">
        <f t="shared" ref="D72:D73" si="31">IF($B72="N/A","N/A",IF(C72&gt;0,"No",IF(C72&lt;0,"No","Yes")))</f>
        <v>No</v>
      </c>
      <c r="E72" s="1">
        <v>213</v>
      </c>
      <c r="F72" s="43" t="str">
        <f t="shared" ref="F72:F73" si="32">IF($B72="N/A","N/A",IF(E72&gt;0,"No",IF(E72&lt;0,"No","Yes")))</f>
        <v>No</v>
      </c>
      <c r="G72" s="1">
        <v>375</v>
      </c>
      <c r="H72" s="43" t="str">
        <f t="shared" ref="H72:H73" si="33">IF($B72="N/A","N/A",IF(G72&gt;0,"No",IF(G72&lt;0,"No","Yes")))</f>
        <v>No</v>
      </c>
      <c r="I72" s="12">
        <v>85.22</v>
      </c>
      <c r="J72" s="12">
        <v>76.06</v>
      </c>
      <c r="K72" s="34" t="s">
        <v>217</v>
      </c>
      <c r="L72" s="9" t="str">
        <f t="shared" si="11"/>
        <v>N/A</v>
      </c>
    </row>
    <row r="73" spans="1:12" x14ac:dyDescent="0.2">
      <c r="A73" s="3" t="s">
        <v>206</v>
      </c>
      <c r="B73" s="47" t="s">
        <v>221</v>
      </c>
      <c r="C73" s="1">
        <v>361</v>
      </c>
      <c r="D73" s="43" t="str">
        <f t="shared" si="31"/>
        <v>No</v>
      </c>
      <c r="E73" s="1">
        <v>416</v>
      </c>
      <c r="F73" s="43" t="str">
        <f t="shared" si="32"/>
        <v>No</v>
      </c>
      <c r="G73" s="1">
        <v>281</v>
      </c>
      <c r="H73" s="43" t="str">
        <f t="shared" si="33"/>
        <v>No</v>
      </c>
      <c r="I73" s="12">
        <v>15.24</v>
      </c>
      <c r="J73" s="12">
        <v>-32.5</v>
      </c>
      <c r="K73" s="34" t="s">
        <v>217</v>
      </c>
      <c r="L73" s="9" t="str">
        <f t="shared" si="11"/>
        <v>N/A</v>
      </c>
    </row>
    <row r="74" spans="1:12" x14ac:dyDescent="0.2">
      <c r="A74" s="3" t="s">
        <v>207</v>
      </c>
      <c r="B74" s="67" t="s">
        <v>217</v>
      </c>
      <c r="C74" s="13">
        <v>77.562326870000007</v>
      </c>
      <c r="D74" s="11" t="str">
        <f>IF($B74="N/A","N/A",IF(C74&gt;10,"No",IF(C74&lt;-10,"No","Yes")))</f>
        <v>N/A</v>
      </c>
      <c r="E74" s="13">
        <v>78.605769230999996</v>
      </c>
      <c r="F74" s="11" t="str">
        <f>IF($B74="N/A","N/A",IF(E74&gt;10,"No",IF(E74&lt;-10,"No","Yes")))</f>
        <v>N/A</v>
      </c>
      <c r="G74" s="13">
        <v>78.291814947000006</v>
      </c>
      <c r="H74" s="11" t="str">
        <f>IF($B74="N/A","N/A",IF(G74&gt;10,"No",IF(G74&lt;-10,"No","Yes")))</f>
        <v>N/A</v>
      </c>
      <c r="I74" s="12">
        <v>1.345</v>
      </c>
      <c r="J74" s="12">
        <v>-0.39900000000000002</v>
      </c>
      <c r="K74" s="67" t="s">
        <v>217</v>
      </c>
      <c r="L74" s="9" t="str">
        <f t="shared" si="11"/>
        <v>N/A</v>
      </c>
    </row>
    <row r="75" spans="1:12" x14ac:dyDescent="0.2">
      <c r="A75" s="2" t="s">
        <v>65</v>
      </c>
      <c r="B75" s="47" t="s">
        <v>217</v>
      </c>
      <c r="C75" s="1">
        <v>173035</v>
      </c>
      <c r="D75" s="11" t="str">
        <f>IF($B75="N/A","N/A",IF(C75&gt;10,"No",IF(C75&lt;-10,"No","Yes")))</f>
        <v>N/A</v>
      </c>
      <c r="E75" s="1">
        <v>176983</v>
      </c>
      <c r="F75" s="11" t="str">
        <f>IF($B75="N/A","N/A",IF(E75&gt;10,"No",IF(E75&lt;-10,"No","Yes")))</f>
        <v>N/A</v>
      </c>
      <c r="G75" s="1">
        <v>184289</v>
      </c>
      <c r="H75" s="11" t="str">
        <f>IF($B75="N/A","N/A",IF(G75&gt;10,"No",IF(G75&lt;-10,"No","Yes")))</f>
        <v>N/A</v>
      </c>
      <c r="I75" s="12">
        <v>2.282</v>
      </c>
      <c r="J75" s="12">
        <v>4.1280000000000001</v>
      </c>
      <c r="K75" s="47" t="s">
        <v>733</v>
      </c>
      <c r="L75" s="9" t="str">
        <f t="shared" ref="L75:L107" si="34">IF(J75="Div by 0", "N/A", IF(K75="N/A","N/A", IF(J75&gt;VALUE(MID(K75,1,2)), "No", IF(J75&lt;-1*VALUE(MID(K75,1,2)), "No", "Yes"))))</f>
        <v>Yes</v>
      </c>
    </row>
    <row r="76" spans="1:12" x14ac:dyDescent="0.2">
      <c r="A76" s="4" t="s">
        <v>66</v>
      </c>
      <c r="B76" s="47" t="s">
        <v>217</v>
      </c>
      <c r="C76" s="1">
        <v>154047.82</v>
      </c>
      <c r="D76" s="11" t="str">
        <f>IF($B76="N/A","N/A",IF(C76&gt;10,"No",IF(C76&lt;-10,"No","Yes")))</f>
        <v>N/A</v>
      </c>
      <c r="E76" s="1">
        <v>157940.85</v>
      </c>
      <c r="F76" s="11" t="str">
        <f>IF($B76="N/A","N/A",IF(E76&gt;10,"No",IF(E76&lt;-10,"No","Yes")))</f>
        <v>N/A</v>
      </c>
      <c r="G76" s="1">
        <v>164428.42000000001</v>
      </c>
      <c r="H76" s="11" t="str">
        <f>IF($B76="N/A","N/A",IF(G76&gt;10,"No",IF(G76&lt;-10,"No","Yes")))</f>
        <v>N/A</v>
      </c>
      <c r="I76" s="12">
        <v>2.5270000000000001</v>
      </c>
      <c r="J76" s="12">
        <v>4.1079999999999997</v>
      </c>
      <c r="K76" s="47" t="s">
        <v>734</v>
      </c>
      <c r="L76" s="9" t="str">
        <f t="shared" si="34"/>
        <v>Yes</v>
      </c>
    </row>
    <row r="77" spans="1:12" x14ac:dyDescent="0.2">
      <c r="A77" s="3" t="s">
        <v>67</v>
      </c>
      <c r="B77" s="34" t="s">
        <v>287</v>
      </c>
      <c r="C77" s="8">
        <v>94.455261233000002</v>
      </c>
      <c r="D77" s="43" t="str">
        <f>IF($B77="N/A","N/A",IF(C77&gt;=90,"Yes","No"))</f>
        <v>Yes</v>
      </c>
      <c r="E77" s="8">
        <v>94.353687847000003</v>
      </c>
      <c r="F77" s="43" t="str">
        <f>IF($B77="N/A","N/A",IF(E77&gt;=90,"Yes","No"))</f>
        <v>Yes</v>
      </c>
      <c r="G77" s="8">
        <v>94.327432013000006</v>
      </c>
      <c r="H77" s="43" t="str">
        <f>IF($B77="N/A","N/A",IF(G77&gt;=90,"Yes","No"))</f>
        <v>Yes</v>
      </c>
      <c r="I77" s="12">
        <v>-0.108</v>
      </c>
      <c r="J77" s="12">
        <v>-2.8000000000000001E-2</v>
      </c>
      <c r="K77" s="44" t="s">
        <v>733</v>
      </c>
      <c r="L77" s="9" t="str">
        <f t="shared" si="34"/>
        <v>Yes</v>
      </c>
    </row>
    <row r="78" spans="1:12" x14ac:dyDescent="0.2">
      <c r="A78" s="2" t="s">
        <v>955</v>
      </c>
      <c r="B78" s="34" t="s">
        <v>287</v>
      </c>
      <c r="C78" s="8">
        <v>95.153245192</v>
      </c>
      <c r="D78" s="43" t="str">
        <f>IF($B78="N/A","N/A",IF(C78&gt;=90,"Yes","No"))</f>
        <v>Yes</v>
      </c>
      <c r="E78" s="8">
        <v>95.222196522000004</v>
      </c>
      <c r="F78" s="43" t="str">
        <f>IF($B78="N/A","N/A",IF(E78&gt;=90,"Yes","No"))</f>
        <v>Yes</v>
      </c>
      <c r="G78" s="8">
        <v>95.324930722999994</v>
      </c>
      <c r="H78" s="43" t="str">
        <f>IF($B78="N/A","N/A",IF(G78&gt;=90,"Yes","No"))</f>
        <v>Yes</v>
      </c>
      <c r="I78" s="12">
        <v>7.2499999999999995E-2</v>
      </c>
      <c r="J78" s="12">
        <v>0.1079</v>
      </c>
      <c r="K78" s="44" t="s">
        <v>733</v>
      </c>
      <c r="L78" s="9" t="str">
        <f t="shared" si="34"/>
        <v>Yes</v>
      </c>
    </row>
    <row r="79" spans="1:12" x14ac:dyDescent="0.2">
      <c r="A79" s="6" t="s">
        <v>956</v>
      </c>
      <c r="B79" s="47" t="s">
        <v>288</v>
      </c>
      <c r="C79" s="13">
        <v>45.278453200999998</v>
      </c>
      <c r="D79" s="43" t="str">
        <f>IF($B79="N/A","N/A",IF(C79&gt;55,"No",IF(C79&lt;30,"No","Yes")))</f>
        <v>Yes</v>
      </c>
      <c r="E79" s="13">
        <v>45.672942153000001</v>
      </c>
      <c r="F79" s="43" t="str">
        <f>IF($B79="N/A","N/A",IF(E79&gt;55,"No",IF(E79&lt;30,"No","Yes")))</f>
        <v>Yes</v>
      </c>
      <c r="G79" s="13">
        <v>46.352907494999997</v>
      </c>
      <c r="H79" s="43" t="str">
        <f>IF($B79="N/A","N/A",IF(G79&gt;55,"No",IF(G79&lt;30,"No","Yes")))</f>
        <v>Yes</v>
      </c>
      <c r="I79" s="12">
        <v>0.87129999999999996</v>
      </c>
      <c r="J79" s="12">
        <v>1.4890000000000001</v>
      </c>
      <c r="K79" s="47" t="s">
        <v>733</v>
      </c>
      <c r="L79" s="9" t="str">
        <f t="shared" si="34"/>
        <v>Yes</v>
      </c>
    </row>
    <row r="80" spans="1:12" ht="25.5" x14ac:dyDescent="0.2">
      <c r="A80" s="2" t="s">
        <v>957</v>
      </c>
      <c r="B80" s="47" t="s">
        <v>282</v>
      </c>
      <c r="C80" s="13">
        <v>0.80041610080000003</v>
      </c>
      <c r="D80" s="43" t="str">
        <f>IF($B80="N/A","N/A",IF(C80&gt;=5,"No",IF(C80&lt;0,"No","Yes")))</f>
        <v>Yes</v>
      </c>
      <c r="E80" s="13">
        <v>0.91421209950000004</v>
      </c>
      <c r="F80" s="43" t="str">
        <f>IF($B80="N/A","N/A",IF(E80&gt;=5,"No",IF(E80&lt;0,"No","Yes")))</f>
        <v>Yes</v>
      </c>
      <c r="G80" s="13">
        <v>0.73525820860000002</v>
      </c>
      <c r="H80" s="43" t="str">
        <f>IF($B80="N/A","N/A",IF(G80&gt;=5,"No",IF(G80&lt;0,"No","Yes")))</f>
        <v>Yes</v>
      </c>
      <c r="I80" s="12">
        <v>14.22</v>
      </c>
      <c r="J80" s="12">
        <v>-19.600000000000001</v>
      </c>
      <c r="K80" s="47" t="s">
        <v>217</v>
      </c>
      <c r="L80" s="9" t="str">
        <f t="shared" si="34"/>
        <v>N/A</v>
      </c>
    </row>
    <row r="81" spans="1:12" ht="25.5" x14ac:dyDescent="0.2">
      <c r="A81" s="2" t="s">
        <v>958</v>
      </c>
      <c r="B81" s="47" t="s">
        <v>217</v>
      </c>
      <c r="C81" s="13">
        <v>14.361256393</v>
      </c>
      <c r="D81" s="47" t="s">
        <v>217</v>
      </c>
      <c r="E81" s="13">
        <v>14.772605278</v>
      </c>
      <c r="F81" s="47" t="s">
        <v>217</v>
      </c>
      <c r="G81" s="13">
        <v>14.949888489999999</v>
      </c>
      <c r="H81" s="47" t="s">
        <v>217</v>
      </c>
      <c r="I81" s="12">
        <v>2.8639999999999999</v>
      </c>
      <c r="J81" s="12">
        <v>1.2</v>
      </c>
      <c r="K81" s="47" t="s">
        <v>217</v>
      </c>
      <c r="L81" s="9" t="str">
        <f t="shared" si="34"/>
        <v>N/A</v>
      </c>
    </row>
    <row r="82" spans="1:12" ht="25.5" x14ac:dyDescent="0.2">
      <c r="A82" s="2" t="s">
        <v>959</v>
      </c>
      <c r="B82" s="47" t="s">
        <v>217</v>
      </c>
      <c r="C82" s="13">
        <v>54.568728870000001</v>
      </c>
      <c r="D82" s="47" t="s">
        <v>217</v>
      </c>
      <c r="E82" s="13">
        <v>52.785860788999997</v>
      </c>
      <c r="F82" s="47" t="s">
        <v>217</v>
      </c>
      <c r="G82" s="13">
        <v>51.717682553000003</v>
      </c>
      <c r="H82" s="47" t="s">
        <v>217</v>
      </c>
      <c r="I82" s="12">
        <v>-3.27</v>
      </c>
      <c r="J82" s="12">
        <v>-2.02</v>
      </c>
      <c r="K82" s="47" t="s">
        <v>217</v>
      </c>
      <c r="L82" s="9" t="str">
        <f t="shared" si="34"/>
        <v>N/A</v>
      </c>
    </row>
    <row r="83" spans="1:12" ht="25.5" x14ac:dyDescent="0.2">
      <c r="A83" s="2" t="s">
        <v>960</v>
      </c>
      <c r="B83" s="47" t="s">
        <v>217</v>
      </c>
      <c r="C83" s="13">
        <v>11.276331378</v>
      </c>
      <c r="D83" s="47" t="s">
        <v>217</v>
      </c>
      <c r="E83" s="13">
        <v>11.753106231</v>
      </c>
      <c r="F83" s="47" t="s">
        <v>217</v>
      </c>
      <c r="G83" s="13">
        <v>11.993119503000001</v>
      </c>
      <c r="H83" s="47" t="s">
        <v>217</v>
      </c>
      <c r="I83" s="12">
        <v>4.2279999999999998</v>
      </c>
      <c r="J83" s="12">
        <v>2.0419999999999998</v>
      </c>
      <c r="K83" s="47" t="s">
        <v>217</v>
      </c>
      <c r="L83" s="9" t="str">
        <f t="shared" si="34"/>
        <v>N/A</v>
      </c>
    </row>
    <row r="84" spans="1:12" ht="25.5" x14ac:dyDescent="0.2">
      <c r="A84" s="2" t="s">
        <v>961</v>
      </c>
      <c r="B84" s="47" t="s">
        <v>217</v>
      </c>
      <c r="C84" s="13">
        <v>0</v>
      </c>
      <c r="D84" s="47" t="s">
        <v>217</v>
      </c>
      <c r="E84" s="13">
        <v>0</v>
      </c>
      <c r="F84" s="47" t="s">
        <v>217</v>
      </c>
      <c r="G84" s="13">
        <v>0</v>
      </c>
      <c r="H84" s="47" t="s">
        <v>217</v>
      </c>
      <c r="I84" s="12" t="s">
        <v>1743</v>
      </c>
      <c r="J84" s="12" t="s">
        <v>1743</v>
      </c>
      <c r="K84" s="47" t="s">
        <v>217</v>
      </c>
      <c r="L84" s="9" t="str">
        <f t="shared" si="34"/>
        <v>N/A</v>
      </c>
    </row>
    <row r="85" spans="1:12" ht="25.5" x14ac:dyDescent="0.2">
      <c r="A85" s="2" t="s">
        <v>962</v>
      </c>
      <c r="B85" s="47" t="s">
        <v>217</v>
      </c>
      <c r="C85" s="13">
        <v>2.83179704E-2</v>
      </c>
      <c r="D85" s="47" t="s">
        <v>217</v>
      </c>
      <c r="E85" s="13">
        <v>1.7515806599999999E-2</v>
      </c>
      <c r="F85" s="47" t="s">
        <v>217</v>
      </c>
      <c r="G85" s="13">
        <v>8.1393898000000006E-3</v>
      </c>
      <c r="H85" s="47" t="s">
        <v>217</v>
      </c>
      <c r="I85" s="12">
        <v>-38.1</v>
      </c>
      <c r="J85" s="12">
        <v>-53.5</v>
      </c>
      <c r="K85" s="47" t="s">
        <v>217</v>
      </c>
      <c r="L85" s="9" t="str">
        <f t="shared" si="34"/>
        <v>N/A</v>
      </c>
    </row>
    <row r="86" spans="1:12" x14ac:dyDescent="0.2">
      <c r="A86" s="2" t="s">
        <v>963</v>
      </c>
      <c r="B86" s="47" t="s">
        <v>217</v>
      </c>
      <c r="C86" s="13">
        <v>4.5187389833999996</v>
      </c>
      <c r="D86" s="47" t="s">
        <v>217</v>
      </c>
      <c r="E86" s="13">
        <v>4.9705338930999998</v>
      </c>
      <c r="F86" s="47" t="s">
        <v>217</v>
      </c>
      <c r="G86" s="13">
        <v>5.4734683024999997</v>
      </c>
      <c r="H86" s="47" t="s">
        <v>217</v>
      </c>
      <c r="I86" s="12">
        <v>9.9979999999999993</v>
      </c>
      <c r="J86" s="12">
        <v>10.119999999999999</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14.446210303999999</v>
      </c>
      <c r="D88" s="47" t="s">
        <v>217</v>
      </c>
      <c r="E88" s="13">
        <v>14.786165903000001</v>
      </c>
      <c r="F88" s="47" t="s">
        <v>217</v>
      </c>
      <c r="G88" s="13">
        <v>15.122443553</v>
      </c>
      <c r="H88" s="47" t="s">
        <v>217</v>
      </c>
      <c r="I88" s="12">
        <v>2.3530000000000002</v>
      </c>
      <c r="J88" s="12">
        <v>2.274</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69.815355275000002</v>
      </c>
      <c r="D91" s="47" t="s">
        <v>217</v>
      </c>
      <c r="E91" s="13">
        <v>68.486238791000005</v>
      </c>
      <c r="F91" s="47" t="s">
        <v>217</v>
      </c>
      <c r="G91" s="13">
        <v>67.575384314999994</v>
      </c>
      <c r="H91" s="47" t="s">
        <v>217</v>
      </c>
      <c r="I91" s="12">
        <v>-1.9</v>
      </c>
      <c r="J91" s="12">
        <v>-1.33</v>
      </c>
      <c r="K91" s="47" t="s">
        <v>217</v>
      </c>
      <c r="L91" s="9" t="str">
        <f t="shared" si="34"/>
        <v>N/A</v>
      </c>
    </row>
    <row r="92" spans="1:12" x14ac:dyDescent="0.2">
      <c r="A92" s="2" t="s">
        <v>969</v>
      </c>
      <c r="B92" s="47" t="s">
        <v>217</v>
      </c>
      <c r="C92" s="13">
        <v>30.184644724999998</v>
      </c>
      <c r="D92" s="47" t="s">
        <v>217</v>
      </c>
      <c r="E92" s="13">
        <v>31.513761208999998</v>
      </c>
      <c r="F92" s="47" t="s">
        <v>217</v>
      </c>
      <c r="G92" s="13">
        <v>32.424615684999999</v>
      </c>
      <c r="H92" s="47" t="s">
        <v>217</v>
      </c>
      <c r="I92" s="12">
        <v>4.4029999999999996</v>
      </c>
      <c r="J92" s="12">
        <v>2.89</v>
      </c>
      <c r="K92" s="47" t="s">
        <v>217</v>
      </c>
      <c r="L92" s="9" t="str">
        <f t="shared" si="34"/>
        <v>N/A</v>
      </c>
    </row>
    <row r="93" spans="1:12" x14ac:dyDescent="0.2">
      <c r="A93" s="6" t="s">
        <v>68</v>
      </c>
      <c r="B93" s="47" t="s">
        <v>217</v>
      </c>
      <c r="C93" s="1">
        <v>1423</v>
      </c>
      <c r="D93" s="11" t="str">
        <f>IF($B93="N/A","N/A",IF(C93&gt;10,"No",IF(C93&lt;-10,"No","Yes")))</f>
        <v>N/A</v>
      </c>
      <c r="E93" s="1">
        <v>1339</v>
      </c>
      <c r="F93" s="11" t="str">
        <f>IF($B93="N/A","N/A",IF(E93&gt;10,"No",IF(E93&lt;-10,"No","Yes")))</f>
        <v>N/A</v>
      </c>
      <c r="G93" s="1">
        <v>1103</v>
      </c>
      <c r="H93" s="11" t="str">
        <f>IF($B93="N/A","N/A",IF(G93&gt;10,"No",IF(G93&lt;-10,"No","Yes")))</f>
        <v>N/A</v>
      </c>
      <c r="I93" s="12">
        <v>-5.9</v>
      </c>
      <c r="J93" s="12">
        <v>-17.600000000000001</v>
      </c>
      <c r="K93" s="47" t="s">
        <v>733</v>
      </c>
      <c r="L93" s="9" t="str">
        <f t="shared" si="34"/>
        <v>No</v>
      </c>
    </row>
    <row r="94" spans="1:12" x14ac:dyDescent="0.2">
      <c r="A94" s="2" t="s">
        <v>109</v>
      </c>
      <c r="B94" s="47" t="s">
        <v>217</v>
      </c>
      <c r="C94" s="13">
        <v>0</v>
      </c>
      <c r="D94" s="43" t="str">
        <f>IF($B94="N/A","N/A",IF(C94&gt;10,"No",IF(C94&lt;-10,"No","Yes")))</f>
        <v>N/A</v>
      </c>
      <c r="E94" s="13">
        <v>0</v>
      </c>
      <c r="F94" s="43" t="str">
        <f>IF($B94="N/A","N/A",IF(E94&gt;10,"No",IF(E94&lt;-10,"No","Yes")))</f>
        <v>N/A</v>
      </c>
      <c r="G94" s="13">
        <v>0</v>
      </c>
      <c r="H94" s="43" t="str">
        <f>IF($B94="N/A","N/A",IF(G94&gt;10,"No",IF(G94&lt;-10,"No","Yes")))</f>
        <v>N/A</v>
      </c>
      <c r="I94" s="12" t="s">
        <v>1743</v>
      </c>
      <c r="J94" s="12" t="s">
        <v>1743</v>
      </c>
      <c r="K94" s="47" t="s">
        <v>733</v>
      </c>
      <c r="L94" s="9" t="str">
        <f t="shared" si="34"/>
        <v>N/A</v>
      </c>
    </row>
    <row r="95" spans="1:12" x14ac:dyDescent="0.2">
      <c r="A95" s="2" t="s">
        <v>110</v>
      </c>
      <c r="B95" s="47" t="s">
        <v>217</v>
      </c>
      <c r="C95" s="13">
        <v>2.0379479971999999</v>
      </c>
      <c r="D95" s="43" t="str">
        <f>IF($B95="N/A","N/A",IF(C95&gt;10,"No",IF(C95&lt;-10,"No","Yes")))</f>
        <v>N/A</v>
      </c>
      <c r="E95" s="13">
        <v>1.8670649739</v>
      </c>
      <c r="F95" s="43" t="str">
        <f>IF($B95="N/A","N/A",IF(E95&gt;10,"No",IF(E95&lt;-10,"No","Yes")))</f>
        <v>N/A</v>
      </c>
      <c r="G95" s="13">
        <v>1.1786038078000001</v>
      </c>
      <c r="H95" s="43" t="str">
        <f>IF($B95="N/A","N/A",IF(G95&gt;10,"No",IF(G95&lt;-10,"No","Yes")))</f>
        <v>N/A</v>
      </c>
      <c r="I95" s="12">
        <v>-8.39</v>
      </c>
      <c r="J95" s="12">
        <v>-36.9</v>
      </c>
      <c r="K95" s="47" t="s">
        <v>733</v>
      </c>
      <c r="L95" s="9" t="str">
        <f t="shared" si="34"/>
        <v>No</v>
      </c>
    </row>
    <row r="96" spans="1:12" x14ac:dyDescent="0.2">
      <c r="A96" s="4" t="s">
        <v>7</v>
      </c>
      <c r="B96" s="47" t="s">
        <v>217</v>
      </c>
      <c r="C96" s="13">
        <v>0.79059149880000001</v>
      </c>
      <c r="D96" s="11" t="str">
        <f>IF($B96="N/A","N/A",IF(C96&gt;10,"No",IF(C96&lt;-10,"No","Yes")))</f>
        <v>N/A</v>
      </c>
      <c r="E96" s="13">
        <v>0.86901001789999999</v>
      </c>
      <c r="F96" s="11" t="str">
        <f>IF($B96="N/A","N/A",IF(E96&gt;10,"No",IF(E96&lt;-10,"No","Yes")))</f>
        <v>N/A</v>
      </c>
      <c r="G96" s="13">
        <v>0.95176597630000004</v>
      </c>
      <c r="H96" s="11" t="str">
        <f>IF($B96="N/A","N/A",IF(G96&gt;10,"No",IF(G96&lt;-10,"No","Yes")))</f>
        <v>N/A</v>
      </c>
      <c r="I96" s="12">
        <v>9.9190000000000005</v>
      </c>
      <c r="J96" s="12">
        <v>9.5229999999999997</v>
      </c>
      <c r="K96" s="47" t="s">
        <v>734</v>
      </c>
      <c r="L96" s="9" t="str">
        <f t="shared" si="34"/>
        <v>Yes</v>
      </c>
    </row>
    <row r="97" spans="1:12" x14ac:dyDescent="0.2">
      <c r="A97" s="4" t="s">
        <v>184</v>
      </c>
      <c r="B97" s="47" t="s">
        <v>217</v>
      </c>
      <c r="C97" s="13">
        <v>63.592914727999997</v>
      </c>
      <c r="D97" s="11" t="str">
        <f t="shared" ref="D97:D98" si="35">IF($B97="N/A","N/A",IF(C97&gt;10,"No",IF(C97&lt;-10,"No","Yes")))</f>
        <v>N/A</v>
      </c>
      <c r="E97" s="13">
        <v>63.339416780000001</v>
      </c>
      <c r="F97" s="11" t="str">
        <f t="shared" ref="F97:F98" si="36">IF($B97="N/A","N/A",IF(E97&gt;10,"No",IF(E97&lt;-10,"No","Yes")))</f>
        <v>N/A</v>
      </c>
      <c r="G97" s="13">
        <v>63.036860582999999</v>
      </c>
      <c r="H97" s="11" t="str">
        <f t="shared" ref="H97:H98" si="37">IF($B97="N/A","N/A",IF(G97&gt;10,"No",IF(G97&lt;-10,"No","Yes")))</f>
        <v>N/A</v>
      </c>
      <c r="I97" s="12">
        <v>-0.39900000000000002</v>
      </c>
      <c r="J97" s="12">
        <v>-0.47799999999999998</v>
      </c>
      <c r="K97" s="47" t="s">
        <v>733</v>
      </c>
      <c r="L97" s="9" t="str">
        <f>IF(J97="Div by 0", "N/A", IF(OR(J97="N/A",K97="N/A"),"N/A", IF(J97&gt;VALUE(MID(K97,1,2)), "No", IF(J97&lt;-1*VALUE(MID(K97,1,2)), "No", "Yes"))))</f>
        <v>Yes</v>
      </c>
    </row>
    <row r="98" spans="1:12" x14ac:dyDescent="0.2">
      <c r="A98" s="4" t="s">
        <v>185</v>
      </c>
      <c r="B98" s="47" t="s">
        <v>217</v>
      </c>
      <c r="C98" s="13">
        <v>36.407085272000003</v>
      </c>
      <c r="D98" s="11" t="str">
        <f t="shared" si="35"/>
        <v>N/A</v>
      </c>
      <c r="E98" s="13">
        <v>36.660583219999999</v>
      </c>
      <c r="F98" s="11" t="str">
        <f t="shared" si="36"/>
        <v>N/A</v>
      </c>
      <c r="G98" s="13">
        <v>36.963139417000001</v>
      </c>
      <c r="H98" s="11" t="str">
        <f t="shared" si="37"/>
        <v>N/A</v>
      </c>
      <c r="I98" s="12">
        <v>0.69630000000000003</v>
      </c>
      <c r="J98" s="12">
        <v>0.82530000000000003</v>
      </c>
      <c r="K98" s="47" t="s">
        <v>733</v>
      </c>
      <c r="L98" s="9" t="str">
        <f>IF(J98="Div by 0", "N/A", IF(OR(J98="N/A",K98="N/A"),"N/A", IF(J98&gt;VALUE(MID(K98,1,2)), "No", IF(J98&lt;-1*VALUE(MID(K98,1,2)), "No", "Yes"))))</f>
        <v>Yes</v>
      </c>
    </row>
    <row r="99" spans="1:12" x14ac:dyDescent="0.2">
      <c r="A99" s="2" t="s">
        <v>8</v>
      </c>
      <c r="B99" s="47" t="s">
        <v>289</v>
      </c>
      <c r="C99" s="13">
        <v>7.1800502787999996</v>
      </c>
      <c r="D99" s="43" t="str">
        <f>IF($B99="N/A","N/A",IF(C99&gt;10,"No",IF(C99&lt;5,"No","Yes")))</f>
        <v>Yes</v>
      </c>
      <c r="E99" s="13">
        <v>6.9486899871999999</v>
      </c>
      <c r="F99" s="43" t="str">
        <f>IF($B99="N/A","N/A",IF(E99&gt;10,"No",IF(E99&lt;5,"No","Yes")))</f>
        <v>Yes</v>
      </c>
      <c r="G99" s="13">
        <v>6.7828248023000004</v>
      </c>
      <c r="H99" s="43" t="str">
        <f t="shared" ref="H99:H102" si="38">IF($B99="N/A","N/A",IF(G99&gt;10,"No",IF(G99&lt;5,"No","Yes")))</f>
        <v>Yes</v>
      </c>
      <c r="I99" s="12">
        <v>-3.22</v>
      </c>
      <c r="J99" s="12">
        <v>-2.39</v>
      </c>
      <c r="K99" s="47" t="s">
        <v>734</v>
      </c>
      <c r="L99" s="9" t="str">
        <f t="shared" si="34"/>
        <v>Yes</v>
      </c>
    </row>
    <row r="100" spans="1:12" x14ac:dyDescent="0.2">
      <c r="A100" s="2" t="s">
        <v>153</v>
      </c>
      <c r="B100" s="47" t="s">
        <v>289</v>
      </c>
      <c r="C100" s="13">
        <v>1.50258618E-2</v>
      </c>
      <c r="D100" s="43" t="str">
        <f>IF($B100="N/A","N/A",IF(C100&gt;10,"No",IF(C100&lt;5,"No","Yes")))</f>
        <v>No</v>
      </c>
      <c r="E100" s="13">
        <v>5.6502601899999998E-2</v>
      </c>
      <c r="F100" s="43" t="str">
        <f t="shared" ref="F100:F102" si="39">IF($B100="N/A","N/A",IF(E100&gt;10,"No",IF(E100&lt;5,"No","Yes")))</f>
        <v>No</v>
      </c>
      <c r="G100" s="13">
        <v>7.0541377899999994E-2</v>
      </c>
      <c r="H100" s="43" t="str">
        <f t="shared" si="38"/>
        <v>No</v>
      </c>
      <c r="I100" s="12">
        <v>276</v>
      </c>
      <c r="J100" s="12">
        <v>24.85</v>
      </c>
      <c r="K100" s="47" t="s">
        <v>734</v>
      </c>
      <c r="L100" s="9" t="str">
        <f t="shared" si="34"/>
        <v>No</v>
      </c>
    </row>
    <row r="101" spans="1:12" x14ac:dyDescent="0.2">
      <c r="A101" s="2" t="s">
        <v>154</v>
      </c>
      <c r="B101" s="47" t="s">
        <v>289</v>
      </c>
      <c r="C101" s="13">
        <v>6.8396567168000004</v>
      </c>
      <c r="D101" s="43" t="str">
        <f>IF($B101="N/A","N/A",IF(C101&gt;10,"No",IF(C101&lt;5,"No","Yes")))</f>
        <v>Yes</v>
      </c>
      <c r="E101" s="13">
        <v>6.6684370814999996</v>
      </c>
      <c r="F101" s="43" t="str">
        <f t="shared" si="39"/>
        <v>Yes</v>
      </c>
      <c r="G101" s="13">
        <v>6.5408136134000001</v>
      </c>
      <c r="H101" s="43" t="str">
        <f t="shared" si="38"/>
        <v>Yes</v>
      </c>
      <c r="I101" s="12">
        <v>-2.5</v>
      </c>
      <c r="J101" s="12">
        <v>-1.91</v>
      </c>
      <c r="K101" s="47" t="s">
        <v>734</v>
      </c>
      <c r="L101" s="9" t="str">
        <f t="shared" si="34"/>
        <v>Yes</v>
      </c>
    </row>
    <row r="102" spans="1:12" x14ac:dyDescent="0.2">
      <c r="A102" s="2" t="s">
        <v>155</v>
      </c>
      <c r="B102" s="47" t="s">
        <v>289</v>
      </c>
      <c r="C102" s="13">
        <v>7.1892969630000003</v>
      </c>
      <c r="D102" s="43" t="str">
        <f>IF($B102="N/A","N/A",IF(C102&gt;10,"No",IF(C102&lt;5,"No","Yes")))</f>
        <v>Yes</v>
      </c>
      <c r="E102" s="13">
        <v>6.9560353254000002</v>
      </c>
      <c r="F102" s="43" t="str">
        <f t="shared" si="39"/>
        <v>Yes</v>
      </c>
      <c r="G102" s="13">
        <v>6.7915068181000002</v>
      </c>
      <c r="H102" s="43" t="str">
        <f t="shared" si="38"/>
        <v>Yes</v>
      </c>
      <c r="I102" s="12">
        <v>-3.24</v>
      </c>
      <c r="J102" s="12">
        <v>-2.37</v>
      </c>
      <c r="K102" s="47" t="s">
        <v>734</v>
      </c>
      <c r="L102" s="9" t="str">
        <f t="shared" si="34"/>
        <v>Yes</v>
      </c>
    </row>
    <row r="103" spans="1:12" x14ac:dyDescent="0.2">
      <c r="A103" s="2" t="s">
        <v>970</v>
      </c>
      <c r="B103" s="47" t="s">
        <v>217</v>
      </c>
      <c r="C103" s="1">
        <v>12423</v>
      </c>
      <c r="D103" s="11" t="str">
        <f t="shared" ref="D103:D114" si="40">IF($B103="N/A","N/A",IF(C103&gt;10,"No",IF(C103&lt;-10,"No","Yes")))</f>
        <v>N/A</v>
      </c>
      <c r="E103" s="1">
        <v>12251</v>
      </c>
      <c r="F103" s="11" t="str">
        <f t="shared" ref="F103:F114" si="41">IF($B103="N/A","N/A",IF(E103&gt;10,"No",IF(E103&lt;-10,"No","Yes")))</f>
        <v>N/A</v>
      </c>
      <c r="G103" s="1">
        <v>12463</v>
      </c>
      <c r="H103" s="11" t="str">
        <f t="shared" ref="H103:H114" si="42">IF($B103="N/A","N/A",IF(G103&gt;10,"No",IF(G103&lt;-10,"No","Yes")))</f>
        <v>N/A</v>
      </c>
      <c r="I103" s="12">
        <v>-1.38</v>
      </c>
      <c r="J103" s="12">
        <v>1.73</v>
      </c>
      <c r="K103" s="44" t="s">
        <v>733</v>
      </c>
      <c r="L103" s="9" t="str">
        <f t="shared" si="34"/>
        <v>Yes</v>
      </c>
    </row>
    <row r="104" spans="1:12" x14ac:dyDescent="0.2">
      <c r="A104" s="2" t="s">
        <v>971</v>
      </c>
      <c r="B104" s="47" t="s">
        <v>217</v>
      </c>
      <c r="C104" s="1">
        <v>953</v>
      </c>
      <c r="D104" s="11" t="str">
        <f t="shared" si="40"/>
        <v>N/A</v>
      </c>
      <c r="E104" s="1">
        <v>723</v>
      </c>
      <c r="F104" s="11" t="str">
        <f t="shared" si="41"/>
        <v>N/A</v>
      </c>
      <c r="G104" s="1">
        <v>686</v>
      </c>
      <c r="H104" s="11" t="str">
        <f t="shared" si="42"/>
        <v>N/A</v>
      </c>
      <c r="I104" s="12">
        <v>-24.1</v>
      </c>
      <c r="J104" s="12">
        <v>-5.12</v>
      </c>
      <c r="K104" s="44" t="s">
        <v>733</v>
      </c>
      <c r="L104" s="9" t="str">
        <f t="shared" si="34"/>
        <v>Yes</v>
      </c>
    </row>
    <row r="105" spans="1:12" x14ac:dyDescent="0.2">
      <c r="A105" s="2" t="s">
        <v>1</v>
      </c>
      <c r="B105" s="47" t="s">
        <v>217</v>
      </c>
      <c r="C105" s="13">
        <v>99.150460889000001</v>
      </c>
      <c r="D105" s="11" t="str">
        <f t="shared" si="40"/>
        <v>N/A</v>
      </c>
      <c r="E105" s="13">
        <v>99.038325714999999</v>
      </c>
      <c r="F105" s="11" t="str">
        <f t="shared" si="41"/>
        <v>N/A</v>
      </c>
      <c r="G105" s="13">
        <v>99.208308689000006</v>
      </c>
      <c r="H105" s="11" t="str">
        <f t="shared" si="42"/>
        <v>N/A</v>
      </c>
      <c r="I105" s="12">
        <v>-0.113</v>
      </c>
      <c r="J105" s="12">
        <v>0.1716</v>
      </c>
      <c r="K105" s="47" t="s">
        <v>734</v>
      </c>
      <c r="L105" s="9" t="str">
        <f t="shared" si="34"/>
        <v>Yes</v>
      </c>
    </row>
    <row r="106" spans="1:12" x14ac:dyDescent="0.2">
      <c r="A106" s="2" t="s">
        <v>69</v>
      </c>
      <c r="B106" s="47" t="s">
        <v>217</v>
      </c>
      <c r="C106" s="13">
        <v>98.660565965999993</v>
      </c>
      <c r="D106" s="11" t="str">
        <f t="shared" si="40"/>
        <v>N/A</v>
      </c>
      <c r="E106" s="13">
        <v>98.791084030999997</v>
      </c>
      <c r="F106" s="11" t="str">
        <f t="shared" si="41"/>
        <v>N/A</v>
      </c>
      <c r="G106" s="13">
        <v>98.906634578999999</v>
      </c>
      <c r="H106" s="11" t="str">
        <f t="shared" si="42"/>
        <v>N/A</v>
      </c>
      <c r="I106" s="12">
        <v>0.1323</v>
      </c>
      <c r="J106" s="12">
        <v>0.11700000000000001</v>
      </c>
      <c r="K106" s="47" t="s">
        <v>734</v>
      </c>
      <c r="L106" s="9" t="str">
        <f t="shared" si="34"/>
        <v>Yes</v>
      </c>
    </row>
    <row r="107" spans="1:12" x14ac:dyDescent="0.2">
      <c r="A107" s="4" t="s">
        <v>70</v>
      </c>
      <c r="B107" s="47" t="s">
        <v>217</v>
      </c>
      <c r="C107" s="1">
        <v>164157</v>
      </c>
      <c r="D107" s="11" t="str">
        <f t="shared" si="40"/>
        <v>N/A</v>
      </c>
      <c r="E107" s="1">
        <v>168157</v>
      </c>
      <c r="F107" s="11" t="str">
        <f t="shared" si="41"/>
        <v>N/A</v>
      </c>
      <c r="G107" s="1">
        <v>174864</v>
      </c>
      <c r="H107" s="11" t="str">
        <f t="shared" si="42"/>
        <v>N/A</v>
      </c>
      <c r="I107" s="12">
        <v>2.4369999999999998</v>
      </c>
      <c r="J107" s="12">
        <v>3.9889999999999999</v>
      </c>
      <c r="K107" s="47" t="s">
        <v>733</v>
      </c>
      <c r="L107" s="9" t="str">
        <f t="shared" si="34"/>
        <v>Yes</v>
      </c>
    </row>
    <row r="108" spans="1:12" x14ac:dyDescent="0.2">
      <c r="A108" s="2" t="s">
        <v>688</v>
      </c>
      <c r="B108" s="47" t="s">
        <v>217</v>
      </c>
      <c r="C108" s="13">
        <v>1.0672709661999999</v>
      </c>
      <c r="D108" s="11" t="str">
        <f t="shared" si="40"/>
        <v>N/A</v>
      </c>
      <c r="E108" s="13">
        <v>0.99074079579999996</v>
      </c>
      <c r="F108" s="11" t="str">
        <f t="shared" si="41"/>
        <v>N/A</v>
      </c>
      <c r="G108" s="13">
        <v>1.0019214933</v>
      </c>
      <c r="H108" s="11" t="str">
        <f t="shared" si="42"/>
        <v>N/A</v>
      </c>
      <c r="I108" s="12">
        <v>-7.17</v>
      </c>
      <c r="J108" s="12">
        <v>1.129</v>
      </c>
      <c r="K108" s="47" t="s">
        <v>734</v>
      </c>
      <c r="L108" s="9" t="str">
        <f t="shared" ref="L108:L114" si="43">IF(J108="Div by 0", "N/A", IF(K108="N/A","N/A", IF(J108&gt;VALUE(MID(K108,1,2)), "No", IF(J108&lt;-1*VALUE(MID(K108,1,2)), "No", "Yes"))))</f>
        <v>Yes</v>
      </c>
    </row>
    <row r="109" spans="1:12" x14ac:dyDescent="0.2">
      <c r="A109" s="2" t="s">
        <v>687</v>
      </c>
      <c r="B109" s="47" t="s">
        <v>217</v>
      </c>
      <c r="C109" s="13">
        <v>2.6255353107000001</v>
      </c>
      <c r="D109" s="11" t="str">
        <f t="shared" si="40"/>
        <v>N/A</v>
      </c>
      <c r="E109" s="13">
        <v>2.5821107655</v>
      </c>
      <c r="F109" s="11" t="str">
        <f t="shared" si="41"/>
        <v>N/A</v>
      </c>
      <c r="G109" s="13">
        <v>2.3807072924999999</v>
      </c>
      <c r="H109" s="11" t="str">
        <f t="shared" si="42"/>
        <v>N/A</v>
      </c>
      <c r="I109" s="12">
        <v>-1.65</v>
      </c>
      <c r="J109" s="12">
        <v>-7.8</v>
      </c>
      <c r="K109" s="47" t="s">
        <v>734</v>
      </c>
      <c r="L109" s="9" t="str">
        <f t="shared" si="43"/>
        <v>Yes</v>
      </c>
    </row>
    <row r="110" spans="1:12" x14ac:dyDescent="0.2">
      <c r="A110" s="2" t="s">
        <v>686</v>
      </c>
      <c r="B110" s="47" t="s">
        <v>217</v>
      </c>
      <c r="C110" s="13">
        <v>96.307193722999997</v>
      </c>
      <c r="D110" s="11" t="str">
        <f t="shared" si="40"/>
        <v>N/A</v>
      </c>
      <c r="E110" s="13">
        <v>96.427148439000007</v>
      </c>
      <c r="F110" s="11" t="str">
        <f t="shared" si="41"/>
        <v>N/A</v>
      </c>
      <c r="G110" s="13">
        <v>96.617371214000002</v>
      </c>
      <c r="H110" s="11" t="str">
        <f t="shared" si="42"/>
        <v>N/A</v>
      </c>
      <c r="I110" s="12">
        <v>0.1246</v>
      </c>
      <c r="J110" s="12">
        <v>0.1973</v>
      </c>
      <c r="K110" s="47" t="s">
        <v>734</v>
      </c>
      <c r="L110" s="9" t="str">
        <f t="shared" si="43"/>
        <v>Yes</v>
      </c>
    </row>
    <row r="111" spans="1:12" ht="25.5" x14ac:dyDescent="0.2">
      <c r="A111" s="4" t="s">
        <v>972</v>
      </c>
      <c r="B111" s="47" t="s">
        <v>217</v>
      </c>
      <c r="C111" s="13">
        <v>44.750484006000001</v>
      </c>
      <c r="D111" s="11" t="str">
        <f t="shared" si="40"/>
        <v>N/A</v>
      </c>
      <c r="E111" s="13">
        <v>43.890091138999999</v>
      </c>
      <c r="F111" s="11" t="str">
        <f t="shared" si="41"/>
        <v>N/A</v>
      </c>
      <c r="G111" s="13">
        <v>43.231554785999997</v>
      </c>
      <c r="H111" s="11" t="str">
        <f t="shared" si="42"/>
        <v>N/A</v>
      </c>
      <c r="I111" s="12">
        <v>-1.92</v>
      </c>
      <c r="J111" s="12">
        <v>-1.5</v>
      </c>
      <c r="K111" s="47" t="s">
        <v>734</v>
      </c>
      <c r="L111" s="9" t="str">
        <f t="shared" si="43"/>
        <v>Yes</v>
      </c>
    </row>
    <row r="112" spans="1:12" ht="25.5" x14ac:dyDescent="0.2">
      <c r="A112" s="4" t="s">
        <v>973</v>
      </c>
      <c r="B112" s="47" t="s">
        <v>217</v>
      </c>
      <c r="C112" s="13">
        <v>53.465483861999999</v>
      </c>
      <c r="D112" s="11" t="str">
        <f t="shared" si="40"/>
        <v>N/A</v>
      </c>
      <c r="E112" s="13">
        <v>54.337422238000002</v>
      </c>
      <c r="F112" s="11" t="str">
        <f t="shared" si="41"/>
        <v>N/A</v>
      </c>
      <c r="G112" s="13">
        <v>55.034755193999999</v>
      </c>
      <c r="H112" s="11" t="str">
        <f t="shared" si="42"/>
        <v>N/A</v>
      </c>
      <c r="I112" s="12">
        <v>1.631</v>
      </c>
      <c r="J112" s="12">
        <v>1.2829999999999999</v>
      </c>
      <c r="K112" s="47" t="s">
        <v>734</v>
      </c>
      <c r="L112" s="9" t="str">
        <f t="shared" si="43"/>
        <v>Yes</v>
      </c>
    </row>
    <row r="113" spans="1:12" ht="25.5" x14ac:dyDescent="0.2">
      <c r="A113" s="4" t="s">
        <v>974</v>
      </c>
      <c r="B113" s="47" t="s">
        <v>217</v>
      </c>
      <c r="C113" s="13">
        <v>0.66113792010000005</v>
      </c>
      <c r="D113" s="11" t="str">
        <f t="shared" si="40"/>
        <v>N/A</v>
      </c>
      <c r="E113" s="13">
        <v>0.65599520860000005</v>
      </c>
      <c r="F113" s="11" t="str">
        <f t="shared" si="41"/>
        <v>N/A</v>
      </c>
      <c r="G113" s="13">
        <v>0.6299887676</v>
      </c>
      <c r="H113" s="11" t="str">
        <f t="shared" si="42"/>
        <v>N/A</v>
      </c>
      <c r="I113" s="12">
        <v>-0.77800000000000002</v>
      </c>
      <c r="J113" s="12">
        <v>-3.96</v>
      </c>
      <c r="K113" s="47" t="s">
        <v>734</v>
      </c>
      <c r="L113" s="9" t="str">
        <f t="shared" si="43"/>
        <v>Yes</v>
      </c>
    </row>
    <row r="114" spans="1:12" ht="25.5" x14ac:dyDescent="0.2">
      <c r="A114" s="4" t="s">
        <v>975</v>
      </c>
      <c r="B114" s="47" t="s">
        <v>217</v>
      </c>
      <c r="C114" s="13">
        <v>1.1228942122000001</v>
      </c>
      <c r="D114" s="11" t="str">
        <f t="shared" si="40"/>
        <v>N/A</v>
      </c>
      <c r="E114" s="13">
        <v>1.1164914144</v>
      </c>
      <c r="F114" s="11" t="str">
        <f t="shared" si="41"/>
        <v>N/A</v>
      </c>
      <c r="G114" s="13">
        <v>1.1037012518</v>
      </c>
      <c r="H114" s="11" t="str">
        <f t="shared" si="42"/>
        <v>N/A</v>
      </c>
      <c r="I114" s="12">
        <v>-0.56999999999999995</v>
      </c>
      <c r="J114" s="12">
        <v>-1.1499999999999999</v>
      </c>
      <c r="K114" s="47" t="s">
        <v>734</v>
      </c>
      <c r="L114" s="9" t="str">
        <f t="shared" si="43"/>
        <v>Yes</v>
      </c>
    </row>
    <row r="115" spans="1:12" x14ac:dyDescent="0.2">
      <c r="A115" s="2" t="s">
        <v>976</v>
      </c>
      <c r="B115" s="47" t="s">
        <v>290</v>
      </c>
      <c r="C115" s="13">
        <v>99.983974359000001</v>
      </c>
      <c r="D115" s="43" t="str">
        <f>IF($B115="N/A","N/A",IF(C115&gt;=99,"Yes","No"))</f>
        <v>Yes</v>
      </c>
      <c r="E115" s="13">
        <v>99.987932299999997</v>
      </c>
      <c r="F115" s="43" t="str">
        <f>IF($B115="N/A","N/A",IF(E115&gt;=99,"Yes","No"))</f>
        <v>Yes</v>
      </c>
      <c r="G115" s="13">
        <v>99.994040702000007</v>
      </c>
      <c r="H115" s="43" t="str">
        <f>IF($B115="N/A","N/A",IF(G115&gt;=99,"Yes","No"))</f>
        <v>Yes</v>
      </c>
      <c r="I115" s="12">
        <v>4.0000000000000001E-3</v>
      </c>
      <c r="J115" s="12">
        <v>6.1000000000000004E-3</v>
      </c>
      <c r="K115" s="47" t="s">
        <v>733</v>
      </c>
      <c r="L115" s="9" t="str">
        <f t="shared" ref="L115:L149" si="44">IF(J115="Div by 0", "N/A", IF(K115="N/A","N/A", IF(J115&gt;VALUE(MID(K115,1,2)), "No", IF(J115&lt;-1*VALUE(MID(K115,1,2)), "No", "Yes"))))</f>
        <v>Yes</v>
      </c>
    </row>
    <row r="116" spans="1:12" x14ac:dyDescent="0.2">
      <c r="A116" s="2" t="s">
        <v>977</v>
      </c>
      <c r="B116" s="47" t="s">
        <v>217</v>
      </c>
      <c r="C116" s="13">
        <v>3.1885161857000002</v>
      </c>
      <c r="D116" s="43" t="str">
        <f>IF($B116="N/A","N/A",IF(C116&gt;10,"No",IF(C116&lt;-10,"No","Yes")))</f>
        <v>N/A</v>
      </c>
      <c r="E116" s="13">
        <v>3.9570321698000002</v>
      </c>
      <c r="F116" s="43" t="str">
        <f>IF($B116="N/A","N/A",IF(E116&gt;10,"No",IF(E116&lt;-10,"No","Yes")))</f>
        <v>N/A</v>
      </c>
      <c r="G116" s="13">
        <v>4.7032065147999997</v>
      </c>
      <c r="H116" s="43" t="str">
        <f>IF($B116="N/A","N/A",IF(G116&gt;10,"No",IF(G116&lt;-10,"No","Yes")))</f>
        <v>N/A</v>
      </c>
      <c r="I116" s="12">
        <v>24.1</v>
      </c>
      <c r="J116" s="12">
        <v>18.86</v>
      </c>
      <c r="K116" s="47" t="s">
        <v>733</v>
      </c>
      <c r="L116" s="9" t="str">
        <f t="shared" si="44"/>
        <v>No</v>
      </c>
    </row>
    <row r="117" spans="1:12" x14ac:dyDescent="0.2">
      <c r="A117" s="3" t="s">
        <v>978</v>
      </c>
      <c r="B117" s="47" t="s">
        <v>284</v>
      </c>
      <c r="C117" s="8">
        <v>99.962547732999994</v>
      </c>
      <c r="D117" s="43" t="str">
        <f>IF($B117="N/A","N/A",IF(C117&gt;=98,"Yes","No"))</f>
        <v>Yes</v>
      </c>
      <c r="E117" s="8">
        <v>99.961785136000003</v>
      </c>
      <c r="F117" s="43" t="str">
        <f>IF($B117="N/A","N/A",IF(E117&gt;=98,"Yes","No"))</f>
        <v>Yes</v>
      </c>
      <c r="G117" s="8">
        <v>99.962566155000005</v>
      </c>
      <c r="H117" s="43" t="str">
        <f>IF($B117="N/A","N/A",IF(G117&gt;=98,"Yes","No"))</f>
        <v>Yes</v>
      </c>
      <c r="I117" s="12">
        <v>-1E-3</v>
      </c>
      <c r="J117" s="12">
        <v>8.0000000000000004E-4</v>
      </c>
      <c r="K117" s="44" t="s">
        <v>733</v>
      </c>
      <c r="L117" s="9" t="str">
        <f t="shared" si="44"/>
        <v>Yes</v>
      </c>
    </row>
    <row r="118" spans="1:12" x14ac:dyDescent="0.2">
      <c r="A118" s="3" t="s">
        <v>979</v>
      </c>
      <c r="B118" s="47" t="s">
        <v>291</v>
      </c>
      <c r="C118" s="8">
        <v>91.888283303999998</v>
      </c>
      <c r="D118" s="43" t="str">
        <f>IF($B118="N/A","N/A",IF(C118&gt;=80,"Yes","No"))</f>
        <v>Yes</v>
      </c>
      <c r="E118" s="8">
        <v>92.345855784999998</v>
      </c>
      <c r="F118" s="43" t="str">
        <f>IF($B118="N/A","N/A",IF(E118&gt;=80,"Yes","No"))</f>
        <v>Yes</v>
      </c>
      <c r="G118" s="8">
        <v>93.076345989000004</v>
      </c>
      <c r="H118" s="43" t="str">
        <f>IF($B118="N/A","N/A",IF(G118&gt;=80,"Yes","No"))</f>
        <v>Yes</v>
      </c>
      <c r="I118" s="12">
        <v>0.498</v>
      </c>
      <c r="J118" s="12">
        <v>0.79100000000000004</v>
      </c>
      <c r="K118" s="44" t="s">
        <v>733</v>
      </c>
      <c r="L118" s="9" t="str">
        <f t="shared" si="44"/>
        <v>Yes</v>
      </c>
    </row>
    <row r="119" spans="1:12" ht="25.5" x14ac:dyDescent="0.2">
      <c r="A119" s="2" t="s">
        <v>980</v>
      </c>
      <c r="B119" s="47" t="s">
        <v>292</v>
      </c>
      <c r="C119" s="13">
        <v>100</v>
      </c>
      <c r="D119" s="43" t="str">
        <f>IF($B119="N/A","N/A",IF(C119&gt;=100,"Yes","No"))</f>
        <v>Yes</v>
      </c>
      <c r="E119" s="13">
        <v>100</v>
      </c>
      <c r="F119" s="43" t="str">
        <f t="shared" ref="F119:F120" si="45">IF($B119="N/A","N/A",IF(E119&gt;=100,"Yes","No"))</f>
        <v>Yes</v>
      </c>
      <c r="G119" s="13">
        <v>99.955683581000002</v>
      </c>
      <c r="H119" s="43" t="str">
        <f t="shared" ref="H119:H120" si="46">IF($B119="N/A","N/A",IF(G119&gt;=100,"Yes","No"))</f>
        <v>No</v>
      </c>
      <c r="I119" s="12">
        <v>0</v>
      </c>
      <c r="J119" s="12">
        <v>-4.3999999999999997E-2</v>
      </c>
      <c r="K119" s="44" t="s">
        <v>732</v>
      </c>
      <c r="L119" s="9" t="str">
        <f t="shared" si="44"/>
        <v>Yes</v>
      </c>
    </row>
    <row r="120" spans="1:12" ht="25.5" x14ac:dyDescent="0.2">
      <c r="A120" s="3" t="s">
        <v>981</v>
      </c>
      <c r="B120" s="47" t="s">
        <v>292</v>
      </c>
      <c r="C120" s="13">
        <v>100</v>
      </c>
      <c r="D120" s="43" t="str">
        <f>IF($B120="N/A","N/A",IF(C120&gt;=100,"Yes","No"))</f>
        <v>Yes</v>
      </c>
      <c r="E120" s="13">
        <v>100</v>
      </c>
      <c r="F120" s="43" t="str">
        <f t="shared" si="45"/>
        <v>Yes</v>
      </c>
      <c r="G120" s="13">
        <v>99.983547219000002</v>
      </c>
      <c r="H120" s="43" t="str">
        <f t="shared" si="46"/>
        <v>No</v>
      </c>
      <c r="I120" s="12">
        <v>0</v>
      </c>
      <c r="J120" s="12">
        <v>-1.6E-2</v>
      </c>
      <c r="K120" s="44" t="s">
        <v>732</v>
      </c>
      <c r="L120" s="9" t="str">
        <f t="shared" si="44"/>
        <v>Yes</v>
      </c>
    </row>
    <row r="121" spans="1:12" ht="25.5" x14ac:dyDescent="0.2">
      <c r="A121" s="2" t="s">
        <v>982</v>
      </c>
      <c r="B121" s="47" t="s">
        <v>217</v>
      </c>
      <c r="C121" s="13">
        <v>80.903340901999997</v>
      </c>
      <c r="D121" s="35" t="s">
        <v>735</v>
      </c>
      <c r="E121" s="13">
        <v>85.260614429</v>
      </c>
      <c r="F121" s="35" t="s">
        <v>735</v>
      </c>
      <c r="G121" s="13">
        <v>88.096865539999996</v>
      </c>
      <c r="H121" s="43" t="str">
        <f>IF($B121="N/A","N/A",IF(G121&lt;100,"No",IF(G121=100,"No","Yes")))</f>
        <v>N/A</v>
      </c>
      <c r="I121" s="12">
        <v>5.3860000000000001</v>
      </c>
      <c r="J121" s="12">
        <v>3.327</v>
      </c>
      <c r="K121" s="44" t="s">
        <v>732</v>
      </c>
      <c r="L121" s="9" t="str">
        <f t="shared" si="44"/>
        <v>Yes</v>
      </c>
    </row>
    <row r="122" spans="1:12" ht="25.5" x14ac:dyDescent="0.2">
      <c r="A122" s="2" t="s">
        <v>983</v>
      </c>
      <c r="B122" s="34" t="s">
        <v>217</v>
      </c>
      <c r="C122" s="13">
        <v>100</v>
      </c>
      <c r="D122" s="43" t="str">
        <f>IF($B122="N/A","N/A",IF(C122&gt;10,"No",IF(C122&lt;-10,"No","Yes")))</f>
        <v>N/A</v>
      </c>
      <c r="E122" s="13">
        <v>100</v>
      </c>
      <c r="F122" s="43" t="str">
        <f>IF($B122="N/A","N/A",IF(E122&gt;10,"No",IF(E122&lt;-10,"No","Yes")))</f>
        <v>N/A</v>
      </c>
      <c r="G122" s="13">
        <v>100</v>
      </c>
      <c r="H122" s="43" t="str">
        <f>IF($B122="N/A","N/A",IF(G122&gt;10,"No",IF(G122&lt;-10,"No","Yes")))</f>
        <v>N/A</v>
      </c>
      <c r="I122" s="12">
        <v>0</v>
      </c>
      <c r="J122" s="12">
        <v>0</v>
      </c>
      <c r="K122" s="44" t="s">
        <v>732</v>
      </c>
      <c r="L122" s="9" t="str">
        <f>IF(J122="Div by 0", "N/A", IF(OR(J122="N/A",K122="N/A"),"N/A", IF(J122&gt;VALUE(MID(K122,1,2)), "No", IF(J122&lt;-1*VALUE(MID(K122,1,2)), "No", "Yes"))))</f>
        <v>Yes</v>
      </c>
    </row>
    <row r="123" spans="1:12" x14ac:dyDescent="0.2">
      <c r="A123" s="7" t="s">
        <v>100</v>
      </c>
      <c r="B123" s="34" t="s">
        <v>217</v>
      </c>
      <c r="C123" s="35">
        <v>99840</v>
      </c>
      <c r="D123" s="43" t="str">
        <f t="shared" ref="D123:D149" si="47">IF($B123="N/A","N/A",IF(C123&gt;10,"No",IF(C123&lt;-10,"No","Yes")))</f>
        <v>N/A</v>
      </c>
      <c r="E123" s="35">
        <v>99439</v>
      </c>
      <c r="F123" s="43" t="str">
        <f t="shared" ref="F123:F149" si="48">IF($B123="N/A","N/A",IF(E123&gt;10,"No",IF(E123&lt;-10,"No","Yes")))</f>
        <v>N/A</v>
      </c>
      <c r="G123" s="35">
        <v>100683</v>
      </c>
      <c r="H123" s="43" t="str">
        <f t="shared" ref="H123:H149" si="49">IF($B123="N/A","N/A",IF(G123&gt;10,"No",IF(G123&lt;-10,"No","Yes")))</f>
        <v>N/A</v>
      </c>
      <c r="I123" s="12">
        <v>-0.40200000000000002</v>
      </c>
      <c r="J123" s="12">
        <v>1.2509999999999999</v>
      </c>
      <c r="K123" s="44" t="s">
        <v>733</v>
      </c>
      <c r="L123" s="9" t="str">
        <f t="shared" si="44"/>
        <v>Yes</v>
      </c>
    </row>
    <row r="124" spans="1:12" x14ac:dyDescent="0.2">
      <c r="A124" s="2" t="s">
        <v>984</v>
      </c>
      <c r="B124" s="34" t="s">
        <v>217</v>
      </c>
      <c r="C124" s="35">
        <v>33690</v>
      </c>
      <c r="D124" s="43" t="str">
        <f t="shared" si="47"/>
        <v>N/A</v>
      </c>
      <c r="E124" s="35">
        <v>32478</v>
      </c>
      <c r="F124" s="43" t="str">
        <f t="shared" si="48"/>
        <v>N/A</v>
      </c>
      <c r="G124" s="35">
        <v>31342</v>
      </c>
      <c r="H124" s="43" t="str">
        <f t="shared" si="49"/>
        <v>N/A</v>
      </c>
      <c r="I124" s="12">
        <v>-3.6</v>
      </c>
      <c r="J124" s="12">
        <v>-3.5</v>
      </c>
      <c r="K124" s="44" t="s">
        <v>733</v>
      </c>
      <c r="L124" s="9" t="str">
        <f t="shared" si="44"/>
        <v>Yes</v>
      </c>
    </row>
    <row r="125" spans="1:12" x14ac:dyDescent="0.2">
      <c r="A125" s="2" t="s">
        <v>985</v>
      </c>
      <c r="B125" s="34" t="s">
        <v>217</v>
      </c>
      <c r="C125" s="35">
        <v>3232</v>
      </c>
      <c r="D125" s="43" t="str">
        <f t="shared" si="47"/>
        <v>N/A</v>
      </c>
      <c r="E125" s="35">
        <v>3135</v>
      </c>
      <c r="F125" s="43" t="str">
        <f t="shared" si="48"/>
        <v>N/A</v>
      </c>
      <c r="G125" s="35">
        <v>3263</v>
      </c>
      <c r="H125" s="43" t="str">
        <f t="shared" si="49"/>
        <v>N/A</v>
      </c>
      <c r="I125" s="12">
        <v>-3</v>
      </c>
      <c r="J125" s="12">
        <v>4.0830000000000002</v>
      </c>
      <c r="K125" s="44" t="s">
        <v>733</v>
      </c>
      <c r="L125" s="9" t="str">
        <f t="shared" si="44"/>
        <v>Yes</v>
      </c>
    </row>
    <row r="126" spans="1:12" x14ac:dyDescent="0.2">
      <c r="A126" s="2" t="s">
        <v>986</v>
      </c>
      <c r="B126" s="34" t="s">
        <v>217</v>
      </c>
      <c r="C126" s="35">
        <v>36226</v>
      </c>
      <c r="D126" s="43" t="str">
        <f t="shared" si="47"/>
        <v>N/A</v>
      </c>
      <c r="E126" s="35">
        <v>36864</v>
      </c>
      <c r="F126" s="43" t="str">
        <f t="shared" si="48"/>
        <v>N/A</v>
      </c>
      <c r="G126" s="35">
        <v>38407</v>
      </c>
      <c r="H126" s="43" t="str">
        <f t="shared" si="49"/>
        <v>N/A</v>
      </c>
      <c r="I126" s="12">
        <v>1.7609999999999999</v>
      </c>
      <c r="J126" s="12">
        <v>4.1859999999999999</v>
      </c>
      <c r="K126" s="44" t="s">
        <v>733</v>
      </c>
      <c r="L126" s="9" t="str">
        <f t="shared" si="44"/>
        <v>Yes</v>
      </c>
    </row>
    <row r="127" spans="1:12" x14ac:dyDescent="0.2">
      <c r="A127" s="2" t="s">
        <v>987</v>
      </c>
      <c r="B127" s="34" t="s">
        <v>217</v>
      </c>
      <c r="C127" s="35">
        <v>26692</v>
      </c>
      <c r="D127" s="43" t="str">
        <f t="shared" si="47"/>
        <v>N/A</v>
      </c>
      <c r="E127" s="35">
        <v>26962</v>
      </c>
      <c r="F127" s="43" t="str">
        <f t="shared" si="48"/>
        <v>N/A</v>
      </c>
      <c r="G127" s="35">
        <v>27671</v>
      </c>
      <c r="H127" s="43" t="str">
        <f t="shared" si="49"/>
        <v>N/A</v>
      </c>
      <c r="I127" s="12">
        <v>1.012</v>
      </c>
      <c r="J127" s="12">
        <v>2.63</v>
      </c>
      <c r="K127" s="44" t="s">
        <v>733</v>
      </c>
      <c r="L127" s="9" t="str">
        <f t="shared" si="44"/>
        <v>Yes</v>
      </c>
    </row>
    <row r="128" spans="1:12" x14ac:dyDescent="0.2">
      <c r="A128" s="2" t="s">
        <v>988</v>
      </c>
      <c r="B128" s="34" t="s">
        <v>217</v>
      </c>
      <c r="C128" s="35">
        <v>0</v>
      </c>
      <c r="D128" s="43" t="str">
        <f t="shared" si="47"/>
        <v>N/A</v>
      </c>
      <c r="E128" s="35">
        <v>0</v>
      </c>
      <c r="F128" s="43" t="str">
        <f t="shared" si="48"/>
        <v>N/A</v>
      </c>
      <c r="G128" s="35">
        <v>0</v>
      </c>
      <c r="H128" s="43" t="str">
        <f t="shared" si="49"/>
        <v>N/A</v>
      </c>
      <c r="I128" s="12" t="s">
        <v>1743</v>
      </c>
      <c r="J128" s="12" t="s">
        <v>1743</v>
      </c>
      <c r="K128" s="44" t="s">
        <v>733</v>
      </c>
      <c r="L128" s="9" t="str">
        <f t="shared" si="44"/>
        <v>N/A</v>
      </c>
    </row>
    <row r="129" spans="1:12" x14ac:dyDescent="0.2">
      <c r="A129" s="7" t="s">
        <v>101</v>
      </c>
      <c r="B129" s="34" t="s">
        <v>217</v>
      </c>
      <c r="C129" s="35">
        <v>170675</v>
      </c>
      <c r="D129" s="43" t="str">
        <f t="shared" si="47"/>
        <v>N/A</v>
      </c>
      <c r="E129" s="35">
        <v>178366</v>
      </c>
      <c r="F129" s="43" t="str">
        <f t="shared" si="48"/>
        <v>N/A</v>
      </c>
      <c r="G129" s="35">
        <v>188616</v>
      </c>
      <c r="H129" s="43" t="str">
        <f t="shared" si="49"/>
        <v>N/A</v>
      </c>
      <c r="I129" s="12">
        <v>4.5060000000000002</v>
      </c>
      <c r="J129" s="12">
        <v>5.7469999999999999</v>
      </c>
      <c r="K129" s="44" t="s">
        <v>733</v>
      </c>
      <c r="L129" s="9" t="str">
        <f t="shared" si="44"/>
        <v>Yes</v>
      </c>
    </row>
    <row r="130" spans="1:12" x14ac:dyDescent="0.2">
      <c r="A130" s="2" t="s">
        <v>989</v>
      </c>
      <c r="B130" s="34" t="s">
        <v>217</v>
      </c>
      <c r="C130" s="35">
        <v>113722</v>
      </c>
      <c r="D130" s="43" t="str">
        <f t="shared" si="47"/>
        <v>N/A</v>
      </c>
      <c r="E130" s="35">
        <v>116549</v>
      </c>
      <c r="F130" s="43" t="str">
        <f t="shared" si="48"/>
        <v>N/A</v>
      </c>
      <c r="G130" s="35">
        <v>121022</v>
      </c>
      <c r="H130" s="43" t="str">
        <f t="shared" si="49"/>
        <v>N/A</v>
      </c>
      <c r="I130" s="12">
        <v>2.4860000000000002</v>
      </c>
      <c r="J130" s="12">
        <v>3.8380000000000001</v>
      </c>
      <c r="K130" s="44" t="s">
        <v>733</v>
      </c>
      <c r="L130" s="9" t="str">
        <f t="shared" si="44"/>
        <v>Yes</v>
      </c>
    </row>
    <row r="131" spans="1:12" x14ac:dyDescent="0.2">
      <c r="A131" s="2" t="s">
        <v>990</v>
      </c>
      <c r="B131" s="34" t="s">
        <v>217</v>
      </c>
      <c r="C131" s="35">
        <v>5869</v>
      </c>
      <c r="D131" s="43" t="str">
        <f t="shared" si="47"/>
        <v>N/A</v>
      </c>
      <c r="E131" s="35">
        <v>6964</v>
      </c>
      <c r="F131" s="43" t="str">
        <f t="shared" si="48"/>
        <v>N/A</v>
      </c>
      <c r="G131" s="35">
        <v>7854</v>
      </c>
      <c r="H131" s="43" t="str">
        <f t="shared" si="49"/>
        <v>N/A</v>
      </c>
      <c r="I131" s="12">
        <v>18.66</v>
      </c>
      <c r="J131" s="12">
        <v>12.78</v>
      </c>
      <c r="K131" s="44" t="s">
        <v>733</v>
      </c>
      <c r="L131" s="9" t="str">
        <f t="shared" si="44"/>
        <v>No</v>
      </c>
    </row>
    <row r="132" spans="1:12" x14ac:dyDescent="0.2">
      <c r="A132" s="2" t="s">
        <v>991</v>
      </c>
      <c r="B132" s="34" t="s">
        <v>217</v>
      </c>
      <c r="C132" s="35">
        <v>38016</v>
      </c>
      <c r="D132" s="43" t="str">
        <f t="shared" si="47"/>
        <v>N/A</v>
      </c>
      <c r="E132" s="35">
        <v>40913</v>
      </c>
      <c r="F132" s="43" t="str">
        <f t="shared" si="48"/>
        <v>N/A</v>
      </c>
      <c r="G132" s="35">
        <v>44755</v>
      </c>
      <c r="H132" s="43" t="str">
        <f t="shared" si="49"/>
        <v>N/A</v>
      </c>
      <c r="I132" s="12">
        <v>7.62</v>
      </c>
      <c r="J132" s="12">
        <v>9.391</v>
      </c>
      <c r="K132" s="44" t="s">
        <v>733</v>
      </c>
      <c r="L132" s="9" t="str">
        <f t="shared" si="44"/>
        <v>Yes</v>
      </c>
    </row>
    <row r="133" spans="1:12" x14ac:dyDescent="0.2">
      <c r="A133" s="2" t="s">
        <v>992</v>
      </c>
      <c r="B133" s="34" t="s">
        <v>217</v>
      </c>
      <c r="C133" s="35">
        <v>13068</v>
      </c>
      <c r="D133" s="43" t="str">
        <f t="shared" si="47"/>
        <v>N/A</v>
      </c>
      <c r="E133" s="35">
        <v>13940</v>
      </c>
      <c r="F133" s="43" t="str">
        <f t="shared" si="48"/>
        <v>N/A</v>
      </c>
      <c r="G133" s="35">
        <v>14985</v>
      </c>
      <c r="H133" s="43" t="str">
        <f t="shared" si="49"/>
        <v>N/A</v>
      </c>
      <c r="I133" s="12">
        <v>6.673</v>
      </c>
      <c r="J133" s="12">
        <v>7.4960000000000004</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531343</v>
      </c>
      <c r="D135" s="43" t="str">
        <f t="shared" si="47"/>
        <v>N/A</v>
      </c>
      <c r="E135" s="35">
        <v>578309</v>
      </c>
      <c r="F135" s="43" t="str">
        <f t="shared" si="48"/>
        <v>N/A</v>
      </c>
      <c r="G135" s="35">
        <v>619760</v>
      </c>
      <c r="H135" s="43" t="str">
        <f t="shared" si="49"/>
        <v>N/A</v>
      </c>
      <c r="I135" s="12">
        <v>8.8390000000000004</v>
      </c>
      <c r="J135" s="12">
        <v>7.1680000000000001</v>
      </c>
      <c r="K135" s="44" t="s">
        <v>733</v>
      </c>
      <c r="L135" s="9" t="str">
        <f t="shared" si="44"/>
        <v>Yes</v>
      </c>
    </row>
    <row r="136" spans="1:12" x14ac:dyDescent="0.2">
      <c r="A136" s="2" t="s">
        <v>994</v>
      </c>
      <c r="B136" s="34" t="s">
        <v>217</v>
      </c>
      <c r="C136" s="35">
        <v>0</v>
      </c>
      <c r="D136" s="43" t="str">
        <f t="shared" si="47"/>
        <v>N/A</v>
      </c>
      <c r="E136" s="35">
        <v>0</v>
      </c>
      <c r="F136" s="43" t="str">
        <f t="shared" si="48"/>
        <v>N/A</v>
      </c>
      <c r="G136" s="35">
        <v>0</v>
      </c>
      <c r="H136" s="43" t="str">
        <f t="shared" si="49"/>
        <v>N/A</v>
      </c>
      <c r="I136" s="12" t="s">
        <v>1743</v>
      </c>
      <c r="J136" s="12" t="s">
        <v>1743</v>
      </c>
      <c r="K136" s="44" t="s">
        <v>733</v>
      </c>
      <c r="L136" s="9" t="str">
        <f t="shared" si="44"/>
        <v>N/A</v>
      </c>
    </row>
    <row r="137" spans="1:12" x14ac:dyDescent="0.2">
      <c r="A137" s="2" t="s">
        <v>995</v>
      </c>
      <c r="B137" s="34" t="s">
        <v>217</v>
      </c>
      <c r="C137" s="35">
        <v>111</v>
      </c>
      <c r="D137" s="43" t="str">
        <f t="shared" si="47"/>
        <v>N/A</v>
      </c>
      <c r="E137" s="35">
        <v>114</v>
      </c>
      <c r="F137" s="43" t="str">
        <f t="shared" si="48"/>
        <v>N/A</v>
      </c>
      <c r="G137" s="35">
        <v>153</v>
      </c>
      <c r="H137" s="43" t="str">
        <f t="shared" si="49"/>
        <v>N/A</v>
      </c>
      <c r="I137" s="12">
        <v>2.7029999999999998</v>
      </c>
      <c r="J137" s="12">
        <v>34.21</v>
      </c>
      <c r="K137" s="44" t="s">
        <v>733</v>
      </c>
      <c r="L137" s="9" t="str">
        <f t="shared" si="44"/>
        <v>No</v>
      </c>
    </row>
    <row r="138" spans="1:12" x14ac:dyDescent="0.2">
      <c r="A138" s="2" t="s">
        <v>996</v>
      </c>
      <c r="B138" s="34" t="s">
        <v>217</v>
      </c>
      <c r="C138" s="35">
        <v>111</v>
      </c>
      <c r="D138" s="43" t="str">
        <f t="shared" si="47"/>
        <v>N/A</v>
      </c>
      <c r="E138" s="35">
        <v>90</v>
      </c>
      <c r="F138" s="43" t="str">
        <f t="shared" si="48"/>
        <v>N/A</v>
      </c>
      <c r="G138" s="35">
        <v>97</v>
      </c>
      <c r="H138" s="43" t="str">
        <f t="shared" si="49"/>
        <v>N/A</v>
      </c>
      <c r="I138" s="12">
        <v>-18.899999999999999</v>
      </c>
      <c r="J138" s="12">
        <v>7.7779999999999996</v>
      </c>
      <c r="K138" s="44" t="s">
        <v>733</v>
      </c>
      <c r="L138" s="9" t="str">
        <f t="shared" si="44"/>
        <v>Yes</v>
      </c>
    </row>
    <row r="139" spans="1:12" x14ac:dyDescent="0.2">
      <c r="A139" s="2" t="s">
        <v>997</v>
      </c>
      <c r="B139" s="34" t="s">
        <v>217</v>
      </c>
      <c r="C139" s="35">
        <v>478308</v>
      </c>
      <c r="D139" s="43" t="str">
        <f t="shared" si="47"/>
        <v>N/A</v>
      </c>
      <c r="E139" s="35">
        <v>526154</v>
      </c>
      <c r="F139" s="43" t="str">
        <f t="shared" si="48"/>
        <v>N/A</v>
      </c>
      <c r="G139" s="35">
        <v>568279</v>
      </c>
      <c r="H139" s="43" t="str">
        <f t="shared" si="49"/>
        <v>N/A</v>
      </c>
      <c r="I139" s="12">
        <v>10</v>
      </c>
      <c r="J139" s="12">
        <v>8.0060000000000002</v>
      </c>
      <c r="K139" s="44" t="s">
        <v>733</v>
      </c>
      <c r="L139" s="9" t="str">
        <f t="shared" si="44"/>
        <v>Yes</v>
      </c>
    </row>
    <row r="140" spans="1:12" x14ac:dyDescent="0.2">
      <c r="A140" s="2" t="s">
        <v>998</v>
      </c>
      <c r="B140" s="34" t="s">
        <v>217</v>
      </c>
      <c r="C140" s="35">
        <v>37602</v>
      </c>
      <c r="D140" s="43" t="str">
        <f t="shared" si="47"/>
        <v>N/A</v>
      </c>
      <c r="E140" s="35">
        <v>37726</v>
      </c>
      <c r="F140" s="43" t="str">
        <f t="shared" si="48"/>
        <v>N/A</v>
      </c>
      <c r="G140" s="35">
        <v>37212</v>
      </c>
      <c r="H140" s="43" t="str">
        <f t="shared" si="49"/>
        <v>N/A</v>
      </c>
      <c r="I140" s="12">
        <v>0.32979999999999998</v>
      </c>
      <c r="J140" s="12">
        <v>-1.36</v>
      </c>
      <c r="K140" s="44" t="s">
        <v>733</v>
      </c>
      <c r="L140" s="9" t="str">
        <f t="shared" si="44"/>
        <v>Yes</v>
      </c>
    </row>
    <row r="141" spans="1:12" x14ac:dyDescent="0.2">
      <c r="A141" s="2" t="s">
        <v>999</v>
      </c>
      <c r="B141" s="34" t="s">
        <v>217</v>
      </c>
      <c r="C141" s="35">
        <v>15211</v>
      </c>
      <c r="D141" s="43" t="str">
        <f t="shared" si="47"/>
        <v>N/A</v>
      </c>
      <c r="E141" s="35">
        <v>14225</v>
      </c>
      <c r="F141" s="43" t="str">
        <f t="shared" si="48"/>
        <v>N/A</v>
      </c>
      <c r="G141" s="35">
        <v>14019</v>
      </c>
      <c r="H141" s="43" t="str">
        <f t="shared" si="49"/>
        <v>N/A</v>
      </c>
      <c r="I141" s="12">
        <v>-6.48</v>
      </c>
      <c r="J141" s="12">
        <v>-1.45</v>
      </c>
      <c r="K141" s="44" t="s">
        <v>733</v>
      </c>
      <c r="L141" s="9" t="str">
        <f t="shared" si="44"/>
        <v>Yes</v>
      </c>
    </row>
    <row r="142" spans="1:12" x14ac:dyDescent="0.2">
      <c r="A142" s="2" t="s">
        <v>1000</v>
      </c>
      <c r="B142" s="34" t="s">
        <v>217</v>
      </c>
      <c r="C142" s="35">
        <v>0</v>
      </c>
      <c r="D142" s="43" t="str">
        <f t="shared" si="47"/>
        <v>N/A</v>
      </c>
      <c r="E142" s="35">
        <v>0</v>
      </c>
      <c r="F142" s="43" t="str">
        <f t="shared" si="48"/>
        <v>N/A</v>
      </c>
      <c r="G142" s="35">
        <v>0</v>
      </c>
      <c r="H142" s="43" t="str">
        <f t="shared" si="49"/>
        <v>N/A</v>
      </c>
      <c r="I142" s="12" t="s">
        <v>1743</v>
      </c>
      <c r="J142" s="12" t="s">
        <v>1743</v>
      </c>
      <c r="K142" s="44" t="s">
        <v>733</v>
      </c>
      <c r="L142" s="9" t="str">
        <f t="shared" si="44"/>
        <v>N/A</v>
      </c>
    </row>
    <row r="143" spans="1:12" x14ac:dyDescent="0.2">
      <c r="A143" s="7" t="s">
        <v>105</v>
      </c>
      <c r="B143" s="34" t="s">
        <v>217</v>
      </c>
      <c r="C143" s="35">
        <v>146048</v>
      </c>
      <c r="D143" s="43" t="str">
        <f t="shared" si="47"/>
        <v>N/A</v>
      </c>
      <c r="E143" s="35">
        <v>159234</v>
      </c>
      <c r="F143" s="43" t="str">
        <f t="shared" si="48"/>
        <v>N/A</v>
      </c>
      <c r="G143" s="35">
        <v>170618</v>
      </c>
      <c r="H143" s="43" t="str">
        <f t="shared" si="49"/>
        <v>N/A</v>
      </c>
      <c r="I143" s="12">
        <v>9.0289999999999999</v>
      </c>
      <c r="J143" s="12">
        <v>7.149</v>
      </c>
      <c r="K143" s="44" t="s">
        <v>733</v>
      </c>
      <c r="L143" s="9" t="str">
        <f t="shared" si="44"/>
        <v>Yes</v>
      </c>
    </row>
    <row r="144" spans="1:12" x14ac:dyDescent="0.2">
      <c r="A144" s="2" t="s">
        <v>1001</v>
      </c>
      <c r="B144" s="34" t="s">
        <v>217</v>
      </c>
      <c r="C144" s="35">
        <v>0</v>
      </c>
      <c r="D144" s="43" t="str">
        <f t="shared" si="47"/>
        <v>N/A</v>
      </c>
      <c r="E144" s="35">
        <v>0</v>
      </c>
      <c r="F144" s="43" t="str">
        <f t="shared" si="48"/>
        <v>N/A</v>
      </c>
      <c r="G144" s="35">
        <v>0</v>
      </c>
      <c r="H144" s="43" t="str">
        <f t="shared" si="49"/>
        <v>N/A</v>
      </c>
      <c r="I144" s="12" t="s">
        <v>1743</v>
      </c>
      <c r="J144" s="12" t="s">
        <v>1743</v>
      </c>
      <c r="K144" s="44" t="s">
        <v>733</v>
      </c>
      <c r="L144" s="9" t="str">
        <f t="shared" si="44"/>
        <v>N/A</v>
      </c>
    </row>
    <row r="145" spans="1:12" x14ac:dyDescent="0.2">
      <c r="A145" s="2" t="s">
        <v>1002</v>
      </c>
      <c r="B145" s="34" t="s">
        <v>217</v>
      </c>
      <c r="C145" s="35">
        <v>8164</v>
      </c>
      <c r="D145" s="43" t="str">
        <f t="shared" si="47"/>
        <v>N/A</v>
      </c>
      <c r="E145" s="35">
        <v>10665</v>
      </c>
      <c r="F145" s="43" t="str">
        <f t="shared" si="48"/>
        <v>N/A</v>
      </c>
      <c r="G145" s="35">
        <v>11937</v>
      </c>
      <c r="H145" s="43" t="str">
        <f t="shared" si="49"/>
        <v>N/A</v>
      </c>
      <c r="I145" s="12">
        <v>30.63</v>
      </c>
      <c r="J145" s="12">
        <v>11.93</v>
      </c>
      <c r="K145" s="44" t="s">
        <v>733</v>
      </c>
      <c r="L145" s="9" t="str">
        <f t="shared" si="44"/>
        <v>No</v>
      </c>
    </row>
    <row r="146" spans="1:12" x14ac:dyDescent="0.2">
      <c r="A146" s="2" t="s">
        <v>1003</v>
      </c>
      <c r="B146" s="34" t="s">
        <v>217</v>
      </c>
      <c r="C146" s="35">
        <v>116</v>
      </c>
      <c r="D146" s="43" t="str">
        <f t="shared" si="47"/>
        <v>N/A</v>
      </c>
      <c r="E146" s="35">
        <v>75</v>
      </c>
      <c r="F146" s="43" t="str">
        <f t="shared" si="48"/>
        <v>N/A</v>
      </c>
      <c r="G146" s="35">
        <v>84</v>
      </c>
      <c r="H146" s="43" t="str">
        <f t="shared" si="49"/>
        <v>N/A</v>
      </c>
      <c r="I146" s="12">
        <v>-35.299999999999997</v>
      </c>
      <c r="J146" s="12">
        <v>12</v>
      </c>
      <c r="K146" s="44" t="s">
        <v>733</v>
      </c>
      <c r="L146" s="9" t="str">
        <f t="shared" si="44"/>
        <v>No</v>
      </c>
    </row>
    <row r="147" spans="1:12" x14ac:dyDescent="0.2">
      <c r="A147" s="2" t="s">
        <v>1004</v>
      </c>
      <c r="B147" s="34" t="s">
        <v>217</v>
      </c>
      <c r="C147" s="35">
        <v>39791</v>
      </c>
      <c r="D147" s="43" t="str">
        <f t="shared" si="47"/>
        <v>N/A</v>
      </c>
      <c r="E147" s="35">
        <v>39151</v>
      </c>
      <c r="F147" s="43" t="str">
        <f t="shared" si="48"/>
        <v>N/A</v>
      </c>
      <c r="G147" s="35">
        <v>37688</v>
      </c>
      <c r="H147" s="43" t="str">
        <f t="shared" si="49"/>
        <v>N/A</v>
      </c>
      <c r="I147" s="12">
        <v>-1.61</v>
      </c>
      <c r="J147" s="12">
        <v>-3.74</v>
      </c>
      <c r="K147" s="44" t="s">
        <v>733</v>
      </c>
      <c r="L147" s="9" t="str">
        <f t="shared" si="44"/>
        <v>Yes</v>
      </c>
    </row>
    <row r="148" spans="1:12" x14ac:dyDescent="0.2">
      <c r="A148" s="2" t="s">
        <v>1005</v>
      </c>
      <c r="B148" s="34" t="s">
        <v>217</v>
      </c>
      <c r="C148" s="35">
        <v>88000</v>
      </c>
      <c r="D148" s="43" t="str">
        <f t="shared" si="47"/>
        <v>N/A</v>
      </c>
      <c r="E148" s="35">
        <v>101933</v>
      </c>
      <c r="F148" s="43" t="str">
        <f t="shared" si="48"/>
        <v>N/A</v>
      </c>
      <c r="G148" s="35">
        <v>111883</v>
      </c>
      <c r="H148" s="43" t="str">
        <f t="shared" si="49"/>
        <v>N/A</v>
      </c>
      <c r="I148" s="12">
        <v>15.83</v>
      </c>
      <c r="J148" s="12">
        <v>9.7609999999999992</v>
      </c>
      <c r="K148" s="44" t="s">
        <v>733</v>
      </c>
      <c r="L148" s="9" t="str">
        <f t="shared" si="44"/>
        <v>Yes</v>
      </c>
    </row>
    <row r="149" spans="1:12" x14ac:dyDescent="0.2">
      <c r="A149" s="2" t="s">
        <v>1006</v>
      </c>
      <c r="B149" s="34" t="s">
        <v>217</v>
      </c>
      <c r="C149" s="35">
        <v>9977</v>
      </c>
      <c r="D149" s="43" t="str">
        <f t="shared" si="47"/>
        <v>N/A</v>
      </c>
      <c r="E149" s="35">
        <v>7410</v>
      </c>
      <c r="F149" s="43" t="str">
        <f t="shared" si="48"/>
        <v>N/A</v>
      </c>
      <c r="G149" s="35">
        <v>9026</v>
      </c>
      <c r="H149" s="43" t="str">
        <f t="shared" si="49"/>
        <v>N/A</v>
      </c>
      <c r="I149" s="12">
        <v>-25.7</v>
      </c>
      <c r="J149" s="12">
        <v>21.81</v>
      </c>
      <c r="K149" s="44" t="s">
        <v>733</v>
      </c>
      <c r="L149" s="9" t="str">
        <f t="shared" si="44"/>
        <v>No</v>
      </c>
    </row>
    <row r="150" spans="1:12" ht="25.5" x14ac:dyDescent="0.2">
      <c r="A150" s="16" t="s">
        <v>1007</v>
      </c>
      <c r="B150" s="1" t="s">
        <v>217</v>
      </c>
      <c r="C150" s="1">
        <v>28591</v>
      </c>
      <c r="D150" s="11" t="str">
        <f t="shared" ref="D150:D155" si="50">IF($B150="N/A","N/A",IF(C150&gt;10,"No",IF(C150&lt;-10,"No","Yes")))</f>
        <v>N/A</v>
      </c>
      <c r="E150" s="1">
        <v>28886</v>
      </c>
      <c r="F150" s="11" t="str">
        <f t="shared" ref="F150:F155" si="51">IF($B150="N/A","N/A",IF(E150&gt;10,"No",IF(E150&lt;-10,"No","Yes")))</f>
        <v>N/A</v>
      </c>
      <c r="G150" s="1">
        <v>28874</v>
      </c>
      <c r="H150" s="11" t="str">
        <f t="shared" ref="H150:H155" si="52">IF($B150="N/A","N/A",IF(G150&gt;10,"No",IF(G150&lt;-10,"No","Yes")))</f>
        <v>N/A</v>
      </c>
      <c r="I150" s="56">
        <v>1.032</v>
      </c>
      <c r="J150" s="56">
        <v>-4.2000000000000003E-2</v>
      </c>
      <c r="K150" s="44" t="s">
        <v>732</v>
      </c>
      <c r="L150" s="9" t="str">
        <f t="shared" ref="L150:L155" si="53">IF(J150="Div by 0", "N/A", IF(K150="N/A","N/A", IF(J150&gt;VALUE(MID(K150,1,2)), "No", IF(J150&lt;-1*VALUE(MID(K150,1,2)), "No", "Yes"))))</f>
        <v>Yes</v>
      </c>
    </row>
    <row r="151" spans="1:12" x14ac:dyDescent="0.2">
      <c r="A151" s="6" t="s">
        <v>330</v>
      </c>
      <c r="B151" s="47" t="s">
        <v>217</v>
      </c>
      <c r="C151" s="13">
        <v>3.0162273474000001</v>
      </c>
      <c r="D151" s="11" t="str">
        <f t="shared" si="50"/>
        <v>N/A</v>
      </c>
      <c r="E151" s="13">
        <v>2.8449359234</v>
      </c>
      <c r="F151" s="11" t="str">
        <f t="shared" si="51"/>
        <v>N/A</v>
      </c>
      <c r="G151" s="13">
        <v>2.6743183377999999</v>
      </c>
      <c r="H151" s="11" t="str">
        <f t="shared" si="52"/>
        <v>N/A</v>
      </c>
      <c r="I151" s="56">
        <v>-5.68</v>
      </c>
      <c r="J151" s="56">
        <v>-6</v>
      </c>
      <c r="K151" s="44" t="s">
        <v>732</v>
      </c>
      <c r="L151" s="9" t="str">
        <f t="shared" si="53"/>
        <v>Yes</v>
      </c>
    </row>
    <row r="152" spans="1:12" x14ac:dyDescent="0.2">
      <c r="A152" s="2" t="s">
        <v>331</v>
      </c>
      <c r="B152" s="47" t="s">
        <v>217</v>
      </c>
      <c r="C152" s="13">
        <v>21.177884615</v>
      </c>
      <c r="D152" s="11" t="str">
        <f t="shared" si="50"/>
        <v>N/A</v>
      </c>
      <c r="E152" s="13">
        <v>20.987741228000001</v>
      </c>
      <c r="F152" s="11" t="str">
        <f t="shared" si="51"/>
        <v>N/A</v>
      </c>
      <c r="G152" s="13">
        <v>20.666845446</v>
      </c>
      <c r="H152" s="11" t="str">
        <f t="shared" si="52"/>
        <v>N/A</v>
      </c>
      <c r="I152" s="56">
        <v>-0.89800000000000002</v>
      </c>
      <c r="J152" s="56">
        <v>-1.53</v>
      </c>
      <c r="K152" s="44" t="s">
        <v>732</v>
      </c>
      <c r="L152" s="9" t="str">
        <f t="shared" si="53"/>
        <v>Yes</v>
      </c>
    </row>
    <row r="153" spans="1:12" x14ac:dyDescent="0.2">
      <c r="A153" s="2" t="s">
        <v>332</v>
      </c>
      <c r="B153" s="47" t="s">
        <v>217</v>
      </c>
      <c r="C153" s="13">
        <v>4.0298813534000004</v>
      </c>
      <c r="D153" s="11" t="str">
        <f t="shared" si="50"/>
        <v>N/A</v>
      </c>
      <c r="E153" s="13">
        <v>4.1779262864</v>
      </c>
      <c r="F153" s="11" t="str">
        <f t="shared" si="51"/>
        <v>N/A</v>
      </c>
      <c r="G153" s="13">
        <v>3.9795139330999998</v>
      </c>
      <c r="H153" s="11" t="str">
        <f t="shared" si="52"/>
        <v>N/A</v>
      </c>
      <c r="I153" s="56">
        <v>3.6739999999999999</v>
      </c>
      <c r="J153" s="56">
        <v>-4.75</v>
      </c>
      <c r="K153" s="44" t="s">
        <v>732</v>
      </c>
      <c r="L153" s="9" t="str">
        <f t="shared" si="53"/>
        <v>Yes</v>
      </c>
    </row>
    <row r="154" spans="1:12" x14ac:dyDescent="0.2">
      <c r="A154" s="2" t="s">
        <v>333</v>
      </c>
      <c r="B154" s="47" t="s">
        <v>217</v>
      </c>
      <c r="C154" s="13">
        <v>9.8994434899999997E-2</v>
      </c>
      <c r="D154" s="11" t="str">
        <f t="shared" si="50"/>
        <v>N/A</v>
      </c>
      <c r="E154" s="13">
        <v>8.8706902399999996E-2</v>
      </c>
      <c r="F154" s="11" t="str">
        <f t="shared" si="51"/>
        <v>N/A</v>
      </c>
      <c r="G154" s="13">
        <v>8.0676390900000006E-2</v>
      </c>
      <c r="H154" s="11" t="str">
        <f t="shared" si="52"/>
        <v>N/A</v>
      </c>
      <c r="I154" s="56">
        <v>-10.4</v>
      </c>
      <c r="J154" s="56">
        <v>-9.0500000000000007</v>
      </c>
      <c r="K154" s="44" t="s">
        <v>732</v>
      </c>
      <c r="L154" s="9" t="str">
        <f t="shared" si="53"/>
        <v>Yes</v>
      </c>
    </row>
    <row r="155" spans="1:12" x14ac:dyDescent="0.2">
      <c r="A155" s="2" t="s">
        <v>334</v>
      </c>
      <c r="B155" s="47" t="s">
        <v>217</v>
      </c>
      <c r="C155" s="13">
        <v>2.9442375100000001E-2</v>
      </c>
      <c r="D155" s="11" t="str">
        <f t="shared" si="50"/>
        <v>N/A</v>
      </c>
      <c r="E155" s="13">
        <v>3.20283357E-2</v>
      </c>
      <c r="F155" s="11" t="str">
        <f t="shared" si="51"/>
        <v>N/A</v>
      </c>
      <c r="G155" s="13">
        <v>3.5166277900000001E-2</v>
      </c>
      <c r="H155" s="11" t="str">
        <f t="shared" si="52"/>
        <v>N/A</v>
      </c>
      <c r="I155" s="56">
        <v>8.7829999999999995</v>
      </c>
      <c r="J155" s="56">
        <v>9.7970000000000006</v>
      </c>
      <c r="K155" s="44" t="s">
        <v>732</v>
      </c>
      <c r="L155" s="9" t="str">
        <f t="shared" si="53"/>
        <v>Yes</v>
      </c>
    </row>
    <row r="156" spans="1:12" x14ac:dyDescent="0.2">
      <c r="A156" s="16" t="s">
        <v>1008</v>
      </c>
      <c r="B156" s="34" t="s">
        <v>217</v>
      </c>
      <c r="C156" s="35">
        <v>42618</v>
      </c>
      <c r="D156" s="43" t="str">
        <f t="shared" ref="D156:D162" si="54">IF($B156="N/A","N/A",IF(C156&gt;10,"No",IF(C156&lt;-10,"No","Yes")))</f>
        <v>N/A</v>
      </c>
      <c r="E156" s="35">
        <v>49348</v>
      </c>
      <c r="F156" s="43" t="str">
        <f t="shared" ref="F156:F162" si="55">IF($B156="N/A","N/A",IF(E156&gt;10,"No",IF(E156&lt;-10,"No","Yes")))</f>
        <v>N/A</v>
      </c>
      <c r="G156" s="35">
        <v>54068</v>
      </c>
      <c r="H156" s="43" t="str">
        <f t="shared" ref="H156:H162" si="56">IF($B156="N/A","N/A",IF(G156&gt;10,"No",IF(G156&lt;-10,"No","Yes")))</f>
        <v>N/A</v>
      </c>
      <c r="I156" s="12">
        <v>15.79</v>
      </c>
      <c r="J156" s="12">
        <v>9.5649999999999995</v>
      </c>
      <c r="K156" s="44" t="s">
        <v>732</v>
      </c>
      <c r="L156" s="9" t="str">
        <f t="shared" ref="L156:L163" si="57">IF(J156="Div by 0", "N/A", IF(K156="N/A","N/A", IF(J156&gt;VALUE(MID(K156,1,2)), "No", IF(J156&lt;-1*VALUE(MID(K156,1,2)), "No", "Yes"))))</f>
        <v>Yes</v>
      </c>
    </row>
    <row r="157" spans="1:12" x14ac:dyDescent="0.2">
      <c r="A157" s="6" t="s">
        <v>1009</v>
      </c>
      <c r="B157" s="34" t="s">
        <v>217</v>
      </c>
      <c r="C157" s="8">
        <v>4.4960154276999997</v>
      </c>
      <c r="D157" s="43" t="str">
        <f t="shared" si="54"/>
        <v>N/A</v>
      </c>
      <c r="E157" s="8">
        <v>4.8602055650000002</v>
      </c>
      <c r="F157" s="43" t="str">
        <f t="shared" si="55"/>
        <v>N/A</v>
      </c>
      <c r="G157" s="8">
        <v>5.0077939976000003</v>
      </c>
      <c r="H157" s="43" t="str">
        <f t="shared" si="56"/>
        <v>N/A</v>
      </c>
      <c r="I157" s="12">
        <v>8.1</v>
      </c>
      <c r="J157" s="12">
        <v>3.0369999999999999</v>
      </c>
      <c r="K157" s="44" t="s">
        <v>732</v>
      </c>
      <c r="L157" s="9" t="str">
        <f t="shared" si="57"/>
        <v>Yes</v>
      </c>
    </row>
    <row r="158" spans="1:12" x14ac:dyDescent="0.2">
      <c r="A158" s="16" t="s">
        <v>1010</v>
      </c>
      <c r="B158" s="34" t="s">
        <v>217</v>
      </c>
      <c r="C158" s="8">
        <v>18.412459936000001</v>
      </c>
      <c r="D158" s="43" t="str">
        <f t="shared" si="54"/>
        <v>N/A</v>
      </c>
      <c r="E158" s="8">
        <v>19.741751224000001</v>
      </c>
      <c r="F158" s="43" t="str">
        <f t="shared" si="55"/>
        <v>N/A</v>
      </c>
      <c r="G158" s="8">
        <v>19.817645481</v>
      </c>
      <c r="H158" s="43" t="str">
        <f t="shared" si="56"/>
        <v>N/A</v>
      </c>
      <c r="I158" s="12">
        <v>7.22</v>
      </c>
      <c r="J158" s="12">
        <v>0.38440000000000002</v>
      </c>
      <c r="K158" s="44" t="s">
        <v>732</v>
      </c>
      <c r="L158" s="9" t="str">
        <f t="shared" si="57"/>
        <v>Yes</v>
      </c>
    </row>
    <row r="159" spans="1:12" x14ac:dyDescent="0.2">
      <c r="A159" s="16" t="s">
        <v>1011</v>
      </c>
      <c r="B159" s="34" t="s">
        <v>217</v>
      </c>
      <c r="C159" s="8">
        <v>12.89819833</v>
      </c>
      <c r="D159" s="43" t="str">
        <f t="shared" si="54"/>
        <v>N/A</v>
      </c>
      <c r="E159" s="8">
        <v>13.785138422999999</v>
      </c>
      <c r="F159" s="43" t="str">
        <f t="shared" si="55"/>
        <v>N/A</v>
      </c>
      <c r="G159" s="8">
        <v>13.915044323</v>
      </c>
      <c r="H159" s="43" t="str">
        <f t="shared" si="56"/>
        <v>N/A</v>
      </c>
      <c r="I159" s="12">
        <v>6.8760000000000003</v>
      </c>
      <c r="J159" s="12">
        <v>0.94240000000000002</v>
      </c>
      <c r="K159" s="44" t="s">
        <v>732</v>
      </c>
      <c r="L159" s="9" t="str">
        <f t="shared" si="57"/>
        <v>Yes</v>
      </c>
    </row>
    <row r="160" spans="1:12" x14ac:dyDescent="0.2">
      <c r="A160" s="16" t="s">
        <v>1012</v>
      </c>
      <c r="B160" s="34" t="s">
        <v>217</v>
      </c>
      <c r="C160" s="8">
        <v>0.32860129900000001</v>
      </c>
      <c r="D160" s="43" t="str">
        <f t="shared" si="54"/>
        <v>N/A</v>
      </c>
      <c r="E160" s="8">
        <v>0.78815996290000001</v>
      </c>
      <c r="F160" s="43" t="str">
        <f t="shared" si="55"/>
        <v>N/A</v>
      </c>
      <c r="G160" s="8">
        <v>1.1761004260000001</v>
      </c>
      <c r="H160" s="43" t="str">
        <f t="shared" si="56"/>
        <v>N/A</v>
      </c>
      <c r="I160" s="12">
        <v>139.9</v>
      </c>
      <c r="J160" s="12">
        <v>49.22</v>
      </c>
      <c r="K160" s="44" t="s">
        <v>732</v>
      </c>
      <c r="L160" s="9" t="str">
        <f t="shared" si="57"/>
        <v>No</v>
      </c>
    </row>
    <row r="161" spans="1:12" x14ac:dyDescent="0.2">
      <c r="A161" s="16" t="s">
        <v>1013</v>
      </c>
      <c r="B161" s="34" t="s">
        <v>217</v>
      </c>
      <c r="C161" s="8">
        <v>0.32523553900000002</v>
      </c>
      <c r="D161" s="43" t="str">
        <f t="shared" si="54"/>
        <v>N/A</v>
      </c>
      <c r="E161" s="8">
        <v>0.35859175799999998</v>
      </c>
      <c r="F161" s="43" t="str">
        <f t="shared" si="55"/>
        <v>N/A</v>
      </c>
      <c r="G161" s="8">
        <v>0.33994068620000001</v>
      </c>
      <c r="H161" s="43" t="str">
        <f t="shared" si="56"/>
        <v>N/A</v>
      </c>
      <c r="I161" s="12">
        <v>10.26</v>
      </c>
      <c r="J161" s="12">
        <v>-5.2</v>
      </c>
      <c r="K161" s="44" t="s">
        <v>732</v>
      </c>
      <c r="L161" s="9" t="str">
        <f t="shared" si="57"/>
        <v>Yes</v>
      </c>
    </row>
    <row r="162" spans="1:12" x14ac:dyDescent="0.2">
      <c r="A162" s="2" t="s">
        <v>1014</v>
      </c>
      <c r="B162" s="34" t="s">
        <v>217</v>
      </c>
      <c r="C162" s="35">
        <v>10740</v>
      </c>
      <c r="D162" s="43" t="str">
        <f t="shared" si="54"/>
        <v>N/A</v>
      </c>
      <c r="E162" s="35">
        <v>11422</v>
      </c>
      <c r="F162" s="43" t="str">
        <f t="shared" si="55"/>
        <v>N/A</v>
      </c>
      <c r="G162" s="35">
        <v>10989</v>
      </c>
      <c r="H162" s="43" t="str">
        <f t="shared" si="56"/>
        <v>N/A</v>
      </c>
      <c r="I162" s="12">
        <v>6.35</v>
      </c>
      <c r="J162" s="12">
        <v>-3.79</v>
      </c>
      <c r="K162" s="44" t="s">
        <v>732</v>
      </c>
      <c r="L162" s="9" t="str">
        <f t="shared" si="57"/>
        <v>Yes</v>
      </c>
    </row>
    <row r="163" spans="1:12" ht="25.5" x14ac:dyDescent="0.2">
      <c r="A163" s="16" t="s">
        <v>1015</v>
      </c>
      <c r="B163" s="34" t="s">
        <v>217</v>
      </c>
      <c r="C163" s="35">
        <v>43404</v>
      </c>
      <c r="D163" s="43" t="str">
        <f>IF($B163="N/A","N/A",IF(C163&gt;10,"No",IF(C163&lt;-10,"No","Yes")))</f>
        <v>N/A</v>
      </c>
      <c r="E163" s="35">
        <v>49842</v>
      </c>
      <c r="F163" s="43" t="str">
        <f>IF($B163="N/A","N/A",IF(E163&gt;10,"No",IF(E163&lt;-10,"No","Yes")))</f>
        <v>N/A</v>
      </c>
      <c r="G163" s="35">
        <v>54582</v>
      </c>
      <c r="H163" s="43" t="str">
        <f>IF($B163="N/A","N/A",IF(G163&gt;10,"No",IF(G163&lt;-10,"No","Yes")))</f>
        <v>N/A</v>
      </c>
      <c r="I163" s="12">
        <v>14.83</v>
      </c>
      <c r="J163" s="12">
        <v>9.51</v>
      </c>
      <c r="K163" s="44" t="s">
        <v>732</v>
      </c>
      <c r="L163" s="9" t="str">
        <f t="shared" si="57"/>
        <v>Yes</v>
      </c>
    </row>
    <row r="164" spans="1:12" x14ac:dyDescent="0.2">
      <c r="A164" s="4" t="s">
        <v>1016</v>
      </c>
      <c r="B164" s="34" t="s">
        <v>217</v>
      </c>
      <c r="C164" s="35">
        <v>27729</v>
      </c>
      <c r="D164" s="43" t="str">
        <f t="shared" ref="D164:D238" si="58">IF($B164="N/A","N/A",IF(C164&gt;10,"No",IF(C164&lt;-10,"No","Yes")))</f>
        <v>N/A</v>
      </c>
      <c r="E164" s="35">
        <v>29787</v>
      </c>
      <c r="F164" s="43" t="str">
        <f t="shared" ref="F164:F238" si="59">IF($B164="N/A","N/A",IF(E164&gt;10,"No",IF(E164&lt;-10,"No","Yes")))</f>
        <v>N/A</v>
      </c>
      <c r="G164" s="35">
        <v>33759</v>
      </c>
      <c r="H164" s="43" t="str">
        <f t="shared" ref="H164:H227" si="60">IF($B164="N/A","N/A",IF(G164&gt;10,"No",IF(G164&lt;-10,"No","Yes")))</f>
        <v>N/A</v>
      </c>
      <c r="I164" s="12">
        <v>7.4219999999999997</v>
      </c>
      <c r="J164" s="12">
        <v>13.33</v>
      </c>
      <c r="K164" s="44" t="s">
        <v>732</v>
      </c>
      <c r="L164" s="9" t="str">
        <f t="shared" ref="L164:L227" si="61">IF(J164="Div by 0", "N/A", IF(K164="N/A","N/A", IF(J164&gt;VALUE(MID(K164,1,2)), "No", IF(J164&lt;-1*VALUE(MID(K164,1,2)), "No", "Yes"))))</f>
        <v>Yes</v>
      </c>
    </row>
    <row r="165" spans="1:12" x14ac:dyDescent="0.2">
      <c r="A165" s="60" t="s">
        <v>71</v>
      </c>
      <c r="B165" s="34" t="s">
        <v>217</v>
      </c>
      <c r="C165" s="8">
        <v>2.9252900604000001</v>
      </c>
      <c r="D165" s="43" t="str">
        <f t="shared" si="58"/>
        <v>N/A</v>
      </c>
      <c r="E165" s="8">
        <v>2.9336739718999998</v>
      </c>
      <c r="F165" s="43" t="str">
        <f t="shared" si="59"/>
        <v>N/A</v>
      </c>
      <c r="G165" s="8">
        <v>3.1267684686999999</v>
      </c>
      <c r="H165" s="43" t="str">
        <f t="shared" si="60"/>
        <v>N/A</v>
      </c>
      <c r="I165" s="12">
        <v>0.28660000000000002</v>
      </c>
      <c r="J165" s="12">
        <v>6.5819999999999999</v>
      </c>
      <c r="K165" s="44" t="s">
        <v>732</v>
      </c>
      <c r="L165" s="9" t="str">
        <f t="shared" si="61"/>
        <v>Yes</v>
      </c>
    </row>
    <row r="166" spans="1:12" x14ac:dyDescent="0.2">
      <c r="A166" s="4" t="s">
        <v>111</v>
      </c>
      <c r="B166" s="34" t="s">
        <v>217</v>
      </c>
      <c r="C166" s="8">
        <v>11.098758012999999</v>
      </c>
      <c r="D166" s="43" t="str">
        <f t="shared" si="58"/>
        <v>N/A</v>
      </c>
      <c r="E166" s="8">
        <v>11.44219069</v>
      </c>
      <c r="F166" s="43" t="str">
        <f t="shared" si="59"/>
        <v>N/A</v>
      </c>
      <c r="G166" s="8">
        <v>12.646623561</v>
      </c>
      <c r="H166" s="43" t="str">
        <f t="shared" si="60"/>
        <v>N/A</v>
      </c>
      <c r="I166" s="12">
        <v>3.0939999999999999</v>
      </c>
      <c r="J166" s="12">
        <v>10.53</v>
      </c>
      <c r="K166" s="44" t="s">
        <v>732</v>
      </c>
      <c r="L166" s="9" t="str">
        <f t="shared" si="61"/>
        <v>Yes</v>
      </c>
    </row>
    <row r="167" spans="1:12" x14ac:dyDescent="0.2">
      <c r="A167" s="4" t="s">
        <v>112</v>
      </c>
      <c r="B167" s="34" t="s">
        <v>217</v>
      </c>
      <c r="C167" s="8">
        <v>8.9972169328000007</v>
      </c>
      <c r="D167" s="43" t="str">
        <f t="shared" si="58"/>
        <v>N/A</v>
      </c>
      <c r="E167" s="8">
        <v>9.2697038673000005</v>
      </c>
      <c r="F167" s="43" t="str">
        <f t="shared" si="59"/>
        <v>N/A</v>
      </c>
      <c r="G167" s="8">
        <v>9.8289646689999994</v>
      </c>
      <c r="H167" s="43" t="str">
        <f t="shared" si="60"/>
        <v>N/A</v>
      </c>
      <c r="I167" s="12">
        <v>3.0289999999999999</v>
      </c>
      <c r="J167" s="12">
        <v>6.0330000000000004</v>
      </c>
      <c r="K167" s="44" t="s">
        <v>732</v>
      </c>
      <c r="L167" s="9" t="str">
        <f t="shared" si="61"/>
        <v>Yes</v>
      </c>
    </row>
    <row r="168" spans="1:12" x14ac:dyDescent="0.2">
      <c r="A168" s="4" t="s">
        <v>113</v>
      </c>
      <c r="B168" s="34" t="s">
        <v>217</v>
      </c>
      <c r="C168" s="8">
        <v>0.23544113689999999</v>
      </c>
      <c r="D168" s="43" t="str">
        <f t="shared" si="58"/>
        <v>N/A</v>
      </c>
      <c r="E168" s="8">
        <v>0.3185148424</v>
      </c>
      <c r="F168" s="43" t="str">
        <f t="shared" si="59"/>
        <v>N/A</v>
      </c>
      <c r="G168" s="8">
        <v>0.39418484570000001</v>
      </c>
      <c r="H168" s="43" t="str">
        <f t="shared" si="60"/>
        <v>N/A</v>
      </c>
      <c r="I168" s="12">
        <v>35.28</v>
      </c>
      <c r="J168" s="12">
        <v>23.76</v>
      </c>
      <c r="K168" s="44" t="s">
        <v>732</v>
      </c>
      <c r="L168" s="9" t="str">
        <f t="shared" si="61"/>
        <v>Yes</v>
      </c>
    </row>
    <row r="169" spans="1:12" x14ac:dyDescent="0.2">
      <c r="A169" s="4" t="s">
        <v>114</v>
      </c>
      <c r="B169" s="34" t="s">
        <v>217</v>
      </c>
      <c r="C169" s="8">
        <v>2.80729623E-2</v>
      </c>
      <c r="D169" s="43" t="str">
        <f t="shared" si="58"/>
        <v>N/A</v>
      </c>
      <c r="E169" s="8">
        <v>2.0724217199999999E-2</v>
      </c>
      <c r="F169" s="43" t="str">
        <f t="shared" si="59"/>
        <v>N/A</v>
      </c>
      <c r="G169" s="8">
        <v>2.57886038E-2</v>
      </c>
      <c r="H169" s="43" t="str">
        <f t="shared" si="60"/>
        <v>N/A</v>
      </c>
      <c r="I169" s="12">
        <v>-26.2</v>
      </c>
      <c r="J169" s="12">
        <v>24.44</v>
      </c>
      <c r="K169" s="44" t="s">
        <v>732</v>
      </c>
      <c r="L169" s="9" t="str">
        <f t="shared" si="61"/>
        <v>Yes</v>
      </c>
    </row>
    <row r="170" spans="1:12" x14ac:dyDescent="0.2">
      <c r="A170" s="4" t="s">
        <v>428</v>
      </c>
      <c r="B170" s="34" t="s">
        <v>217</v>
      </c>
      <c r="C170" s="35">
        <v>10764</v>
      </c>
      <c r="D170" s="43" t="str">
        <f>IF($B170="N/A","N/A",IF(C170&gt;10,"No",IF(C170&lt;-10,"No","Yes")))</f>
        <v>N/A</v>
      </c>
      <c r="E170" s="35">
        <v>11069</v>
      </c>
      <c r="F170" s="43" t="str">
        <f>IF($B170="N/A","N/A",IF(E170&gt;10,"No",IF(E170&lt;-10,"No","Yes")))</f>
        <v>N/A</v>
      </c>
      <c r="G170" s="35">
        <v>12387</v>
      </c>
      <c r="H170" s="43" t="str">
        <f>IF($B170="N/A","N/A",IF(G170&gt;10,"No",IF(G170&lt;-10,"No","Yes")))</f>
        <v>N/A</v>
      </c>
      <c r="I170" s="12">
        <v>2.8340000000000001</v>
      </c>
      <c r="J170" s="12">
        <v>11.91</v>
      </c>
      <c r="K170" s="44" t="s">
        <v>732</v>
      </c>
      <c r="L170" s="9" t="str">
        <f t="shared" si="61"/>
        <v>Yes</v>
      </c>
    </row>
    <row r="171" spans="1:12" x14ac:dyDescent="0.2">
      <c r="A171" s="4" t="s">
        <v>429</v>
      </c>
      <c r="B171" s="34" t="s">
        <v>217</v>
      </c>
      <c r="C171" s="35">
        <v>317</v>
      </c>
      <c r="D171" s="43" t="str">
        <f>IF($B171="N/A","N/A",IF(C171&gt;10,"No",IF(C171&lt;-10,"No","Yes")))</f>
        <v>N/A</v>
      </c>
      <c r="E171" s="35">
        <v>309</v>
      </c>
      <c r="F171" s="43" t="str">
        <f>IF($B171="N/A","N/A",IF(E171&gt;10,"No",IF(E171&lt;-10,"No","Yes")))</f>
        <v>N/A</v>
      </c>
      <c r="G171" s="35">
        <v>346</v>
      </c>
      <c r="H171" s="43" t="str">
        <f>IF($B171="N/A","N/A",IF(G171&gt;10,"No",IF(G171&lt;-10,"No","Yes")))</f>
        <v>N/A</v>
      </c>
      <c r="I171" s="12">
        <v>-2.52</v>
      </c>
      <c r="J171" s="12">
        <v>11.97</v>
      </c>
      <c r="K171" s="44" t="s">
        <v>732</v>
      </c>
      <c r="L171" s="9" t="str">
        <f t="shared" si="61"/>
        <v>Yes</v>
      </c>
    </row>
    <row r="172" spans="1:12" x14ac:dyDescent="0.2">
      <c r="A172" s="4" t="s">
        <v>430</v>
      </c>
      <c r="B172" s="34" t="s">
        <v>217</v>
      </c>
      <c r="C172" s="35">
        <v>7963</v>
      </c>
      <c r="D172" s="43" t="str">
        <f>IF($B172="N/A","N/A",IF(C172&gt;10,"No",IF(C172&lt;-10,"No","Yes")))</f>
        <v>N/A</v>
      </c>
      <c r="E172" s="35">
        <v>8513</v>
      </c>
      <c r="F172" s="43" t="str">
        <f>IF($B172="N/A","N/A",IF(E172&gt;10,"No",IF(E172&lt;-10,"No","Yes")))</f>
        <v>N/A</v>
      </c>
      <c r="G172" s="35">
        <v>9625</v>
      </c>
      <c r="H172" s="43" t="str">
        <f>IF($B172="N/A","N/A",IF(G172&gt;10,"No",IF(G172&lt;-10,"No","Yes")))</f>
        <v>N/A</v>
      </c>
      <c r="I172" s="12">
        <v>6.907</v>
      </c>
      <c r="J172" s="12">
        <v>13.06</v>
      </c>
      <c r="K172" s="44" t="s">
        <v>732</v>
      </c>
      <c r="L172" s="9" t="str">
        <f t="shared" si="61"/>
        <v>Yes</v>
      </c>
    </row>
    <row r="173" spans="1:12" x14ac:dyDescent="0.2">
      <c r="A173" s="4" t="s">
        <v>431</v>
      </c>
      <c r="B173" s="34" t="s">
        <v>217</v>
      </c>
      <c r="C173" s="35">
        <v>7393</v>
      </c>
      <c r="D173" s="43" t="str">
        <f>IF($B173="N/A","N/A",IF(C173&gt;10,"No",IF(C173&lt;-10,"No","Yes")))</f>
        <v>N/A</v>
      </c>
      <c r="E173" s="35">
        <v>8021</v>
      </c>
      <c r="F173" s="43" t="str">
        <f>IF($B173="N/A","N/A",IF(E173&gt;10,"No",IF(E173&lt;-10,"No","Yes")))</f>
        <v>N/A</v>
      </c>
      <c r="G173" s="35">
        <v>8914</v>
      </c>
      <c r="H173" s="43" t="str">
        <f>IF($B173="N/A","N/A",IF(G173&gt;10,"No",IF(G173&lt;-10,"No","Yes")))</f>
        <v>N/A</v>
      </c>
      <c r="I173" s="12">
        <v>8.4949999999999992</v>
      </c>
      <c r="J173" s="12">
        <v>11.13</v>
      </c>
      <c r="K173" s="44" t="s">
        <v>732</v>
      </c>
      <c r="L173" s="9" t="str">
        <f t="shared" si="61"/>
        <v>Yes</v>
      </c>
    </row>
    <row r="174" spans="1:12" x14ac:dyDescent="0.2">
      <c r="A174" s="4" t="s">
        <v>432</v>
      </c>
      <c r="B174" s="34" t="s">
        <v>217</v>
      </c>
      <c r="C174" s="35">
        <v>1292</v>
      </c>
      <c r="D174" s="43" t="str">
        <f>IF($B174="N/A","N/A",IF(C174&gt;10,"No",IF(C174&lt;-10,"No","Yes")))</f>
        <v>N/A</v>
      </c>
      <c r="E174" s="35">
        <v>1875</v>
      </c>
      <c r="F174" s="43" t="str">
        <f>IF($B174="N/A","N/A",IF(E174&gt;10,"No",IF(E174&lt;-10,"No","Yes")))</f>
        <v>N/A</v>
      </c>
      <c r="G174" s="35">
        <v>2487</v>
      </c>
      <c r="H174" s="43" t="str">
        <f>IF($B174="N/A","N/A",IF(G174&gt;10,"No",IF(G174&lt;-10,"No","Yes")))</f>
        <v>N/A</v>
      </c>
      <c r="I174" s="12">
        <v>45.12</v>
      </c>
      <c r="J174" s="12">
        <v>32.64</v>
      </c>
      <c r="K174" s="44" t="s">
        <v>732</v>
      </c>
      <c r="L174" s="9" t="str">
        <f t="shared" si="61"/>
        <v>No</v>
      </c>
    </row>
    <row r="175" spans="1:12" x14ac:dyDescent="0.2">
      <c r="A175" s="6" t="s">
        <v>1017</v>
      </c>
      <c r="B175" s="34" t="s">
        <v>217</v>
      </c>
      <c r="C175" s="35">
        <v>18473</v>
      </c>
      <c r="D175" s="43" t="str">
        <f t="shared" si="58"/>
        <v>N/A</v>
      </c>
      <c r="E175" s="35">
        <v>20229</v>
      </c>
      <c r="F175" s="43" t="str">
        <f t="shared" si="59"/>
        <v>N/A</v>
      </c>
      <c r="G175" s="35">
        <v>23942</v>
      </c>
      <c r="H175" s="43" t="str">
        <f t="shared" si="60"/>
        <v>N/A</v>
      </c>
      <c r="I175" s="12">
        <v>9.5060000000000002</v>
      </c>
      <c r="J175" s="12">
        <v>18.350000000000001</v>
      </c>
      <c r="K175" s="44" t="s">
        <v>732</v>
      </c>
      <c r="L175" s="9" t="str">
        <f t="shared" si="61"/>
        <v>Yes</v>
      </c>
    </row>
    <row r="176" spans="1:12" x14ac:dyDescent="0.2">
      <c r="A176" s="4" t="s">
        <v>1018</v>
      </c>
      <c r="B176" s="34" t="s">
        <v>217</v>
      </c>
      <c r="C176" s="35">
        <v>10449</v>
      </c>
      <c r="D176" s="43" t="str">
        <f>IF($B176="N/A","N/A",IF(C176&gt;10,"No",IF(C176&lt;-10,"No","Yes")))</f>
        <v>N/A</v>
      </c>
      <c r="E176" s="35">
        <v>10736</v>
      </c>
      <c r="F176" s="43" t="str">
        <f>IF($B176="N/A","N/A",IF(E176&gt;10,"No",IF(E176&lt;-10,"No","Yes")))</f>
        <v>N/A</v>
      </c>
      <c r="G176" s="35">
        <v>12018</v>
      </c>
      <c r="H176" s="43" t="str">
        <f>IF($B176="N/A","N/A",IF(G176&gt;10,"No",IF(G176&lt;-10,"No","Yes")))</f>
        <v>N/A</v>
      </c>
      <c r="I176" s="12">
        <v>2.7469999999999999</v>
      </c>
      <c r="J176" s="12">
        <v>11.94</v>
      </c>
      <c r="K176" s="44" t="s">
        <v>732</v>
      </c>
      <c r="L176" s="9" t="str">
        <f t="shared" si="61"/>
        <v>Yes</v>
      </c>
    </row>
    <row r="177" spans="1:12" x14ac:dyDescent="0.2">
      <c r="A177" s="4" t="s">
        <v>1019</v>
      </c>
      <c r="B177" s="34" t="s">
        <v>217</v>
      </c>
      <c r="C177" s="35">
        <v>303</v>
      </c>
      <c r="D177" s="43" t="str">
        <f>IF($B177="N/A","N/A",IF(C177&gt;10,"No",IF(C177&lt;-10,"No","Yes")))</f>
        <v>N/A</v>
      </c>
      <c r="E177" s="35">
        <v>295</v>
      </c>
      <c r="F177" s="43" t="str">
        <f>IF($B177="N/A","N/A",IF(E177&gt;10,"No",IF(E177&lt;-10,"No","Yes")))</f>
        <v>N/A</v>
      </c>
      <c r="G177" s="35">
        <v>329</v>
      </c>
      <c r="H177" s="43" t="str">
        <f>IF($B177="N/A","N/A",IF(G177&gt;10,"No",IF(G177&lt;-10,"No","Yes")))</f>
        <v>N/A</v>
      </c>
      <c r="I177" s="12">
        <v>-2.64</v>
      </c>
      <c r="J177" s="12">
        <v>11.53</v>
      </c>
      <c r="K177" s="44" t="s">
        <v>732</v>
      </c>
      <c r="L177" s="9" t="str">
        <f t="shared" si="61"/>
        <v>Yes</v>
      </c>
    </row>
    <row r="178" spans="1:12" ht="25.5" x14ac:dyDescent="0.2">
      <c r="A178" s="4" t="s">
        <v>1020</v>
      </c>
      <c r="B178" s="34" t="s">
        <v>217</v>
      </c>
      <c r="C178" s="35">
        <v>3454</v>
      </c>
      <c r="D178" s="43" t="str">
        <f>IF($B178="N/A","N/A",IF(C178&gt;10,"No",IF(C178&lt;-10,"No","Yes")))</f>
        <v>N/A</v>
      </c>
      <c r="E178" s="35">
        <v>3770</v>
      </c>
      <c r="F178" s="43" t="str">
        <f>IF($B178="N/A","N/A",IF(E178&gt;10,"No",IF(E178&lt;-10,"No","Yes")))</f>
        <v>N/A</v>
      </c>
      <c r="G178" s="35">
        <v>4706</v>
      </c>
      <c r="H178" s="43" t="str">
        <f>IF($B178="N/A","N/A",IF(G178&gt;10,"No",IF(G178&lt;-10,"No","Yes")))</f>
        <v>N/A</v>
      </c>
      <c r="I178" s="12">
        <v>9.1489999999999991</v>
      </c>
      <c r="J178" s="12">
        <v>24.83</v>
      </c>
      <c r="K178" s="44" t="s">
        <v>732</v>
      </c>
      <c r="L178" s="9" t="str">
        <f t="shared" si="61"/>
        <v>Yes</v>
      </c>
    </row>
    <row r="179" spans="1:12" ht="25.5" x14ac:dyDescent="0.2">
      <c r="A179" s="4" t="s">
        <v>1021</v>
      </c>
      <c r="B179" s="34" t="s">
        <v>217</v>
      </c>
      <c r="C179" s="35">
        <v>3409</v>
      </c>
      <c r="D179" s="43" t="str">
        <f>IF($B179="N/A","N/A",IF(C179&gt;10,"No",IF(C179&lt;-10,"No","Yes")))</f>
        <v>N/A</v>
      </c>
      <c r="E179" s="35">
        <v>3985</v>
      </c>
      <c r="F179" s="43" t="str">
        <f>IF($B179="N/A","N/A",IF(E179&gt;10,"No",IF(E179&lt;-10,"No","Yes")))</f>
        <v>N/A</v>
      </c>
      <c r="G179" s="35">
        <v>4839</v>
      </c>
      <c r="H179" s="43" t="str">
        <f>IF($B179="N/A","N/A",IF(G179&gt;10,"No",IF(G179&lt;-10,"No","Yes")))</f>
        <v>N/A</v>
      </c>
      <c r="I179" s="12">
        <v>16.899999999999999</v>
      </c>
      <c r="J179" s="12">
        <v>21.43</v>
      </c>
      <c r="K179" s="44" t="s">
        <v>732</v>
      </c>
      <c r="L179" s="9" t="str">
        <f t="shared" si="61"/>
        <v>Yes</v>
      </c>
    </row>
    <row r="180" spans="1:12" ht="25.5" x14ac:dyDescent="0.2">
      <c r="A180" s="4" t="s">
        <v>1022</v>
      </c>
      <c r="B180" s="34" t="s">
        <v>217</v>
      </c>
      <c r="C180" s="35">
        <v>858</v>
      </c>
      <c r="D180" s="43" t="str">
        <f>IF($B180="N/A","N/A",IF(C180&gt;10,"No",IF(C180&lt;-10,"No","Yes")))</f>
        <v>N/A</v>
      </c>
      <c r="E180" s="35">
        <v>1443</v>
      </c>
      <c r="F180" s="43" t="str">
        <f>IF($B180="N/A","N/A",IF(E180&gt;10,"No",IF(E180&lt;-10,"No","Yes")))</f>
        <v>N/A</v>
      </c>
      <c r="G180" s="35">
        <v>2050</v>
      </c>
      <c r="H180" s="43" t="str">
        <f>IF($B180="N/A","N/A",IF(G180&gt;10,"No",IF(G180&lt;-10,"No","Yes")))</f>
        <v>N/A</v>
      </c>
      <c r="I180" s="12">
        <v>68.180000000000007</v>
      </c>
      <c r="J180" s="12">
        <v>42.07</v>
      </c>
      <c r="K180" s="44" t="s">
        <v>732</v>
      </c>
      <c r="L180" s="9" t="str">
        <f t="shared" si="61"/>
        <v>No</v>
      </c>
    </row>
    <row r="181" spans="1:12" x14ac:dyDescent="0.2">
      <c r="A181" s="6" t="s">
        <v>1023</v>
      </c>
      <c r="B181" s="34" t="s">
        <v>217</v>
      </c>
      <c r="C181" s="35">
        <v>32</v>
      </c>
      <c r="D181" s="43" t="str">
        <f t="shared" si="58"/>
        <v>N/A</v>
      </c>
      <c r="E181" s="35">
        <v>43</v>
      </c>
      <c r="F181" s="43" t="str">
        <f t="shared" si="59"/>
        <v>N/A</v>
      </c>
      <c r="G181" s="35">
        <v>70</v>
      </c>
      <c r="H181" s="43" t="str">
        <f t="shared" si="60"/>
        <v>N/A</v>
      </c>
      <c r="I181" s="12">
        <v>34.380000000000003</v>
      </c>
      <c r="J181" s="12">
        <v>62.79</v>
      </c>
      <c r="K181" s="44" t="s">
        <v>732</v>
      </c>
      <c r="L181" s="9" t="str">
        <f t="shared" si="61"/>
        <v>No</v>
      </c>
    </row>
    <row r="182" spans="1:12" x14ac:dyDescent="0.2">
      <c r="A182" s="4" t="s">
        <v>1024</v>
      </c>
      <c r="B182" s="34" t="s">
        <v>217</v>
      </c>
      <c r="C182" s="35">
        <v>32</v>
      </c>
      <c r="D182" s="43" t="str">
        <f t="shared" si="58"/>
        <v>N/A</v>
      </c>
      <c r="E182" s="35">
        <v>42</v>
      </c>
      <c r="F182" s="43" t="str">
        <f t="shared" si="59"/>
        <v>N/A</v>
      </c>
      <c r="G182" s="35">
        <v>66</v>
      </c>
      <c r="H182" s="43" t="str">
        <f t="shared" si="60"/>
        <v>N/A</v>
      </c>
      <c r="I182" s="12">
        <v>31.25</v>
      </c>
      <c r="J182" s="12">
        <v>57.14</v>
      </c>
      <c r="K182" s="44" t="s">
        <v>732</v>
      </c>
      <c r="L182" s="9" t="str">
        <f t="shared" si="61"/>
        <v>No</v>
      </c>
    </row>
    <row r="183" spans="1:12" x14ac:dyDescent="0.2">
      <c r="A183" s="4" t="s">
        <v>1025</v>
      </c>
      <c r="B183" s="34" t="s">
        <v>217</v>
      </c>
      <c r="C183" s="35">
        <v>0</v>
      </c>
      <c r="D183" s="43" t="str">
        <f t="shared" si="58"/>
        <v>N/A</v>
      </c>
      <c r="E183" s="35">
        <v>0</v>
      </c>
      <c r="F183" s="43" t="str">
        <f t="shared" si="59"/>
        <v>N/A</v>
      </c>
      <c r="G183" s="35">
        <v>11</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11</v>
      </c>
      <c r="F184" s="43" t="str">
        <f t="shared" si="59"/>
        <v>N/A</v>
      </c>
      <c r="G184" s="35">
        <v>11</v>
      </c>
      <c r="H184" s="43" t="str">
        <f t="shared" si="60"/>
        <v>N/A</v>
      </c>
      <c r="I184" s="12" t="s">
        <v>1743</v>
      </c>
      <c r="J184" s="12">
        <v>0</v>
      </c>
      <c r="K184" s="44" t="s">
        <v>732</v>
      </c>
      <c r="L184" s="9" t="str">
        <f t="shared" si="61"/>
        <v>Yes</v>
      </c>
    </row>
    <row r="185" spans="1:12" x14ac:dyDescent="0.2">
      <c r="A185" s="4" t="s">
        <v>1027</v>
      </c>
      <c r="B185" s="34" t="s">
        <v>217</v>
      </c>
      <c r="C185" s="35">
        <v>0</v>
      </c>
      <c r="D185" s="43" t="str">
        <f t="shared" si="58"/>
        <v>N/A</v>
      </c>
      <c r="E185" s="35">
        <v>0</v>
      </c>
      <c r="F185" s="43" t="str">
        <f t="shared" si="59"/>
        <v>N/A</v>
      </c>
      <c r="G185" s="35">
        <v>11</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0</v>
      </c>
      <c r="D193" s="11" t="str">
        <f t="shared" si="58"/>
        <v>N/A</v>
      </c>
      <c r="E193" s="1">
        <v>0</v>
      </c>
      <c r="F193" s="11" t="str">
        <f t="shared" si="59"/>
        <v>N/A</v>
      </c>
      <c r="G193" s="1">
        <v>0</v>
      </c>
      <c r="H193" s="11" t="str">
        <f t="shared" si="60"/>
        <v>N/A</v>
      </c>
      <c r="I193" s="56" t="s">
        <v>1743</v>
      </c>
      <c r="J193" s="56" t="s">
        <v>1743</v>
      </c>
      <c r="K193" s="47" t="s">
        <v>732</v>
      </c>
      <c r="L193" s="11" t="str">
        <f t="shared" si="61"/>
        <v>N/A</v>
      </c>
    </row>
    <row r="194" spans="1:12" ht="25.5" x14ac:dyDescent="0.2">
      <c r="A194" s="4" t="s">
        <v>1036</v>
      </c>
      <c r="B194" s="34" t="s">
        <v>217</v>
      </c>
      <c r="C194" s="35">
        <v>0</v>
      </c>
      <c r="D194" s="43" t="str">
        <f t="shared" si="58"/>
        <v>N/A</v>
      </c>
      <c r="E194" s="35">
        <v>0</v>
      </c>
      <c r="F194" s="43" t="str">
        <f t="shared" si="59"/>
        <v>N/A</v>
      </c>
      <c r="G194" s="35">
        <v>0</v>
      </c>
      <c r="H194" s="43" t="str">
        <f t="shared" si="60"/>
        <v>N/A</v>
      </c>
      <c r="I194" s="12" t="s">
        <v>1743</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0</v>
      </c>
      <c r="D196" s="43" t="str">
        <f t="shared" si="58"/>
        <v>N/A</v>
      </c>
      <c r="E196" s="35">
        <v>0</v>
      </c>
      <c r="F196" s="43" t="str">
        <f t="shared" si="59"/>
        <v>N/A</v>
      </c>
      <c r="G196" s="35">
        <v>0</v>
      </c>
      <c r="H196" s="43" t="str">
        <f t="shared" si="60"/>
        <v>N/A</v>
      </c>
      <c r="I196" s="12" t="s">
        <v>1743</v>
      </c>
      <c r="J196" s="12" t="s">
        <v>1743</v>
      </c>
      <c r="K196" s="44" t="s">
        <v>732</v>
      </c>
      <c r="L196" s="9" t="str">
        <f t="shared" si="61"/>
        <v>N/A</v>
      </c>
    </row>
    <row r="197" spans="1:12" ht="25.5" x14ac:dyDescent="0.2">
      <c r="A197" s="4" t="s">
        <v>1039</v>
      </c>
      <c r="B197" s="34" t="s">
        <v>217</v>
      </c>
      <c r="C197" s="35">
        <v>0</v>
      </c>
      <c r="D197" s="43" t="str">
        <f t="shared" si="58"/>
        <v>N/A</v>
      </c>
      <c r="E197" s="35">
        <v>0</v>
      </c>
      <c r="F197" s="43" t="str">
        <f t="shared" si="59"/>
        <v>N/A</v>
      </c>
      <c r="G197" s="35">
        <v>0</v>
      </c>
      <c r="H197" s="43" t="str">
        <f t="shared" si="60"/>
        <v>N/A</v>
      </c>
      <c r="I197" s="12" t="s">
        <v>1743</v>
      </c>
      <c r="J197" s="12" t="s">
        <v>1743</v>
      </c>
      <c r="K197" s="44" t="s">
        <v>732</v>
      </c>
      <c r="L197" s="9" t="str">
        <f t="shared" si="61"/>
        <v>N/A</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65</v>
      </c>
      <c r="D199" s="11" t="str">
        <f t="shared" si="58"/>
        <v>N/A</v>
      </c>
      <c r="E199" s="1">
        <v>63</v>
      </c>
      <c r="F199" s="11" t="str">
        <f t="shared" si="59"/>
        <v>N/A</v>
      </c>
      <c r="G199" s="1">
        <v>48</v>
      </c>
      <c r="H199" s="11" t="str">
        <f t="shared" si="60"/>
        <v>N/A</v>
      </c>
      <c r="I199" s="56">
        <v>-3.08</v>
      </c>
      <c r="J199" s="56">
        <v>-23.8</v>
      </c>
      <c r="K199" s="47" t="s">
        <v>732</v>
      </c>
      <c r="L199" s="11" t="str">
        <f t="shared" si="61"/>
        <v>Yes</v>
      </c>
    </row>
    <row r="200" spans="1:12" ht="25.5" x14ac:dyDescent="0.2">
      <c r="A200" s="4" t="s">
        <v>1042</v>
      </c>
      <c r="B200" s="34" t="s">
        <v>217</v>
      </c>
      <c r="C200" s="35">
        <v>11</v>
      </c>
      <c r="D200" s="43" t="str">
        <f t="shared" si="58"/>
        <v>N/A</v>
      </c>
      <c r="E200" s="35">
        <v>11</v>
      </c>
      <c r="F200" s="43" t="str">
        <f t="shared" si="59"/>
        <v>N/A</v>
      </c>
      <c r="G200" s="35">
        <v>11</v>
      </c>
      <c r="H200" s="43" t="str">
        <f t="shared" si="60"/>
        <v>N/A</v>
      </c>
      <c r="I200" s="12">
        <v>20</v>
      </c>
      <c r="J200" s="12">
        <v>0</v>
      </c>
      <c r="K200" s="44" t="s">
        <v>732</v>
      </c>
      <c r="L200" s="9" t="str">
        <f t="shared" si="61"/>
        <v>Yes</v>
      </c>
    </row>
    <row r="201" spans="1:12" ht="25.5" x14ac:dyDescent="0.2">
      <c r="A201" s="4" t="s">
        <v>1043</v>
      </c>
      <c r="B201" s="34" t="s">
        <v>217</v>
      </c>
      <c r="C201" s="35">
        <v>0</v>
      </c>
      <c r="D201" s="43" t="str">
        <f t="shared" si="58"/>
        <v>N/A</v>
      </c>
      <c r="E201" s="35">
        <v>0</v>
      </c>
      <c r="F201" s="43" t="str">
        <f t="shared" si="59"/>
        <v>N/A</v>
      </c>
      <c r="G201" s="35">
        <v>0</v>
      </c>
      <c r="H201" s="43" t="str">
        <f t="shared" si="60"/>
        <v>N/A</v>
      </c>
      <c r="I201" s="12" t="s">
        <v>1743</v>
      </c>
      <c r="J201" s="12" t="s">
        <v>1743</v>
      </c>
      <c r="K201" s="44" t="s">
        <v>732</v>
      </c>
      <c r="L201" s="9" t="str">
        <f t="shared" si="61"/>
        <v>N/A</v>
      </c>
    </row>
    <row r="202" spans="1:12" ht="25.5" x14ac:dyDescent="0.2">
      <c r="A202" s="4" t="s">
        <v>1044</v>
      </c>
      <c r="B202" s="34" t="s">
        <v>217</v>
      </c>
      <c r="C202" s="35">
        <v>35</v>
      </c>
      <c r="D202" s="43" t="str">
        <f t="shared" si="58"/>
        <v>N/A</v>
      </c>
      <c r="E202" s="35">
        <v>35</v>
      </c>
      <c r="F202" s="43" t="str">
        <f t="shared" si="59"/>
        <v>N/A</v>
      </c>
      <c r="G202" s="35">
        <v>27</v>
      </c>
      <c r="H202" s="43" t="str">
        <f t="shared" si="60"/>
        <v>N/A</v>
      </c>
      <c r="I202" s="12">
        <v>0</v>
      </c>
      <c r="J202" s="12">
        <v>-22.9</v>
      </c>
      <c r="K202" s="44" t="s">
        <v>732</v>
      </c>
      <c r="L202" s="9" t="str">
        <f t="shared" si="61"/>
        <v>Yes</v>
      </c>
    </row>
    <row r="203" spans="1:12" ht="25.5" x14ac:dyDescent="0.2">
      <c r="A203" s="4" t="s">
        <v>1045</v>
      </c>
      <c r="B203" s="34" t="s">
        <v>217</v>
      </c>
      <c r="C203" s="35">
        <v>23</v>
      </c>
      <c r="D203" s="43" t="str">
        <f t="shared" si="58"/>
        <v>N/A</v>
      </c>
      <c r="E203" s="35">
        <v>21</v>
      </c>
      <c r="F203" s="43" t="str">
        <f t="shared" si="59"/>
        <v>N/A</v>
      </c>
      <c r="G203" s="35">
        <v>13</v>
      </c>
      <c r="H203" s="43" t="str">
        <f t="shared" si="60"/>
        <v>N/A</v>
      </c>
      <c r="I203" s="12">
        <v>-8.6999999999999993</v>
      </c>
      <c r="J203" s="12">
        <v>-38.1</v>
      </c>
      <c r="K203" s="44" t="s">
        <v>732</v>
      </c>
      <c r="L203" s="9" t="str">
        <f t="shared" si="61"/>
        <v>No</v>
      </c>
    </row>
    <row r="204" spans="1:12" ht="25.5" x14ac:dyDescent="0.2">
      <c r="A204" s="4" t="s">
        <v>1046</v>
      </c>
      <c r="B204" s="34" t="s">
        <v>217</v>
      </c>
      <c r="C204" s="35">
        <v>11</v>
      </c>
      <c r="D204" s="43" t="str">
        <f t="shared" si="58"/>
        <v>N/A</v>
      </c>
      <c r="E204" s="35">
        <v>11</v>
      </c>
      <c r="F204" s="43" t="str">
        <f t="shared" si="59"/>
        <v>N/A</v>
      </c>
      <c r="G204" s="35">
        <v>11</v>
      </c>
      <c r="H204" s="43" t="str">
        <f t="shared" si="60"/>
        <v>N/A</v>
      </c>
      <c r="I204" s="12">
        <v>-50</v>
      </c>
      <c r="J204" s="12">
        <v>100</v>
      </c>
      <c r="K204" s="44" t="s">
        <v>732</v>
      </c>
      <c r="L204" s="9" t="str">
        <f t="shared" si="61"/>
        <v>No</v>
      </c>
    </row>
    <row r="205" spans="1:12" x14ac:dyDescent="0.2">
      <c r="A205" s="6" t="s">
        <v>1047</v>
      </c>
      <c r="B205" s="47" t="s">
        <v>217</v>
      </c>
      <c r="C205" s="1">
        <v>8759</v>
      </c>
      <c r="D205" s="11" t="str">
        <f t="shared" si="58"/>
        <v>N/A</v>
      </c>
      <c r="E205" s="1">
        <v>9045</v>
      </c>
      <c r="F205" s="11" t="str">
        <f t="shared" si="59"/>
        <v>N/A</v>
      </c>
      <c r="G205" s="1">
        <v>9282</v>
      </c>
      <c r="H205" s="11" t="str">
        <f t="shared" si="60"/>
        <v>N/A</v>
      </c>
      <c r="I205" s="56">
        <v>3.2650000000000001</v>
      </c>
      <c r="J205" s="56">
        <v>2.62</v>
      </c>
      <c r="K205" s="47" t="s">
        <v>732</v>
      </c>
      <c r="L205" s="11" t="str">
        <f t="shared" si="61"/>
        <v>Yes</v>
      </c>
    </row>
    <row r="206" spans="1:12" x14ac:dyDescent="0.2">
      <c r="A206" s="4" t="s">
        <v>1048</v>
      </c>
      <c r="B206" s="34" t="s">
        <v>217</v>
      </c>
      <c r="C206" s="35">
        <v>270</v>
      </c>
      <c r="D206" s="43" t="str">
        <f t="shared" si="58"/>
        <v>N/A</v>
      </c>
      <c r="E206" s="35">
        <v>277</v>
      </c>
      <c r="F206" s="43" t="str">
        <f t="shared" si="59"/>
        <v>N/A</v>
      </c>
      <c r="G206" s="35">
        <v>287</v>
      </c>
      <c r="H206" s="43" t="str">
        <f t="shared" si="60"/>
        <v>N/A</v>
      </c>
      <c r="I206" s="12">
        <v>2.593</v>
      </c>
      <c r="J206" s="12">
        <v>3.61</v>
      </c>
      <c r="K206" s="44" t="s">
        <v>732</v>
      </c>
      <c r="L206" s="9" t="str">
        <f t="shared" si="61"/>
        <v>Yes</v>
      </c>
    </row>
    <row r="207" spans="1:12" x14ac:dyDescent="0.2">
      <c r="A207" s="4" t="s">
        <v>1049</v>
      </c>
      <c r="B207" s="34" t="s">
        <v>217</v>
      </c>
      <c r="C207" s="35">
        <v>14</v>
      </c>
      <c r="D207" s="43" t="str">
        <f t="shared" si="58"/>
        <v>N/A</v>
      </c>
      <c r="E207" s="35">
        <v>14</v>
      </c>
      <c r="F207" s="43" t="str">
        <f t="shared" si="59"/>
        <v>N/A</v>
      </c>
      <c r="G207" s="35">
        <v>16</v>
      </c>
      <c r="H207" s="43" t="str">
        <f t="shared" si="60"/>
        <v>N/A</v>
      </c>
      <c r="I207" s="12">
        <v>0</v>
      </c>
      <c r="J207" s="12">
        <v>14.29</v>
      </c>
      <c r="K207" s="44" t="s">
        <v>732</v>
      </c>
      <c r="L207" s="9" t="str">
        <f t="shared" si="61"/>
        <v>Yes</v>
      </c>
    </row>
    <row r="208" spans="1:12" ht="25.5" x14ac:dyDescent="0.2">
      <c r="A208" s="4" t="s">
        <v>1050</v>
      </c>
      <c r="B208" s="34" t="s">
        <v>217</v>
      </c>
      <c r="C208" s="35">
        <v>4432</v>
      </c>
      <c r="D208" s="43" t="str">
        <f t="shared" si="58"/>
        <v>N/A</v>
      </c>
      <c r="E208" s="35">
        <v>4654</v>
      </c>
      <c r="F208" s="43" t="str">
        <f t="shared" si="59"/>
        <v>N/A</v>
      </c>
      <c r="G208" s="35">
        <v>4836</v>
      </c>
      <c r="H208" s="43" t="str">
        <f t="shared" si="60"/>
        <v>N/A</v>
      </c>
      <c r="I208" s="12">
        <v>5.0090000000000003</v>
      </c>
      <c r="J208" s="12">
        <v>3.911</v>
      </c>
      <c r="K208" s="44" t="s">
        <v>732</v>
      </c>
      <c r="L208" s="9" t="str">
        <f t="shared" si="61"/>
        <v>Yes</v>
      </c>
    </row>
    <row r="209" spans="1:12" ht="25.5" x14ac:dyDescent="0.2">
      <c r="A209" s="4" t="s">
        <v>1051</v>
      </c>
      <c r="B209" s="34" t="s">
        <v>217</v>
      </c>
      <c r="C209" s="35">
        <v>3721</v>
      </c>
      <c r="D209" s="43" t="str">
        <f t="shared" si="58"/>
        <v>N/A</v>
      </c>
      <c r="E209" s="35">
        <v>3767</v>
      </c>
      <c r="F209" s="43" t="str">
        <f t="shared" si="59"/>
        <v>N/A</v>
      </c>
      <c r="G209" s="35">
        <v>3818</v>
      </c>
      <c r="H209" s="43" t="str">
        <f t="shared" si="60"/>
        <v>N/A</v>
      </c>
      <c r="I209" s="12">
        <v>1.236</v>
      </c>
      <c r="J209" s="12">
        <v>1.3540000000000001</v>
      </c>
      <c r="K209" s="44" t="s">
        <v>732</v>
      </c>
      <c r="L209" s="9" t="str">
        <f t="shared" si="61"/>
        <v>Yes</v>
      </c>
    </row>
    <row r="210" spans="1:12" ht="25.5" x14ac:dyDescent="0.2">
      <c r="A210" s="4" t="s">
        <v>1052</v>
      </c>
      <c r="B210" s="34" t="s">
        <v>217</v>
      </c>
      <c r="C210" s="35">
        <v>322</v>
      </c>
      <c r="D210" s="43" t="str">
        <f t="shared" si="58"/>
        <v>N/A</v>
      </c>
      <c r="E210" s="35">
        <v>333</v>
      </c>
      <c r="F210" s="43" t="str">
        <f t="shared" si="59"/>
        <v>N/A</v>
      </c>
      <c r="G210" s="35">
        <v>325</v>
      </c>
      <c r="H210" s="43" t="str">
        <f t="shared" si="60"/>
        <v>N/A</v>
      </c>
      <c r="I210" s="12">
        <v>3.4159999999999999</v>
      </c>
      <c r="J210" s="12">
        <v>-2.4</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400</v>
      </c>
      <c r="D217" s="43" t="str">
        <f t="shared" si="58"/>
        <v>N/A</v>
      </c>
      <c r="E217" s="35">
        <v>407</v>
      </c>
      <c r="F217" s="43" t="str">
        <f t="shared" si="59"/>
        <v>N/A</v>
      </c>
      <c r="G217" s="35">
        <v>417</v>
      </c>
      <c r="H217" s="43" t="str">
        <f t="shared" si="60"/>
        <v>N/A</v>
      </c>
      <c r="I217" s="12">
        <v>1.75</v>
      </c>
      <c r="J217" s="12">
        <v>2.4569999999999999</v>
      </c>
      <c r="K217" s="44" t="s">
        <v>732</v>
      </c>
      <c r="L217" s="9" t="str">
        <f t="shared" si="61"/>
        <v>Yes</v>
      </c>
    </row>
    <row r="218" spans="1:12" ht="25.5" x14ac:dyDescent="0.2">
      <c r="A218" s="4" t="s">
        <v>1060</v>
      </c>
      <c r="B218" s="34" t="s">
        <v>217</v>
      </c>
      <c r="C218" s="35">
        <v>11</v>
      </c>
      <c r="D218" s="43" t="str">
        <f t="shared" si="58"/>
        <v>N/A</v>
      </c>
      <c r="E218" s="35">
        <v>11</v>
      </c>
      <c r="F218" s="43" t="str">
        <f t="shared" si="59"/>
        <v>N/A</v>
      </c>
      <c r="G218" s="35">
        <v>11</v>
      </c>
      <c r="H218" s="43" t="str">
        <f t="shared" si="60"/>
        <v>N/A</v>
      </c>
      <c r="I218" s="12">
        <v>0</v>
      </c>
      <c r="J218" s="12">
        <v>25</v>
      </c>
      <c r="K218" s="44" t="s">
        <v>732</v>
      </c>
      <c r="L218" s="9" t="str">
        <f t="shared" si="61"/>
        <v>Yes</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42</v>
      </c>
      <c r="D220" s="43" t="str">
        <f t="shared" si="58"/>
        <v>N/A</v>
      </c>
      <c r="E220" s="35">
        <v>53</v>
      </c>
      <c r="F220" s="43" t="str">
        <f t="shared" si="59"/>
        <v>N/A</v>
      </c>
      <c r="G220" s="35">
        <v>55</v>
      </c>
      <c r="H220" s="43" t="str">
        <f t="shared" si="60"/>
        <v>N/A</v>
      </c>
      <c r="I220" s="12">
        <v>26.19</v>
      </c>
      <c r="J220" s="12">
        <v>3.774</v>
      </c>
      <c r="K220" s="44" t="s">
        <v>732</v>
      </c>
      <c r="L220" s="9" t="str">
        <f t="shared" si="61"/>
        <v>Yes</v>
      </c>
    </row>
    <row r="221" spans="1:12" ht="25.5" x14ac:dyDescent="0.2">
      <c r="A221" s="4" t="s">
        <v>1063</v>
      </c>
      <c r="B221" s="34" t="s">
        <v>217</v>
      </c>
      <c r="C221" s="35">
        <v>240</v>
      </c>
      <c r="D221" s="43" t="str">
        <f t="shared" si="58"/>
        <v>N/A</v>
      </c>
      <c r="E221" s="35">
        <v>248</v>
      </c>
      <c r="F221" s="43" t="str">
        <f t="shared" si="59"/>
        <v>N/A</v>
      </c>
      <c r="G221" s="35">
        <v>242</v>
      </c>
      <c r="H221" s="43" t="str">
        <f t="shared" si="60"/>
        <v>N/A</v>
      </c>
      <c r="I221" s="12">
        <v>3.3330000000000002</v>
      </c>
      <c r="J221" s="12">
        <v>-2.42</v>
      </c>
      <c r="K221" s="44" t="s">
        <v>732</v>
      </c>
      <c r="L221" s="9" t="str">
        <f t="shared" si="61"/>
        <v>Yes</v>
      </c>
    </row>
    <row r="222" spans="1:12" ht="25.5" x14ac:dyDescent="0.2">
      <c r="A222" s="4" t="s">
        <v>1064</v>
      </c>
      <c r="B222" s="34" t="s">
        <v>217</v>
      </c>
      <c r="C222" s="35">
        <v>110</v>
      </c>
      <c r="D222" s="43" t="str">
        <f t="shared" si="58"/>
        <v>N/A</v>
      </c>
      <c r="E222" s="35">
        <v>98</v>
      </c>
      <c r="F222" s="43" t="str">
        <f t="shared" si="59"/>
        <v>N/A</v>
      </c>
      <c r="G222" s="35">
        <v>110</v>
      </c>
      <c r="H222" s="43" t="str">
        <f t="shared" si="60"/>
        <v>N/A</v>
      </c>
      <c r="I222" s="12">
        <v>-10.9</v>
      </c>
      <c r="J222" s="12">
        <v>12.24</v>
      </c>
      <c r="K222" s="44" t="s">
        <v>732</v>
      </c>
      <c r="L222" s="9" t="str">
        <f t="shared" si="61"/>
        <v>Yes</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2.6795052112</v>
      </c>
      <c r="D235" s="43" t="str">
        <f>IF($B235="N/A","N/A",IF(C235&lt;15,"Yes","No"))</f>
        <v>Yes</v>
      </c>
      <c r="E235" s="8">
        <v>1.5442978481</v>
      </c>
      <c r="F235" s="43" t="str">
        <f>IF($B235="N/A","N/A",IF(E235&lt;15,"Yes","No"))</f>
        <v>Yes</v>
      </c>
      <c r="G235" s="8">
        <v>1.4396161024</v>
      </c>
      <c r="H235" s="43" t="str">
        <f>IF($B235="N/A","N/A",IF(G235&lt;15,"Yes","No"))</f>
        <v>Yes</v>
      </c>
      <c r="I235" s="12">
        <v>-42.4</v>
      </c>
      <c r="J235" s="12">
        <v>-6.78</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19112</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34.683899699999998</v>
      </c>
      <c r="D237" s="43" t="str">
        <f>IF($B237="N/A","N/A",IF(C237&lt;10,"Yes","No"))</f>
        <v>No</v>
      </c>
      <c r="E237" s="8">
        <v>38.628468589000001</v>
      </c>
      <c r="F237" s="43" t="str">
        <f>IF($B237="N/A","N/A",IF(E237&lt;10,"Yes","No"))</f>
        <v>No</v>
      </c>
      <c r="G237" s="8">
        <v>36.483726257999997</v>
      </c>
      <c r="H237" s="43" t="str">
        <f>IF($B237="N/A","N/A",IF(G237&lt;10,"Yes","No"))</f>
        <v>No</v>
      </c>
      <c r="I237" s="12">
        <v>11.37</v>
      </c>
      <c r="J237" s="12">
        <v>-5.55</v>
      </c>
      <c r="K237" s="44" t="s">
        <v>732</v>
      </c>
      <c r="L237" s="9" t="str">
        <f t="shared" si="63"/>
        <v>Yes</v>
      </c>
    </row>
    <row r="238" spans="1:12" x14ac:dyDescent="0.2">
      <c r="A238" s="2" t="s">
        <v>72</v>
      </c>
      <c r="B238" s="34" t="s">
        <v>217</v>
      </c>
      <c r="C238" s="8">
        <v>4.1364636300999997</v>
      </c>
      <c r="D238" s="43" t="str">
        <f t="shared" si="58"/>
        <v>N/A</v>
      </c>
      <c r="E238" s="8">
        <v>5.9086178534</v>
      </c>
      <c r="F238" s="43" t="str">
        <f t="shared" si="59"/>
        <v>N/A</v>
      </c>
      <c r="G238" s="8">
        <v>7.2099292040999998</v>
      </c>
      <c r="H238" s="43" t="str">
        <f>IF($B238="N/A","N/A",IF(G238&gt;10,"No",IF(G238&lt;-10,"No","Yes")))</f>
        <v>N/A</v>
      </c>
      <c r="I238" s="12">
        <v>42.84</v>
      </c>
      <c r="J238" s="12">
        <v>22.02</v>
      </c>
      <c r="K238" s="44" t="s">
        <v>732</v>
      </c>
      <c r="L238" s="9" t="str">
        <f t="shared" si="63"/>
        <v>Yes</v>
      </c>
    </row>
    <row r="239" spans="1:12" ht="25.5" x14ac:dyDescent="0.2">
      <c r="A239" s="16" t="s">
        <v>1080</v>
      </c>
      <c r="B239" s="34" t="s">
        <v>293</v>
      </c>
      <c r="C239" s="9">
        <v>2.5785278950000001</v>
      </c>
      <c r="D239" s="43" t="str">
        <f>IF($B239="N/A","N/A",IF(C239&lt;15,"Yes","No"))</f>
        <v>Yes</v>
      </c>
      <c r="E239" s="9">
        <v>1.443582771</v>
      </c>
      <c r="F239" s="43" t="str">
        <f>IF($B239="N/A","N/A",IF(E239&lt;15,"Yes","No"))</f>
        <v>Yes</v>
      </c>
      <c r="G239" s="9">
        <v>1.2441126811000001</v>
      </c>
      <c r="H239" s="43" t="str">
        <f>IF($B239="N/A","N/A",IF(G239&lt;15,"Yes","No"))</f>
        <v>Yes</v>
      </c>
      <c r="I239" s="12">
        <v>-44</v>
      </c>
      <c r="J239" s="12">
        <v>-13.8</v>
      </c>
      <c r="K239" s="44" t="s">
        <v>732</v>
      </c>
      <c r="L239" s="9" t="str">
        <f t="shared" si="63"/>
        <v>Yes</v>
      </c>
    </row>
    <row r="240" spans="1:12" ht="25.5" x14ac:dyDescent="0.2">
      <c r="A240" s="16" t="s">
        <v>156</v>
      </c>
      <c r="B240" s="34" t="s">
        <v>217</v>
      </c>
      <c r="C240" s="35">
        <v>212</v>
      </c>
      <c r="D240" s="43" t="str">
        <f>IF($B240="N/A","N/A",IF(C240&gt;10,"No",IF(C240&lt;-10,"No","Yes")))</f>
        <v>N/A</v>
      </c>
      <c r="E240" s="35">
        <v>96</v>
      </c>
      <c r="F240" s="43" t="str">
        <f>IF($B240="N/A","N/A",IF(E240&gt;10,"No",IF(E240&lt;-10,"No","Yes")))</f>
        <v>N/A</v>
      </c>
      <c r="G240" s="35">
        <v>128</v>
      </c>
      <c r="H240" s="43" t="str">
        <f>IF($B240="N/A","N/A",IF(G240&gt;10,"No",IF(G240&lt;-10,"No","Yes")))</f>
        <v>N/A</v>
      </c>
      <c r="I240" s="12">
        <v>-54.7</v>
      </c>
      <c r="J240" s="12">
        <v>33.33</v>
      </c>
      <c r="K240" s="44" t="s">
        <v>732</v>
      </c>
      <c r="L240" s="9" t="str">
        <f>IF(J240="Div by 0", "N/A", IF(K240="N/A","N/A", IF(J240&gt;VALUE(MID(K240,1,2)), "No", IF(J240&lt;-1*VALUE(MID(K240,1,2)), "No", "Yes"))))</f>
        <v>No</v>
      </c>
    </row>
    <row r="241" spans="1:12" x14ac:dyDescent="0.2">
      <c r="A241" s="16" t="s">
        <v>1081</v>
      </c>
      <c r="B241" s="34" t="s">
        <v>217</v>
      </c>
      <c r="C241" s="35">
        <v>41316</v>
      </c>
      <c r="D241" s="43" t="str">
        <f t="shared" ref="D241" si="67">IF($B241="N/A","N/A",IF(C241&gt;10,"No",IF(C241&lt;-10,"No","Yes")))</f>
        <v>N/A</v>
      </c>
      <c r="E241" s="35">
        <v>47786</v>
      </c>
      <c r="F241" s="43" t="str">
        <f t="shared" ref="F241" si="68">IF($B241="N/A","N/A",IF(E241&gt;10,"No",IF(E241&lt;-10,"No","Yes")))</f>
        <v>N/A</v>
      </c>
      <c r="G241" s="35">
        <v>52385</v>
      </c>
      <c r="H241" s="43" t="str">
        <f>IF($B241="N/A","N/A",IF(G241&gt;10,"No",IF(G241&lt;-10,"No","Yes")))</f>
        <v>N/A</v>
      </c>
      <c r="I241" s="12">
        <v>15.66</v>
      </c>
      <c r="J241" s="12">
        <v>9.6240000000000006</v>
      </c>
      <c r="K241" s="44" t="s">
        <v>732</v>
      </c>
      <c r="L241" s="9" t="str">
        <f>IF(J241="Div by 0", "N/A", IF(OR(J241="N/A",K241="N/A"),"N/A", IF(J241&gt;VALUE(MID(K241,1,2)), "No", IF(J241&lt;-1*VALUE(MID(K241,1,2)), "No", "Yes"))))</f>
        <v>Yes</v>
      </c>
    </row>
    <row r="242" spans="1:12" x14ac:dyDescent="0.2">
      <c r="A242" s="6" t="s">
        <v>1082</v>
      </c>
      <c r="B242" s="34" t="s">
        <v>217</v>
      </c>
      <c r="C242" s="35">
        <v>12332</v>
      </c>
      <c r="D242" s="43" t="str">
        <f>IF($B242="N/A","N/A",IF(C242&gt;10,"No",IF(C242&lt;-10,"No","Yes")))</f>
        <v>N/A</v>
      </c>
      <c r="E242" s="35">
        <v>8691</v>
      </c>
      <c r="F242" s="43" t="str">
        <f>IF($B242="N/A","N/A",IF(E242&gt;10,"No",IF(E242&lt;-10,"No","Yes")))</f>
        <v>N/A</v>
      </c>
      <c r="G242" s="35">
        <v>10241</v>
      </c>
      <c r="H242" s="43" t="str">
        <f>IF($B242="N/A","N/A",IF(G242&gt;10,"No",IF(G242&lt;-10,"No","Yes")))</f>
        <v>N/A</v>
      </c>
      <c r="I242" s="12">
        <v>-29.5</v>
      </c>
      <c r="J242" s="12">
        <v>17.829999999999998</v>
      </c>
      <c r="K242" s="44" t="s">
        <v>732</v>
      </c>
      <c r="L242" s="9" t="str">
        <f t="shared" ref="L242:L275" si="69">IF(J242="Div by 0", "N/A", IF(K242="N/A","N/A", IF(J242&gt;VALUE(MID(K242,1,2)), "No", IF(J242&lt;-1*VALUE(MID(K242,1,2)), "No", "Yes"))))</f>
        <v>Yes</v>
      </c>
    </row>
    <row r="243" spans="1:12" x14ac:dyDescent="0.2">
      <c r="A243" s="2" t="s">
        <v>1083</v>
      </c>
      <c r="B243" s="34" t="s">
        <v>217</v>
      </c>
      <c r="C243" s="8">
        <v>0</v>
      </c>
      <c r="D243" s="43" t="str">
        <f>IF($B243="N/A","N/A",IF(C243&gt;10,"No",IF(C243&lt;-10,"No","Yes")))</f>
        <v>N/A</v>
      </c>
      <c r="E243" s="8">
        <v>0</v>
      </c>
      <c r="F243" s="43" t="str">
        <f>IF($B243="N/A","N/A",IF(E243&gt;10,"No",IF(E243&lt;-10,"No","Yes")))</f>
        <v>N/A</v>
      </c>
      <c r="G243" s="8">
        <v>0</v>
      </c>
      <c r="H243" s="43" t="str">
        <f>IF($B243="N/A","N/A",IF(G243&gt;10,"No",IF(G243&lt;-10,"No","Yes")))</f>
        <v>N/A</v>
      </c>
      <c r="I243" s="12" t="s">
        <v>1743</v>
      </c>
      <c r="J243" s="12" t="s">
        <v>1743</v>
      </c>
      <c r="K243" s="44" t="s">
        <v>732</v>
      </c>
      <c r="L243" s="9" t="str">
        <f t="shared" si="69"/>
        <v>N/A</v>
      </c>
    </row>
    <row r="244" spans="1:12" x14ac:dyDescent="0.2">
      <c r="A244" s="2" t="s">
        <v>1084</v>
      </c>
      <c r="B244" s="34" t="s">
        <v>217</v>
      </c>
      <c r="C244" s="8">
        <v>2.4608173399999999E-2</v>
      </c>
      <c r="D244" s="43" t="str">
        <f>IF($B244="N/A","N/A",IF(C244&gt;10,"No",IF(C244&lt;-10,"No","Yes")))</f>
        <v>N/A</v>
      </c>
      <c r="E244" s="8">
        <v>9.5309643999999995E-3</v>
      </c>
      <c r="F244" s="43" t="str">
        <f>IF($B244="N/A","N/A",IF(E244&gt;10,"No",IF(E244&lt;-10,"No","Yes")))</f>
        <v>N/A</v>
      </c>
      <c r="G244" s="8">
        <v>2.8099418899999999E-2</v>
      </c>
      <c r="H244" s="43" t="str">
        <f>IF($B244="N/A","N/A",IF(G244&gt;10,"No",IF(G244&lt;-10,"No","Yes")))</f>
        <v>N/A</v>
      </c>
      <c r="I244" s="12">
        <v>-61.3</v>
      </c>
      <c r="J244" s="12">
        <v>194.8</v>
      </c>
      <c r="K244" s="44" t="s">
        <v>732</v>
      </c>
      <c r="L244" s="9" t="str">
        <f t="shared" si="69"/>
        <v>No</v>
      </c>
    </row>
    <row r="245" spans="1:12" x14ac:dyDescent="0.2">
      <c r="A245" s="2" t="s">
        <v>1085</v>
      </c>
      <c r="B245" s="34" t="s">
        <v>217</v>
      </c>
      <c r="C245" s="8">
        <v>2.0702258E-3</v>
      </c>
      <c r="D245" s="43" t="str">
        <f t="shared" ref="D245:D273" si="70">IF($B245="N/A","N/A",IF(C245&gt;10,"No",IF(C245&lt;-10,"No","Yes")))</f>
        <v>N/A</v>
      </c>
      <c r="E245" s="8">
        <v>5.187538E-4</v>
      </c>
      <c r="F245" s="43" t="str">
        <f t="shared" ref="F245:F273" si="71">IF($B245="N/A","N/A",IF(E245&gt;10,"No",IF(E245&lt;-10,"No","Yes")))</f>
        <v>N/A</v>
      </c>
      <c r="G245" s="8">
        <v>6.4541109999999996E-4</v>
      </c>
      <c r="H245" s="43" t="str">
        <f t="shared" ref="H245:H273" si="72">IF($B245="N/A","N/A",IF(G245&gt;10,"No",IF(G245&lt;-10,"No","Yes")))</f>
        <v>N/A</v>
      </c>
      <c r="I245" s="12">
        <v>-74.900000000000006</v>
      </c>
      <c r="J245" s="12">
        <v>24.42</v>
      </c>
      <c r="K245" s="44" t="s">
        <v>732</v>
      </c>
      <c r="L245" s="9" t="str">
        <f t="shared" si="69"/>
        <v>Yes</v>
      </c>
    </row>
    <row r="246" spans="1:12" x14ac:dyDescent="0.2">
      <c r="A246" s="2" t="s">
        <v>1086</v>
      </c>
      <c r="B246" s="34" t="s">
        <v>217</v>
      </c>
      <c r="C246" s="8">
        <v>8.4075098597999993</v>
      </c>
      <c r="D246" s="43" t="str">
        <f t="shared" si="70"/>
        <v>N/A</v>
      </c>
      <c r="E246" s="8">
        <v>5.4454450682999997</v>
      </c>
      <c r="F246" s="43" t="str">
        <f t="shared" si="71"/>
        <v>N/A</v>
      </c>
      <c r="G246" s="8">
        <v>5.9688895661999997</v>
      </c>
      <c r="H246" s="43" t="str">
        <f t="shared" si="72"/>
        <v>N/A</v>
      </c>
      <c r="I246" s="12">
        <v>-35.200000000000003</v>
      </c>
      <c r="J246" s="12">
        <v>9.6129999999999995</v>
      </c>
      <c r="K246" s="44" t="s">
        <v>732</v>
      </c>
      <c r="L246" s="9" t="str">
        <f t="shared" si="69"/>
        <v>Yes</v>
      </c>
    </row>
    <row r="247" spans="1:12" x14ac:dyDescent="0.2">
      <c r="A247" s="2" t="s">
        <v>1087</v>
      </c>
      <c r="B247" s="34" t="s">
        <v>217</v>
      </c>
      <c r="C247" s="8">
        <v>20.572494324000001</v>
      </c>
      <c r="D247" s="43" t="str">
        <f t="shared" si="70"/>
        <v>N/A</v>
      </c>
      <c r="E247" s="8">
        <v>23.369002416000001</v>
      </c>
      <c r="F247" s="43" t="str">
        <f t="shared" si="71"/>
        <v>N/A</v>
      </c>
      <c r="G247" s="8">
        <v>19.236402694999999</v>
      </c>
      <c r="H247" s="43" t="str">
        <f t="shared" si="72"/>
        <v>N/A</v>
      </c>
      <c r="I247" s="12">
        <v>13.59</v>
      </c>
      <c r="J247" s="12">
        <v>-17.7</v>
      </c>
      <c r="K247" s="44" t="s">
        <v>732</v>
      </c>
      <c r="L247" s="9" t="str">
        <f t="shared" si="69"/>
        <v>Yes</v>
      </c>
    </row>
    <row r="248" spans="1:12" x14ac:dyDescent="0.2">
      <c r="A248" s="6" t="s">
        <v>1088</v>
      </c>
      <c r="B248" s="34" t="s">
        <v>217</v>
      </c>
      <c r="C248" s="35">
        <v>640098</v>
      </c>
      <c r="D248" s="43" t="str">
        <f t="shared" si="70"/>
        <v>N/A</v>
      </c>
      <c r="E248" s="35">
        <v>703443</v>
      </c>
      <c r="F248" s="43" t="str">
        <f t="shared" si="71"/>
        <v>N/A</v>
      </c>
      <c r="G248" s="35">
        <v>762498</v>
      </c>
      <c r="H248" s="43" t="str">
        <f t="shared" si="72"/>
        <v>N/A</v>
      </c>
      <c r="I248" s="12">
        <v>9.8960000000000008</v>
      </c>
      <c r="J248" s="12">
        <v>8.3949999999999996</v>
      </c>
      <c r="K248" s="44" t="s">
        <v>732</v>
      </c>
      <c r="L248" s="9" t="str">
        <f t="shared" si="69"/>
        <v>Yes</v>
      </c>
    </row>
    <row r="249" spans="1:12" x14ac:dyDescent="0.2">
      <c r="A249" s="2" t="s">
        <v>1089</v>
      </c>
      <c r="B249" s="34" t="s">
        <v>217</v>
      </c>
      <c r="C249" s="8">
        <v>2.9397035256000001</v>
      </c>
      <c r="D249" s="43" t="str">
        <f t="shared" si="70"/>
        <v>N/A</v>
      </c>
      <c r="E249" s="8">
        <v>2.9244059172000001</v>
      </c>
      <c r="F249" s="43" t="str">
        <f t="shared" si="71"/>
        <v>N/A</v>
      </c>
      <c r="G249" s="8">
        <v>2.9657439687</v>
      </c>
      <c r="H249" s="43" t="str">
        <f t="shared" si="72"/>
        <v>N/A</v>
      </c>
      <c r="I249" s="12">
        <v>-0.52</v>
      </c>
      <c r="J249" s="12">
        <v>1.4139999999999999</v>
      </c>
      <c r="K249" s="44" t="s">
        <v>732</v>
      </c>
      <c r="L249" s="9" t="str">
        <f t="shared" si="69"/>
        <v>Yes</v>
      </c>
    </row>
    <row r="250" spans="1:12" x14ac:dyDescent="0.2">
      <c r="A250" s="2" t="s">
        <v>1090</v>
      </c>
      <c r="B250" s="34" t="s">
        <v>217</v>
      </c>
      <c r="C250" s="8">
        <v>43.030320785000001</v>
      </c>
      <c r="D250" s="43" t="str">
        <f t="shared" si="70"/>
        <v>N/A</v>
      </c>
      <c r="E250" s="8">
        <v>42.670127715</v>
      </c>
      <c r="F250" s="43" t="str">
        <f t="shared" si="71"/>
        <v>N/A</v>
      </c>
      <c r="G250" s="8">
        <v>41.973639564000003</v>
      </c>
      <c r="H250" s="43" t="str">
        <f t="shared" si="72"/>
        <v>N/A</v>
      </c>
      <c r="I250" s="12">
        <v>-0.83699999999999997</v>
      </c>
      <c r="J250" s="12">
        <v>-1.63</v>
      </c>
      <c r="K250" s="44" t="s">
        <v>732</v>
      </c>
      <c r="L250" s="9" t="str">
        <f t="shared" si="69"/>
        <v>Yes</v>
      </c>
    </row>
    <row r="251" spans="1:12" x14ac:dyDescent="0.2">
      <c r="A251" s="2" t="s">
        <v>1091</v>
      </c>
      <c r="B251" s="34" t="s">
        <v>217</v>
      </c>
      <c r="C251" s="8">
        <v>85.760422176000006</v>
      </c>
      <c r="D251" s="43" t="str">
        <f t="shared" si="70"/>
        <v>N/A</v>
      </c>
      <c r="E251" s="8">
        <v>86.915645441999999</v>
      </c>
      <c r="F251" s="43" t="str">
        <f t="shared" si="71"/>
        <v>N/A</v>
      </c>
      <c r="G251" s="8">
        <v>88.553795016999999</v>
      </c>
      <c r="H251" s="43" t="str">
        <f t="shared" si="72"/>
        <v>N/A</v>
      </c>
      <c r="I251" s="12">
        <v>1.347</v>
      </c>
      <c r="J251" s="12">
        <v>1.885</v>
      </c>
      <c r="K251" s="44" t="s">
        <v>732</v>
      </c>
      <c r="L251" s="9" t="str">
        <f t="shared" si="69"/>
        <v>Yes</v>
      </c>
    </row>
    <row r="252" spans="1:12" x14ac:dyDescent="0.2">
      <c r="A252" s="2" t="s">
        <v>1092</v>
      </c>
      <c r="B252" s="34" t="s">
        <v>217</v>
      </c>
      <c r="C252" s="8">
        <v>73.974994522000003</v>
      </c>
      <c r="D252" s="43" t="str">
        <f t="shared" si="70"/>
        <v>N/A</v>
      </c>
      <c r="E252" s="8">
        <v>76.481781529000003</v>
      </c>
      <c r="F252" s="43" t="str">
        <f t="shared" si="71"/>
        <v>N/A</v>
      </c>
      <c r="G252" s="8">
        <v>77.085653331000003</v>
      </c>
      <c r="H252" s="43" t="str">
        <f t="shared" si="72"/>
        <v>N/A</v>
      </c>
      <c r="I252" s="12">
        <v>3.3889999999999998</v>
      </c>
      <c r="J252" s="12">
        <v>0.78959999999999997</v>
      </c>
      <c r="K252" s="44" t="s">
        <v>732</v>
      </c>
      <c r="L252" s="9" t="str">
        <f t="shared" si="69"/>
        <v>Yes</v>
      </c>
    </row>
    <row r="253" spans="1:12" x14ac:dyDescent="0.2">
      <c r="A253" s="2" t="s">
        <v>1093</v>
      </c>
      <c r="B253" s="34" t="s">
        <v>217</v>
      </c>
      <c r="C253" s="8">
        <v>89.495202297000006</v>
      </c>
      <c r="D253" s="43" t="str">
        <f t="shared" si="70"/>
        <v>N/A</v>
      </c>
      <c r="E253" s="8">
        <v>90.006866228000007</v>
      </c>
      <c r="F253" s="43" t="str">
        <f t="shared" si="71"/>
        <v>N/A</v>
      </c>
      <c r="G253" s="8">
        <v>90.535581733000001</v>
      </c>
      <c r="H253" s="43" t="str">
        <f t="shared" si="72"/>
        <v>N/A</v>
      </c>
      <c r="I253" s="12">
        <v>0.57169999999999999</v>
      </c>
      <c r="J253" s="12">
        <v>0.58740000000000003</v>
      </c>
      <c r="K253" s="44" t="s">
        <v>732</v>
      </c>
      <c r="L253" s="9" t="str">
        <f t="shared" si="69"/>
        <v>Yes</v>
      </c>
    </row>
    <row r="254" spans="1:12" x14ac:dyDescent="0.2">
      <c r="A254" s="2" t="s">
        <v>1094</v>
      </c>
      <c r="B254" s="34" t="s">
        <v>217</v>
      </c>
      <c r="C254" s="8">
        <v>89.495202297000006</v>
      </c>
      <c r="D254" s="43" t="str">
        <f t="shared" si="70"/>
        <v>N/A</v>
      </c>
      <c r="E254" s="8">
        <v>90.006866228000007</v>
      </c>
      <c r="F254" s="43" t="str">
        <f t="shared" si="71"/>
        <v>N/A</v>
      </c>
      <c r="G254" s="8">
        <v>90.535581733000001</v>
      </c>
      <c r="H254" s="43" t="str">
        <f t="shared" si="72"/>
        <v>N/A</v>
      </c>
      <c r="I254" s="12">
        <v>0.57169999999999999</v>
      </c>
      <c r="J254" s="12">
        <v>0.58740000000000003</v>
      </c>
      <c r="K254" s="44" t="s">
        <v>732</v>
      </c>
      <c r="L254" s="9" t="str">
        <f>IF(J254="Div by 0", "N/A", IF(OR(J254="N/A",K254="N/A"),"N/A", IF(J254&gt;VALUE(MID(K254,1,2)), "No", IF(J254&lt;-1*VALUE(MID(K254,1,2)), "No", "Yes"))))</f>
        <v>Yes</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12332</v>
      </c>
      <c r="D272" s="43" t="str">
        <f t="shared" si="70"/>
        <v>N/A</v>
      </c>
      <c r="E272" s="35">
        <v>8691</v>
      </c>
      <c r="F272" s="43" t="str">
        <f t="shared" si="71"/>
        <v>N/A</v>
      </c>
      <c r="G272" s="35">
        <v>10241</v>
      </c>
      <c r="H272" s="43" t="str">
        <f t="shared" si="72"/>
        <v>N/A</v>
      </c>
      <c r="I272" s="12">
        <v>-29.5</v>
      </c>
      <c r="J272" s="12">
        <v>17.829999999999998</v>
      </c>
      <c r="K272" s="44" t="s">
        <v>732</v>
      </c>
      <c r="L272" s="9" t="str">
        <f t="shared" si="69"/>
        <v>Yes</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0</v>
      </c>
      <c r="H274" s="43" t="str">
        <f t="shared" ref="H274:H275" si="75">IF($B274="N/A","N/A",IF(G274&gt;0,"No",IF(G274&lt;0,"No","Yes")))</f>
        <v>Yes</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0</v>
      </c>
      <c r="H275" s="43" t="str">
        <f t="shared" si="75"/>
        <v>Yes</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939607</v>
      </c>
      <c r="F276" s="11" t="str">
        <f t="shared" ref="F276:F277" si="77">IF($B276="N/A","N/A",IF(E276&gt;10,"No",IF(E276&lt;-10,"No","Yes")))</f>
        <v>N/A</v>
      </c>
      <c r="G276" s="1">
        <v>996305</v>
      </c>
      <c r="H276" s="11" t="str">
        <f t="shared" ref="H276:H277" si="78">IF($B276="N/A","N/A",IF(G276&gt;10,"No",IF(G276&lt;-10,"No","Yes")))</f>
        <v>N/A</v>
      </c>
      <c r="I276" s="12" t="s">
        <v>217</v>
      </c>
      <c r="J276" s="12">
        <v>6.0339999999999998</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760251.41666999995</v>
      </c>
      <c r="F277" s="11" t="str">
        <f t="shared" si="77"/>
        <v>N/A</v>
      </c>
      <c r="G277" s="1">
        <v>819777.25</v>
      </c>
      <c r="H277" s="11" t="str">
        <f t="shared" si="78"/>
        <v>N/A</v>
      </c>
      <c r="I277" s="12" t="s">
        <v>217</v>
      </c>
      <c r="J277" s="12">
        <v>7.83</v>
      </c>
      <c r="K277" s="1" t="s">
        <v>217</v>
      </c>
      <c r="L277" s="9" t="str">
        <f t="shared" si="79"/>
        <v>N/A</v>
      </c>
    </row>
    <row r="278" spans="1:12" x14ac:dyDescent="0.2">
      <c r="A278" s="16" t="s">
        <v>691</v>
      </c>
      <c r="B278" s="1" t="s">
        <v>217</v>
      </c>
      <c r="C278" s="1">
        <v>8391</v>
      </c>
      <c r="D278" s="11" t="str">
        <f t="shared" si="76"/>
        <v>N/A</v>
      </c>
      <c r="E278" s="1">
        <v>8035</v>
      </c>
      <c r="F278" s="11" t="str">
        <f t="shared" ref="F278:F283" si="80">IF($B278="N/A","N/A",IF(E278&gt;10,"No",IF(E278&lt;-10,"No","Yes")))</f>
        <v>N/A</v>
      </c>
      <c r="G278" s="1">
        <v>8387</v>
      </c>
      <c r="H278" s="11" t="str">
        <f t="shared" ref="H278:H283" si="81">IF($B278="N/A","N/A",IF(G278&gt;10,"No",IF(G278&lt;-10,"No","Yes")))</f>
        <v>N/A</v>
      </c>
      <c r="I278" s="12">
        <v>-4.24</v>
      </c>
      <c r="J278" s="12">
        <v>4.3810000000000002</v>
      </c>
      <c r="K278" s="1" t="s">
        <v>217</v>
      </c>
      <c r="L278" s="9" t="str">
        <f t="shared" ref="L278:L284" si="82">IF(J278="Div by 0", "N/A", IF(K278="N/A","N/A", IF(J278&gt;VALUE(MID(K278,1,2)), "No", IF(J278&lt;-1*VALUE(MID(K278,1,2)), "No", "Yes"))))</f>
        <v>N/A</v>
      </c>
    </row>
    <row r="279" spans="1:12" x14ac:dyDescent="0.2">
      <c r="A279" s="16" t="s">
        <v>692</v>
      </c>
      <c r="B279" s="1" t="s">
        <v>217</v>
      </c>
      <c r="C279" s="1">
        <v>8420</v>
      </c>
      <c r="D279" s="11" t="str">
        <f t="shared" si="76"/>
        <v>N/A</v>
      </c>
      <c r="E279" s="1">
        <v>8062</v>
      </c>
      <c r="F279" s="11" t="str">
        <f t="shared" si="80"/>
        <v>N/A</v>
      </c>
      <c r="G279" s="1">
        <v>8407</v>
      </c>
      <c r="H279" s="11" t="str">
        <f t="shared" si="81"/>
        <v>N/A</v>
      </c>
      <c r="I279" s="12">
        <v>-4.25</v>
      </c>
      <c r="J279" s="12">
        <v>4.2789999999999999</v>
      </c>
      <c r="K279" s="1" t="s">
        <v>217</v>
      </c>
      <c r="L279" s="9" t="str">
        <f t="shared" si="82"/>
        <v>N/A</v>
      </c>
    </row>
    <row r="280" spans="1:12" x14ac:dyDescent="0.2">
      <c r="A280" s="16" t="s">
        <v>693</v>
      </c>
      <c r="B280" s="1" t="s">
        <v>217</v>
      </c>
      <c r="C280" s="1" t="s">
        <v>1743</v>
      </c>
      <c r="D280" s="11" t="str">
        <f t="shared" si="76"/>
        <v>N/A</v>
      </c>
      <c r="E280" s="1">
        <v>840.16666667000004</v>
      </c>
      <c r="F280" s="11" t="str">
        <f t="shared" si="80"/>
        <v>N/A</v>
      </c>
      <c r="G280" s="1">
        <v>883.91666667000004</v>
      </c>
      <c r="H280" s="11" t="str">
        <f t="shared" si="81"/>
        <v>N/A</v>
      </c>
      <c r="I280" s="12" t="s">
        <v>1743</v>
      </c>
      <c r="J280" s="12">
        <v>5.2069999999999999</v>
      </c>
      <c r="K280" s="1" t="s">
        <v>217</v>
      </c>
      <c r="L280" s="9" t="str">
        <f t="shared" si="82"/>
        <v>N/A</v>
      </c>
    </row>
    <row r="281" spans="1:12" x14ac:dyDescent="0.2">
      <c r="A281" s="16" t="s">
        <v>694</v>
      </c>
      <c r="B281" s="1" t="s">
        <v>217</v>
      </c>
      <c r="C281" s="1">
        <v>48900</v>
      </c>
      <c r="D281" s="11" t="str">
        <f t="shared" si="76"/>
        <v>N/A</v>
      </c>
      <c r="E281" s="1">
        <v>51341</v>
      </c>
      <c r="F281" s="11" t="str">
        <f t="shared" si="80"/>
        <v>N/A</v>
      </c>
      <c r="G281" s="1">
        <v>56040</v>
      </c>
      <c r="H281" s="11" t="str">
        <f t="shared" si="81"/>
        <v>N/A</v>
      </c>
      <c r="I281" s="12">
        <v>4.992</v>
      </c>
      <c r="J281" s="12">
        <v>9.1530000000000005</v>
      </c>
      <c r="K281" s="1" t="s">
        <v>217</v>
      </c>
      <c r="L281" s="9" t="str">
        <f t="shared" si="82"/>
        <v>N/A</v>
      </c>
    </row>
    <row r="282" spans="1:12" x14ac:dyDescent="0.2">
      <c r="A282" s="16" t="s">
        <v>695</v>
      </c>
      <c r="B282" s="1" t="s">
        <v>217</v>
      </c>
      <c r="C282" s="1">
        <v>55564</v>
      </c>
      <c r="D282" s="11" t="str">
        <f t="shared" si="76"/>
        <v>N/A</v>
      </c>
      <c r="E282" s="1">
        <v>58900</v>
      </c>
      <c r="F282" s="11" t="str">
        <f t="shared" si="80"/>
        <v>N/A</v>
      </c>
      <c r="G282" s="1">
        <v>63286</v>
      </c>
      <c r="H282" s="11" t="str">
        <f t="shared" si="81"/>
        <v>N/A</v>
      </c>
      <c r="I282" s="12">
        <v>6.0039999999999996</v>
      </c>
      <c r="J282" s="12">
        <v>7.4470000000000001</v>
      </c>
      <c r="K282" s="1" t="s">
        <v>217</v>
      </c>
      <c r="L282" s="9" t="str">
        <f t="shared" si="82"/>
        <v>N/A</v>
      </c>
    </row>
    <row r="283" spans="1:12" ht="25.5" x14ac:dyDescent="0.2">
      <c r="A283" s="16" t="s">
        <v>696</v>
      </c>
      <c r="B283" s="1" t="s">
        <v>217</v>
      </c>
      <c r="C283" s="1">
        <v>45830.333333000002</v>
      </c>
      <c r="D283" s="11" t="str">
        <f t="shared" si="76"/>
        <v>N/A</v>
      </c>
      <c r="E283" s="1">
        <v>48364.916666999998</v>
      </c>
      <c r="F283" s="11" t="str">
        <f t="shared" si="80"/>
        <v>N/A</v>
      </c>
      <c r="G283" s="1">
        <v>52492.333333000002</v>
      </c>
      <c r="H283" s="11" t="str">
        <f t="shared" si="81"/>
        <v>N/A</v>
      </c>
      <c r="I283" s="12">
        <v>5.53</v>
      </c>
      <c r="J283" s="12">
        <v>8.5340000000000007</v>
      </c>
      <c r="K283" s="1" t="s">
        <v>217</v>
      </c>
      <c r="L283" s="9" t="str">
        <f t="shared" si="82"/>
        <v>N/A</v>
      </c>
    </row>
    <row r="284" spans="1:12" x14ac:dyDescent="0.2">
      <c r="A284" s="16" t="s">
        <v>403</v>
      </c>
      <c r="B284" s="34" t="s">
        <v>294</v>
      </c>
      <c r="C284" s="8">
        <v>28.260178577000001</v>
      </c>
      <c r="D284" s="43" t="str">
        <f>IF($B284="N/A","N/A",IF(C284&lt;=40,"Yes","No"))</f>
        <v>Yes</v>
      </c>
      <c r="E284" s="8">
        <v>29.009000864000001</v>
      </c>
      <c r="F284" s="43" t="str">
        <f>IF($B284="N/A","N/A",IF(E284&lt;=40,"Yes","No"))</f>
        <v>Yes</v>
      </c>
      <c r="G284" s="8">
        <v>30.408760153999999</v>
      </c>
      <c r="H284" s="43" t="str">
        <f>IF($B284="N/A","N/A",IF(G284&lt;=40,"Yes","No"))</f>
        <v>Yes</v>
      </c>
      <c r="I284" s="12">
        <v>2.65</v>
      </c>
      <c r="J284" s="12">
        <v>4.8250000000000002</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12763</v>
      </c>
      <c r="F287" s="11" t="str">
        <f t="shared" ref="F287:F288" si="87">IF($B287="N/A","N/A",IF(E287&gt;10,"No",IF(E287&lt;-10,"No","Yes")))</f>
        <v>N/A</v>
      </c>
      <c r="G287" s="1">
        <v>13908</v>
      </c>
      <c r="H287" s="11" t="str">
        <f t="shared" ref="H287:H288" si="88">IF($B287="N/A","N/A",IF(G287&gt;10,"No",IF(G287&lt;-10,"No","Yes")))</f>
        <v>N/A</v>
      </c>
      <c r="I287" s="12" t="s">
        <v>217</v>
      </c>
      <c r="J287" s="12">
        <v>8.9710000000000001</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6363.4166667</v>
      </c>
      <c r="F288" s="11" t="str">
        <f t="shared" si="87"/>
        <v>N/A</v>
      </c>
      <c r="G288" s="1">
        <v>7130.5833333</v>
      </c>
      <c r="H288" s="11" t="str">
        <f t="shared" si="88"/>
        <v>N/A</v>
      </c>
      <c r="I288" s="12" t="s">
        <v>217</v>
      </c>
      <c r="J288" s="12">
        <v>12.06</v>
      </c>
      <c r="K288" s="1" t="s">
        <v>217</v>
      </c>
      <c r="L288" s="9" t="str">
        <f t="shared" si="89"/>
        <v>N/A</v>
      </c>
    </row>
    <row r="289" spans="1:12" x14ac:dyDescent="0.2">
      <c r="A289" s="16" t="s">
        <v>700</v>
      </c>
      <c r="B289" s="1" t="s">
        <v>217</v>
      </c>
      <c r="C289" s="1">
        <v>8623</v>
      </c>
      <c r="D289" s="11" t="str">
        <f t="shared" si="83"/>
        <v>N/A</v>
      </c>
      <c r="E289" s="1">
        <v>6011</v>
      </c>
      <c r="F289" s="11" t="str">
        <f t="shared" ref="F289:F303" si="90">IF($B289="N/A","N/A",IF(E289&gt;10,"No",IF(E289&lt;-10,"No","Yes")))</f>
        <v>N/A</v>
      </c>
      <c r="G289" s="1">
        <v>7588</v>
      </c>
      <c r="H289" s="11" t="str">
        <f t="shared" ref="H289:H303" si="91">IF($B289="N/A","N/A",IF(G289&gt;10,"No",IF(G289&lt;-10,"No","Yes")))</f>
        <v>N/A</v>
      </c>
      <c r="I289" s="12">
        <v>-30.3</v>
      </c>
      <c r="J289" s="12">
        <v>26.24</v>
      </c>
      <c r="K289" s="1" t="s">
        <v>217</v>
      </c>
      <c r="L289" s="9" t="str">
        <f t="shared" ref="L289:L300" si="92">IF(J289="Div by 0", "N/A", IF(K289="N/A","N/A", IF(J289&gt;VALUE(MID(K289,1,2)), "No", IF(J289&lt;-1*VALUE(MID(K289,1,2)), "No", "Yes"))))</f>
        <v>N/A</v>
      </c>
    </row>
    <row r="290" spans="1:12" x14ac:dyDescent="0.2">
      <c r="A290" s="16" t="s">
        <v>701</v>
      </c>
      <c r="B290" s="1" t="s">
        <v>217</v>
      </c>
      <c r="C290" s="1">
        <v>12332</v>
      </c>
      <c r="D290" s="11" t="str">
        <f t="shared" si="83"/>
        <v>N/A</v>
      </c>
      <c r="E290" s="1">
        <v>8691</v>
      </c>
      <c r="F290" s="11" t="str">
        <f t="shared" si="90"/>
        <v>N/A</v>
      </c>
      <c r="G290" s="1">
        <v>10244</v>
      </c>
      <c r="H290" s="11" t="str">
        <f t="shared" si="91"/>
        <v>N/A</v>
      </c>
      <c r="I290" s="12">
        <v>-29.5</v>
      </c>
      <c r="J290" s="12">
        <v>17.87</v>
      </c>
      <c r="K290" s="1" t="s">
        <v>217</v>
      </c>
      <c r="L290" s="9" t="str">
        <f t="shared" si="92"/>
        <v>N/A</v>
      </c>
    </row>
    <row r="291" spans="1:12" x14ac:dyDescent="0.2">
      <c r="A291" s="16" t="s">
        <v>719</v>
      </c>
      <c r="B291" s="34" t="s">
        <v>217</v>
      </c>
      <c r="C291" s="13">
        <v>1.9461563412</v>
      </c>
      <c r="D291" s="11" t="str">
        <f t="shared" si="83"/>
        <v>N/A</v>
      </c>
      <c r="E291" s="13">
        <v>7.0072488781000004</v>
      </c>
      <c r="F291" s="11" t="str">
        <f t="shared" si="90"/>
        <v>N/A</v>
      </c>
      <c r="G291" s="13">
        <v>9.3518156969999993</v>
      </c>
      <c r="H291" s="11" t="str">
        <f t="shared" si="91"/>
        <v>N/A</v>
      </c>
      <c r="I291" s="12">
        <v>260.10000000000002</v>
      </c>
      <c r="J291" s="12">
        <v>33.46</v>
      </c>
      <c r="K291" s="34" t="s">
        <v>217</v>
      </c>
      <c r="L291" s="9" t="str">
        <f t="shared" si="92"/>
        <v>N/A</v>
      </c>
    </row>
    <row r="292" spans="1:12" x14ac:dyDescent="0.2">
      <c r="A292" s="16" t="s">
        <v>712</v>
      </c>
      <c r="B292" s="1" t="s">
        <v>217</v>
      </c>
      <c r="C292" s="1">
        <v>6796.8333333</v>
      </c>
      <c r="D292" s="11" t="str">
        <f t="shared" si="83"/>
        <v>N/A</v>
      </c>
      <c r="E292" s="1">
        <v>4641.4166667</v>
      </c>
      <c r="F292" s="11" t="str">
        <f t="shared" si="90"/>
        <v>N/A</v>
      </c>
      <c r="G292" s="1">
        <v>6084.8333333</v>
      </c>
      <c r="H292" s="11" t="str">
        <f t="shared" si="91"/>
        <v>N/A</v>
      </c>
      <c r="I292" s="12">
        <v>-31.7</v>
      </c>
      <c r="J292" s="12">
        <v>31.1</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15</v>
      </c>
      <c r="D295" s="11" t="str">
        <f t="shared" si="83"/>
        <v>N/A</v>
      </c>
      <c r="E295" s="1">
        <v>119</v>
      </c>
      <c r="F295" s="11" t="str">
        <f t="shared" si="90"/>
        <v>N/A</v>
      </c>
      <c r="G295" s="1">
        <v>236</v>
      </c>
      <c r="H295" s="11" t="str">
        <f t="shared" si="91"/>
        <v>N/A</v>
      </c>
      <c r="I295" s="12">
        <v>693.3</v>
      </c>
      <c r="J295" s="12">
        <v>98.32</v>
      </c>
      <c r="K295" s="1" t="s">
        <v>217</v>
      </c>
      <c r="L295" s="9" t="str">
        <f t="shared" si="92"/>
        <v>N/A</v>
      </c>
    </row>
    <row r="296" spans="1:12" x14ac:dyDescent="0.2">
      <c r="A296" s="16" t="s">
        <v>714</v>
      </c>
      <c r="B296" s="1" t="s">
        <v>217</v>
      </c>
      <c r="C296" s="1">
        <v>2.5</v>
      </c>
      <c r="D296" s="11" t="str">
        <f t="shared" si="83"/>
        <v>N/A</v>
      </c>
      <c r="E296" s="1">
        <v>51.916666667000001</v>
      </c>
      <c r="F296" s="11" t="str">
        <f t="shared" si="90"/>
        <v>N/A</v>
      </c>
      <c r="G296" s="1">
        <v>130.66666667000001</v>
      </c>
      <c r="H296" s="11" t="str">
        <f t="shared" si="91"/>
        <v>N/A</v>
      </c>
      <c r="I296" s="12">
        <v>1977</v>
      </c>
      <c r="J296" s="12">
        <v>151.69999999999999</v>
      </c>
      <c r="K296" s="1" t="s">
        <v>217</v>
      </c>
      <c r="L296" s="9" t="str">
        <f t="shared" si="92"/>
        <v>N/A</v>
      </c>
    </row>
    <row r="297" spans="1:12" x14ac:dyDescent="0.2">
      <c r="A297" s="16" t="s">
        <v>704</v>
      </c>
      <c r="B297" s="1" t="s">
        <v>217</v>
      </c>
      <c r="C297" s="1">
        <v>29</v>
      </c>
      <c r="D297" s="11" t="str">
        <f t="shared" si="83"/>
        <v>N/A</v>
      </c>
      <c r="E297" s="1">
        <v>125</v>
      </c>
      <c r="F297" s="11" t="str">
        <f t="shared" si="90"/>
        <v>N/A</v>
      </c>
      <c r="G297" s="1">
        <v>40</v>
      </c>
      <c r="H297" s="11" t="str">
        <f t="shared" si="91"/>
        <v>N/A</v>
      </c>
      <c r="I297" s="12">
        <v>331</v>
      </c>
      <c r="J297" s="12">
        <v>-68</v>
      </c>
      <c r="K297" s="1" t="s">
        <v>217</v>
      </c>
      <c r="L297" s="9" t="str">
        <f t="shared" si="92"/>
        <v>N/A</v>
      </c>
    </row>
    <row r="298" spans="1:12" x14ac:dyDescent="0.2">
      <c r="A298" s="16" t="s">
        <v>715</v>
      </c>
      <c r="B298" s="1" t="s">
        <v>217</v>
      </c>
      <c r="C298" s="1">
        <v>7.0833333332999997</v>
      </c>
      <c r="D298" s="11" t="str">
        <f t="shared" si="83"/>
        <v>N/A</v>
      </c>
      <c r="E298" s="1">
        <v>41</v>
      </c>
      <c r="F298" s="11" t="str">
        <f t="shared" si="90"/>
        <v>N/A</v>
      </c>
      <c r="G298" s="1">
        <v>23.25</v>
      </c>
      <c r="H298" s="11" t="str">
        <f t="shared" si="91"/>
        <v>N/A</v>
      </c>
      <c r="I298" s="12">
        <v>478.8</v>
      </c>
      <c r="J298" s="12">
        <v>-43.3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65712</v>
      </c>
      <c r="F308" s="1" t="s">
        <v>217</v>
      </c>
      <c r="G308" s="1">
        <v>72271</v>
      </c>
      <c r="H308" s="1" t="s">
        <v>217</v>
      </c>
      <c r="I308" s="12" t="s">
        <v>217</v>
      </c>
      <c r="J308" s="12">
        <v>9.9809999999999999</v>
      </c>
      <c r="K308" s="1" t="s">
        <v>217</v>
      </c>
      <c r="L308" s="9" t="str">
        <f>IF(J308="Div by 0", "N/A", IF(K308="N/A","N/A", IF(J308&gt;VALUE(MID(K308,1,2)), "No", IF(J308&lt;-1*VALUE(MID(K308,1,2)), "No", "Yes"))))</f>
        <v>N/A</v>
      </c>
    </row>
    <row r="309" spans="1:12" x14ac:dyDescent="0.2">
      <c r="A309" s="72" t="s">
        <v>73</v>
      </c>
      <c r="B309" s="34" t="s">
        <v>217</v>
      </c>
      <c r="C309" s="35">
        <v>752124</v>
      </c>
      <c r="D309" s="43" t="str">
        <f>IF($B309="N/A","N/A",IF(C309&gt;10,"No",IF(C309&lt;-10,"No","Yes")))</f>
        <v>N/A</v>
      </c>
      <c r="E309" s="35">
        <v>813298</v>
      </c>
      <c r="F309" s="43" t="str">
        <f>IF($B309="N/A","N/A",IF(E309&gt;10,"No",IF(E309&lt;-10,"No","Yes")))</f>
        <v>N/A</v>
      </c>
      <c r="G309" s="35">
        <v>881984</v>
      </c>
      <c r="H309" s="43" t="str">
        <f>IF($B309="N/A","N/A",IF(G309&gt;10,"No",IF(G309&lt;-10,"No","Yes")))</f>
        <v>N/A</v>
      </c>
      <c r="I309" s="12">
        <v>8.1329999999999991</v>
      </c>
      <c r="J309" s="12">
        <v>8.4450000000000003</v>
      </c>
      <c r="K309" s="44" t="s">
        <v>734</v>
      </c>
      <c r="L309" s="9" t="str">
        <f t="shared" ref="L309:L338" si="94">IF(J309="Div by 0", "N/A", IF(K309="N/A","N/A", IF(J309&gt;VALUE(MID(K309,1,2)), "No", IF(J309&lt;-1*VALUE(MID(K309,1,2)), "No", "Yes"))))</f>
        <v>Yes</v>
      </c>
    </row>
    <row r="310" spans="1:12" x14ac:dyDescent="0.2">
      <c r="A310" s="57" t="s">
        <v>186</v>
      </c>
      <c r="B310" s="34" t="s">
        <v>217</v>
      </c>
      <c r="C310" s="35">
        <v>85957</v>
      </c>
      <c r="D310" s="11" t="str">
        <f t="shared" ref="D310:D313" si="95">IF($B310="N/A","N/A",IF(C310&gt;10,"No",IF(C310&lt;-10,"No","Yes")))</f>
        <v>N/A</v>
      </c>
      <c r="E310" s="35">
        <v>86431</v>
      </c>
      <c r="F310" s="11" t="str">
        <f t="shared" ref="F310:F313" si="96">IF($B310="N/A","N/A",IF(E310&gt;10,"No",IF(E310&lt;-10,"No","Yes")))</f>
        <v>N/A</v>
      </c>
      <c r="G310" s="35">
        <v>87262</v>
      </c>
      <c r="H310" s="11" t="str">
        <f t="shared" ref="H310:H313" si="97">IF($B310="N/A","N/A",IF(G310&gt;10,"No",IF(G310&lt;-10,"No","Yes")))</f>
        <v>N/A</v>
      </c>
      <c r="I310" s="12">
        <v>0.5514</v>
      </c>
      <c r="J310" s="12">
        <v>0.96150000000000002</v>
      </c>
      <c r="K310" s="44" t="s">
        <v>734</v>
      </c>
      <c r="L310" s="9" t="str">
        <f>IF(J310="Div by 0", "N/A", IF(OR(J310="N/A",K310="N/A"),"N/A", IF(J310&gt;VALUE(MID(K310,1,2)), "No", IF(J310&lt;-1*VALUE(MID(K310,1,2)), "No", "Yes"))))</f>
        <v>Yes</v>
      </c>
    </row>
    <row r="311" spans="1:12" x14ac:dyDescent="0.2">
      <c r="A311" s="57" t="s">
        <v>187</v>
      </c>
      <c r="B311" s="34" t="s">
        <v>217</v>
      </c>
      <c r="C311" s="35">
        <v>151246</v>
      </c>
      <c r="D311" s="11" t="str">
        <f t="shared" si="95"/>
        <v>N/A</v>
      </c>
      <c r="E311" s="35">
        <v>157943</v>
      </c>
      <c r="F311" s="11" t="str">
        <f t="shared" si="96"/>
        <v>N/A</v>
      </c>
      <c r="G311" s="35">
        <v>167052</v>
      </c>
      <c r="H311" s="11" t="str">
        <f t="shared" si="97"/>
        <v>N/A</v>
      </c>
      <c r="I311" s="12">
        <v>4.4279999999999999</v>
      </c>
      <c r="J311" s="12">
        <v>5.7670000000000003</v>
      </c>
      <c r="K311" s="44" t="s">
        <v>734</v>
      </c>
      <c r="L311" s="9" t="str">
        <f t="shared" ref="L311:L313" si="98">IF(J311="Div by 0", "N/A", IF(OR(J311="N/A",K311="N/A"),"N/A", IF(J311&gt;VALUE(MID(K311,1,2)), "No", IF(J311&lt;-1*VALUE(MID(K311,1,2)), "No", "Yes"))))</f>
        <v>Yes</v>
      </c>
    </row>
    <row r="312" spans="1:12" x14ac:dyDescent="0.2">
      <c r="A312" s="57" t="s">
        <v>188</v>
      </c>
      <c r="B312" s="34" t="s">
        <v>217</v>
      </c>
      <c r="C312" s="35">
        <v>420457</v>
      </c>
      <c r="D312" s="11" t="str">
        <f t="shared" si="95"/>
        <v>N/A</v>
      </c>
      <c r="E312" s="35">
        <v>468247</v>
      </c>
      <c r="F312" s="11" t="str">
        <f t="shared" si="96"/>
        <v>N/A</v>
      </c>
      <c r="G312" s="35">
        <v>514281</v>
      </c>
      <c r="H312" s="11" t="str">
        <f t="shared" si="97"/>
        <v>N/A</v>
      </c>
      <c r="I312" s="12">
        <v>11.37</v>
      </c>
      <c r="J312" s="12">
        <v>9.8309999999999995</v>
      </c>
      <c r="K312" s="44" t="s">
        <v>734</v>
      </c>
      <c r="L312" s="9" t="str">
        <f t="shared" si="98"/>
        <v>Yes</v>
      </c>
    </row>
    <row r="313" spans="1:12" x14ac:dyDescent="0.2">
      <c r="A313" s="7" t="s">
        <v>189</v>
      </c>
      <c r="B313" s="34" t="s">
        <v>217</v>
      </c>
      <c r="C313" s="35">
        <v>94464</v>
      </c>
      <c r="D313" s="11" t="str">
        <f t="shared" si="95"/>
        <v>N/A</v>
      </c>
      <c r="E313" s="35">
        <v>100677</v>
      </c>
      <c r="F313" s="11" t="str">
        <f t="shared" si="96"/>
        <v>N/A</v>
      </c>
      <c r="G313" s="35">
        <v>113389</v>
      </c>
      <c r="H313" s="11" t="str">
        <f t="shared" si="97"/>
        <v>N/A</v>
      </c>
      <c r="I313" s="12">
        <v>6.577</v>
      </c>
      <c r="J313" s="12">
        <v>12.63</v>
      </c>
      <c r="K313" s="44" t="s">
        <v>734</v>
      </c>
      <c r="L313" s="9" t="str">
        <f t="shared" si="98"/>
        <v>Yes</v>
      </c>
    </row>
    <row r="314" spans="1:12" x14ac:dyDescent="0.2">
      <c r="A314" s="57" t="s">
        <v>1113</v>
      </c>
      <c r="B314" s="13" t="s">
        <v>217</v>
      </c>
      <c r="C314" s="35" t="s">
        <v>217</v>
      </c>
      <c r="D314" s="9" t="str">
        <f t="shared" ref="D314:F317" si="99">IF($B314="N/A","N/A",IF(C314&lt;0,"No","Yes"))</f>
        <v>N/A</v>
      </c>
      <c r="E314" s="35">
        <v>479939</v>
      </c>
      <c r="F314" s="9" t="str">
        <f t="shared" si="99"/>
        <v>N/A</v>
      </c>
      <c r="G314" s="35">
        <v>524638</v>
      </c>
      <c r="H314" s="9" t="str">
        <f t="shared" ref="H314:H317" si="100">IF($B314="N/A","N/A",IF(G314&lt;0,"No","Yes"))</f>
        <v>N/A</v>
      </c>
      <c r="I314" s="12" t="s">
        <v>217</v>
      </c>
      <c r="J314" s="12">
        <v>9.3130000000000006</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18984</v>
      </c>
      <c r="F315" s="9" t="str">
        <f t="shared" si="99"/>
        <v>N/A</v>
      </c>
      <c r="G315" s="35">
        <v>20645</v>
      </c>
      <c r="H315" s="9" t="str">
        <f t="shared" si="100"/>
        <v>N/A</v>
      </c>
      <c r="I315" s="12" t="s">
        <v>217</v>
      </c>
      <c r="J315" s="12">
        <v>8.7490000000000006</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213297</v>
      </c>
      <c r="F316" s="9" t="str">
        <f t="shared" si="99"/>
        <v>N/A</v>
      </c>
      <c r="G316" s="35">
        <v>233099</v>
      </c>
      <c r="H316" s="9" t="str">
        <f t="shared" si="100"/>
        <v>N/A</v>
      </c>
      <c r="I316" s="12" t="s">
        <v>217</v>
      </c>
      <c r="J316" s="12">
        <v>9.2840000000000007</v>
      </c>
      <c r="K316" s="1" t="s">
        <v>733</v>
      </c>
      <c r="L316" s="9" t="str">
        <f t="shared" si="101"/>
        <v>Yes</v>
      </c>
    </row>
    <row r="317" spans="1:12" x14ac:dyDescent="0.2">
      <c r="A317" s="57" t="s">
        <v>1114</v>
      </c>
      <c r="B317" s="13" t="s">
        <v>217</v>
      </c>
      <c r="C317" s="35" t="s">
        <v>217</v>
      </c>
      <c r="D317" s="9" t="str">
        <f t="shared" si="99"/>
        <v>N/A</v>
      </c>
      <c r="E317" s="35">
        <v>75348</v>
      </c>
      <c r="F317" s="9" t="str">
        <f t="shared" si="99"/>
        <v>N/A</v>
      </c>
      <c r="G317" s="35">
        <v>77795</v>
      </c>
      <c r="H317" s="9" t="str">
        <f t="shared" si="100"/>
        <v>N/A</v>
      </c>
      <c r="I317" s="12" t="s">
        <v>217</v>
      </c>
      <c r="J317" s="12">
        <v>3.2480000000000002</v>
      </c>
      <c r="K317" s="1" t="s">
        <v>733</v>
      </c>
      <c r="L317" s="9" t="str">
        <f t="shared" si="101"/>
        <v>Yes</v>
      </c>
    </row>
    <row r="318" spans="1:12" x14ac:dyDescent="0.2">
      <c r="A318" s="57" t="s">
        <v>98</v>
      </c>
      <c r="B318" s="34" t="s">
        <v>295</v>
      </c>
      <c r="C318" s="8">
        <v>92.145842973000001</v>
      </c>
      <c r="D318" s="43" t="str">
        <f>IF($B318="N/A","N/A",IF(C318&gt;80,"Yes","No"))</f>
        <v>Yes</v>
      </c>
      <c r="E318" s="8">
        <v>92.644270612</v>
      </c>
      <c r="F318" s="43" t="str">
        <f>IF($B318="N/A","N/A",IF(E318&gt;80,"Yes","No"))</f>
        <v>Yes</v>
      </c>
      <c r="G318" s="8">
        <v>92.446574995000006</v>
      </c>
      <c r="H318" s="43" t="str">
        <f>IF($B318="N/A","N/A",IF(G318&gt;80,"Yes","No"))</f>
        <v>Yes</v>
      </c>
      <c r="I318" s="12">
        <v>0.54090000000000005</v>
      </c>
      <c r="J318" s="12">
        <v>-0.21299999999999999</v>
      </c>
      <c r="K318" s="44" t="s">
        <v>734</v>
      </c>
      <c r="L318" s="9" t="str">
        <f t="shared" si="94"/>
        <v>Yes</v>
      </c>
    </row>
    <row r="319" spans="1:12" x14ac:dyDescent="0.2">
      <c r="A319" s="57" t="s">
        <v>336</v>
      </c>
      <c r="B319" s="34" t="s">
        <v>282</v>
      </c>
      <c r="C319" s="8">
        <v>0.11075301410000001</v>
      </c>
      <c r="D319" s="43" t="str">
        <f>IF($B319="N/A","N/A",IF(C319&gt;=5,"No",IF(C319&lt;0,"No","Yes")))</f>
        <v>Yes</v>
      </c>
      <c r="E319" s="8">
        <v>9.1479383900000003E-2</v>
      </c>
      <c r="F319" s="43" t="str">
        <f>IF($B319="N/A","N/A",IF(E319&gt;=5,"No",IF(E319&lt;0,"No","Yes")))</f>
        <v>Yes</v>
      </c>
      <c r="G319" s="8">
        <v>9.7734199300000005E-2</v>
      </c>
      <c r="H319" s="43" t="str">
        <f>IF($B319="N/A","N/A",IF(G319&gt;=5,"No",IF(G319&lt;0,"No","Yes")))</f>
        <v>Yes</v>
      </c>
      <c r="I319" s="12">
        <v>-17.399999999999999</v>
      </c>
      <c r="J319" s="12">
        <v>6.8369999999999997</v>
      </c>
      <c r="K319" s="44" t="s">
        <v>734</v>
      </c>
      <c r="L319" s="9" t="str">
        <f t="shared" si="94"/>
        <v>Yes</v>
      </c>
    </row>
    <row r="320" spans="1:12" x14ac:dyDescent="0.2">
      <c r="A320" s="57" t="s">
        <v>344</v>
      </c>
      <c r="B320" s="47" t="s">
        <v>282</v>
      </c>
      <c r="C320" s="8">
        <v>6.0951385676000003</v>
      </c>
      <c r="D320" s="43" t="str">
        <f>IF($B320="N/A","N/A",IF(C320&gt;=5,"No",IF(C320&lt;0,"No","Yes")))</f>
        <v>No</v>
      </c>
      <c r="E320" s="8">
        <v>5.9483731669999997</v>
      </c>
      <c r="F320" s="43" t="str">
        <f>IF($B320="N/A","N/A",IF(E320&gt;=5,"No",IF(E320&lt;0,"No","Yes")))</f>
        <v>No</v>
      </c>
      <c r="G320" s="8">
        <v>5.9546431680999996</v>
      </c>
      <c r="H320" s="43" t="str">
        <f>IF($B320="N/A","N/A",IF(G320&gt;=5,"No",IF(G320&lt;0,"No","Yes")))</f>
        <v>No</v>
      </c>
      <c r="I320" s="12">
        <v>-2.41</v>
      </c>
      <c r="J320" s="12">
        <v>0.10539999999999999</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0.74628651660000001</v>
      </c>
      <c r="D322" s="43" t="str">
        <f>IF($B322="N/A","N/A",IF(C322&gt;0,"No",IF(C322&lt;0,"No","Yes")))</f>
        <v>No</v>
      </c>
      <c r="E322" s="8">
        <v>0.76343480500000005</v>
      </c>
      <c r="F322" s="43" t="str">
        <f>IF($B322="N/A","N/A",IF(E322&gt;0,"No",IF(E322&lt;0,"No","Yes")))</f>
        <v>No</v>
      </c>
      <c r="G322" s="8">
        <v>0.79241800299999998</v>
      </c>
      <c r="H322" s="43" t="str">
        <f>IF($B322="N/A","N/A",IF(G322&gt;0,"No",IF(G322&lt;0,"No","Yes")))</f>
        <v>No</v>
      </c>
      <c r="I322" s="12">
        <v>2.298</v>
      </c>
      <c r="J322" s="12">
        <v>3.7959999999999998</v>
      </c>
      <c r="K322" s="44" t="s">
        <v>734</v>
      </c>
      <c r="L322" s="9" t="str">
        <f t="shared" si="94"/>
        <v>Yes</v>
      </c>
    </row>
    <row r="323" spans="1:12" x14ac:dyDescent="0.2">
      <c r="A323" s="57" t="s">
        <v>339</v>
      </c>
      <c r="B323" s="47" t="s">
        <v>282</v>
      </c>
      <c r="C323" s="8">
        <v>0.90144710179999998</v>
      </c>
      <c r="D323" s="43" t="str">
        <f>IF($B323="N/A","N/A",IF(C323&gt;=5,"No",IF(C323&lt;0,"No","Yes")))</f>
        <v>Yes</v>
      </c>
      <c r="E323" s="8">
        <v>0.54162189009999995</v>
      </c>
      <c r="F323" s="43" t="str">
        <f>IF($B323="N/A","N/A",IF(E323&gt;=5,"No",IF(E323&lt;0,"No","Yes")))</f>
        <v>Yes</v>
      </c>
      <c r="G323" s="8">
        <v>0.68912814739999995</v>
      </c>
      <c r="H323" s="43" t="str">
        <f>IF($B323="N/A","N/A",IF(G323&gt;=5,"No",IF(G323&lt;0,"No","Yes")))</f>
        <v>Yes</v>
      </c>
      <c r="I323" s="12">
        <v>-39.9</v>
      </c>
      <c r="J323" s="12">
        <v>27.23</v>
      </c>
      <c r="K323" s="44" t="s">
        <v>734</v>
      </c>
      <c r="L323" s="9" t="str">
        <f t="shared" si="94"/>
        <v>No</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4.4264218000000001E-3</v>
      </c>
      <c r="F325" s="43" t="str">
        <f t="shared" si="103"/>
        <v>No</v>
      </c>
      <c r="G325" s="8">
        <v>1.41725927E-2</v>
      </c>
      <c r="H325" s="43" t="str">
        <f t="shared" si="104"/>
        <v>No</v>
      </c>
      <c r="I325" s="12" t="s">
        <v>1743</v>
      </c>
      <c r="J325" s="12">
        <v>220.2</v>
      </c>
      <c r="K325" s="44" t="s">
        <v>734</v>
      </c>
      <c r="L325" s="9" t="str">
        <f t="shared" si="94"/>
        <v>No</v>
      </c>
    </row>
    <row r="326" spans="1:12" x14ac:dyDescent="0.2">
      <c r="A326" s="57" t="s">
        <v>99</v>
      </c>
      <c r="B326" s="47" t="s">
        <v>296</v>
      </c>
      <c r="C326" s="8">
        <v>0</v>
      </c>
      <c r="D326" s="43" t="str">
        <f>IF($B326="N/A","N/A",IF(C326&gt;0,"No",IF(C326&lt;0,"No","Yes")))</f>
        <v>Yes</v>
      </c>
      <c r="E326" s="8">
        <v>6.1478080000000005E-4</v>
      </c>
      <c r="F326" s="43" t="str">
        <f>IF($B326="N/A","N/A",IF(E326&gt;0,"No",IF(E326&lt;0,"No","Yes")))</f>
        <v>No</v>
      </c>
      <c r="G326" s="8">
        <v>2.4943763000000001E-3</v>
      </c>
      <c r="H326" s="43" t="str">
        <f>IF($B326="N/A","N/A",IF(G326&gt;0,"No",IF(G326&lt;0,"No","Yes")))</f>
        <v>No</v>
      </c>
      <c r="I326" s="12" t="s">
        <v>1743</v>
      </c>
      <c r="J326" s="12">
        <v>305.7</v>
      </c>
      <c r="K326" s="44" t="s">
        <v>734</v>
      </c>
      <c r="L326" s="9" t="str">
        <f t="shared" si="94"/>
        <v>No</v>
      </c>
    </row>
    <row r="327" spans="1:12" x14ac:dyDescent="0.2">
      <c r="A327" s="57" t="s">
        <v>342</v>
      </c>
      <c r="B327" s="47" t="s">
        <v>296</v>
      </c>
      <c r="C327" s="8">
        <v>5.3182719999999998E-4</v>
      </c>
      <c r="D327" s="43" t="str">
        <f>IF($B327="N/A","N/A",IF(C327&gt;0,"No",IF(C327&lt;0,"No","Yes")))</f>
        <v>No</v>
      </c>
      <c r="E327" s="8">
        <v>5.7789395999999996E-3</v>
      </c>
      <c r="F327" s="43" t="str">
        <f>IF($B327="N/A","N/A",IF(E327&gt;0,"No",IF(E327&lt;0,"No","Yes")))</f>
        <v>No</v>
      </c>
      <c r="G327" s="8">
        <v>2.8345185E-3</v>
      </c>
      <c r="H327" s="43" t="str">
        <f>IF($B327="N/A","N/A",IF(G327&gt;0,"No",IF(G327&lt;0,"No","Yes")))</f>
        <v>No</v>
      </c>
      <c r="I327" s="12">
        <v>986.6</v>
      </c>
      <c r="J327" s="12">
        <v>-51</v>
      </c>
      <c r="K327" s="44" t="s">
        <v>734</v>
      </c>
      <c r="L327" s="9" t="str">
        <f t="shared" si="94"/>
        <v>No</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6.9480564375</v>
      </c>
      <c r="D333" s="43" t="str">
        <f>IF($B333="N/A","N/A",IF(C333&gt;15,"No",IF(C333&lt;2,"No","Yes")))</f>
        <v>Yes</v>
      </c>
      <c r="E333" s="8">
        <v>6.6178694648</v>
      </c>
      <c r="F333" s="43" t="str">
        <f>IF($B333="N/A","N/A",IF(E333&gt;15,"No",IF(E333&lt;2,"No","Yes")))</f>
        <v>Yes</v>
      </c>
      <c r="G333" s="8">
        <v>6.6089634279</v>
      </c>
      <c r="H333" s="43" t="str">
        <f>IF($B333="N/A","N/A",IF(G333&gt;15,"No",IF(G333&lt;2,"No","Yes")))</f>
        <v>Yes</v>
      </c>
      <c r="I333" s="12">
        <v>-4.75</v>
      </c>
      <c r="J333" s="12">
        <v>-0.13500000000000001</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37518</v>
      </c>
      <c r="D335" s="43" t="str">
        <f>IF($B335="N/A","N/A",IF(C335&gt;10,"No",IF(C335&lt;-10,"No","Yes")))</f>
        <v>N/A</v>
      </c>
      <c r="E335" s="35">
        <v>40350</v>
      </c>
      <c r="F335" s="43" t="str">
        <f>IF($B335="N/A","N/A",IF(E335&gt;10,"No",IF(E335&lt;-10,"No","Yes")))</f>
        <v>N/A</v>
      </c>
      <c r="G335" s="35">
        <v>45535</v>
      </c>
      <c r="H335" s="43" t="str">
        <f>IF($B335="N/A","N/A",IF(G335&gt;10,"No",IF(G335&lt;-10,"No","Yes")))</f>
        <v>N/A</v>
      </c>
      <c r="I335" s="12">
        <v>7.548</v>
      </c>
      <c r="J335" s="12">
        <v>12.85</v>
      </c>
      <c r="K335" s="44" t="s">
        <v>734</v>
      </c>
      <c r="L335" s="9" t="str">
        <f t="shared" si="94"/>
        <v>Yes</v>
      </c>
    </row>
    <row r="336" spans="1:12" x14ac:dyDescent="0.2">
      <c r="A336" s="57" t="s">
        <v>146</v>
      </c>
      <c r="B336" s="34" t="s">
        <v>217</v>
      </c>
      <c r="C336" s="35">
        <v>1184</v>
      </c>
      <c r="D336" s="43" t="str">
        <f>IF($B336="N/A","N/A",IF(C336&gt;10,"No",IF(C336&lt;-10,"No","Yes")))</f>
        <v>N/A</v>
      </c>
      <c r="E336" s="35">
        <v>1296</v>
      </c>
      <c r="F336" s="43" t="str">
        <f>IF($B336="N/A","N/A",IF(E336&gt;10,"No",IF(E336&lt;-10,"No","Yes")))</f>
        <v>N/A</v>
      </c>
      <c r="G336" s="35">
        <v>1596</v>
      </c>
      <c r="H336" s="43" t="str">
        <f>IF($B336="N/A","N/A",IF(G336&gt;10,"No",IF(G336&lt;-10,"No","Yes")))</f>
        <v>N/A</v>
      </c>
      <c r="I336" s="12">
        <v>9.4589999999999996</v>
      </c>
      <c r="J336" s="12">
        <v>23.15</v>
      </c>
      <c r="K336" s="44" t="s">
        <v>734</v>
      </c>
      <c r="L336" s="9" t="str">
        <f t="shared" si="94"/>
        <v>No</v>
      </c>
    </row>
    <row r="337" spans="1:12" x14ac:dyDescent="0.2">
      <c r="A337" s="57" t="s">
        <v>147</v>
      </c>
      <c r="B337" s="34" t="s">
        <v>217</v>
      </c>
      <c r="C337" s="35">
        <v>14671</v>
      </c>
      <c r="D337" s="43" t="str">
        <f>IF($B337="N/A","N/A",IF(C337&gt;10,"No",IF(C337&lt;-10,"No","Yes")))</f>
        <v>N/A</v>
      </c>
      <c r="E337" s="35">
        <v>16527</v>
      </c>
      <c r="F337" s="43" t="str">
        <f>IF($B337="N/A","N/A",IF(E337&gt;10,"No",IF(E337&lt;-10,"No","Yes")))</f>
        <v>N/A</v>
      </c>
      <c r="G337" s="35">
        <v>15530</v>
      </c>
      <c r="H337" s="43" t="str">
        <f>IF($B337="N/A","N/A",IF(G337&gt;10,"No",IF(G337&lt;-10,"No","Yes")))</f>
        <v>N/A</v>
      </c>
      <c r="I337" s="12">
        <v>12.65</v>
      </c>
      <c r="J337" s="12">
        <v>-6.03</v>
      </c>
      <c r="K337" s="44" t="s">
        <v>734</v>
      </c>
      <c r="L337" s="9" t="str">
        <f t="shared" si="94"/>
        <v>Yes</v>
      </c>
    </row>
    <row r="338" spans="1:12" x14ac:dyDescent="0.2">
      <c r="A338" s="57" t="s">
        <v>148</v>
      </c>
      <c r="B338" s="34" t="s">
        <v>217</v>
      </c>
      <c r="C338" s="35">
        <v>378</v>
      </c>
      <c r="D338" s="43" t="str">
        <f>IF($B338="N/A","N/A",IF(C338&gt;10,"No",IF(C338&lt;-10,"No","Yes")))</f>
        <v>N/A</v>
      </c>
      <c r="E338" s="35">
        <v>451</v>
      </c>
      <c r="F338" s="43" t="str">
        <f>IF($B338="N/A","N/A",IF(E338&gt;10,"No",IF(E338&lt;-10,"No","Yes")))</f>
        <v>N/A</v>
      </c>
      <c r="G338" s="35">
        <v>427</v>
      </c>
      <c r="H338" s="43" t="str">
        <f>IF($B338="N/A","N/A",IF(G338&gt;10,"No",IF(G338&lt;-10,"No","Yes")))</f>
        <v>N/A</v>
      </c>
      <c r="I338" s="12">
        <v>19.309999999999999</v>
      </c>
      <c r="J338" s="12">
        <v>-5.32</v>
      </c>
      <c r="K338" s="44" t="s">
        <v>734</v>
      </c>
      <c r="L338" s="9" t="str">
        <f t="shared" si="94"/>
        <v>Yes</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5234953150</v>
      </c>
      <c r="D6" s="11" t="str">
        <f t="shared" ref="D6:D12" si="0">IF($B6="N/A","N/A",IF(C6&gt;10,"No",IF(C6&lt;-10,"No","Yes")))</f>
        <v>N/A</v>
      </c>
      <c r="E6" s="14">
        <v>5587806086</v>
      </c>
      <c r="F6" s="11" t="str">
        <f t="shared" ref="F6:F12" si="1">IF($B6="N/A","N/A",IF(E6&gt;10,"No",IF(E6&lt;-10,"No","Yes")))</f>
        <v>N/A</v>
      </c>
      <c r="G6" s="14">
        <v>5747717169</v>
      </c>
      <c r="H6" s="11" t="str">
        <f t="shared" ref="H6:H12" si="2">IF($B6="N/A","N/A",IF(G6&gt;10,"No",IF(G6&lt;-10,"No","Yes")))</f>
        <v>N/A</v>
      </c>
      <c r="I6" s="12">
        <v>6.74</v>
      </c>
      <c r="J6" s="12">
        <v>2.8620000000000001</v>
      </c>
      <c r="K6" s="47" t="s">
        <v>732</v>
      </c>
      <c r="L6" s="9" t="str">
        <f t="shared" ref="L6:L13" si="3">IF(J6="Div by 0", "N/A", IF(K6="N/A","N/A", IF(J6&gt;VALUE(MID(K6,1,2)), "No", IF(J6&lt;-1*VALUE(MID(K6,1,2)), "No", "Yes"))))</f>
        <v>Yes</v>
      </c>
    </row>
    <row r="7" spans="1:12" x14ac:dyDescent="0.2">
      <c r="A7" s="4" t="s">
        <v>1121</v>
      </c>
      <c r="B7" s="47" t="s">
        <v>217</v>
      </c>
      <c r="C7" s="14">
        <v>5522.6500833999999</v>
      </c>
      <c r="D7" s="11" t="str">
        <f t="shared" si="0"/>
        <v>N/A</v>
      </c>
      <c r="E7" s="14">
        <v>5503.3408111999997</v>
      </c>
      <c r="F7" s="11" t="str">
        <f t="shared" si="1"/>
        <v>N/A</v>
      </c>
      <c r="G7" s="14">
        <v>5323.5524782000002</v>
      </c>
      <c r="H7" s="11" t="str">
        <f t="shared" si="2"/>
        <v>N/A</v>
      </c>
      <c r="I7" s="12">
        <v>-0.35</v>
      </c>
      <c r="J7" s="12">
        <v>-3.27</v>
      </c>
      <c r="K7" s="47" t="s">
        <v>732</v>
      </c>
      <c r="L7" s="9" t="str">
        <f t="shared" si="3"/>
        <v>Yes</v>
      </c>
    </row>
    <row r="8" spans="1:12" x14ac:dyDescent="0.2">
      <c r="A8" s="4" t="s">
        <v>720</v>
      </c>
      <c r="B8" s="47" t="s">
        <v>217</v>
      </c>
      <c r="C8" s="14">
        <v>420</v>
      </c>
      <c r="D8" s="11" t="str">
        <f t="shared" si="0"/>
        <v>N/A</v>
      </c>
      <c r="E8" s="14">
        <v>547</v>
      </c>
      <c r="F8" s="11" t="str">
        <f t="shared" si="1"/>
        <v>N/A</v>
      </c>
      <c r="G8" s="14">
        <v>557</v>
      </c>
      <c r="H8" s="11" t="str">
        <f t="shared" si="2"/>
        <v>N/A</v>
      </c>
      <c r="I8" s="12">
        <v>30.24</v>
      </c>
      <c r="J8" s="12">
        <v>1.8280000000000001</v>
      </c>
      <c r="K8" s="47" t="s">
        <v>732</v>
      </c>
      <c r="L8" s="9" t="str">
        <f t="shared" si="3"/>
        <v>Yes</v>
      </c>
    </row>
    <row r="9" spans="1:12" x14ac:dyDescent="0.2">
      <c r="A9" s="4" t="s">
        <v>721</v>
      </c>
      <c r="B9" s="47" t="s">
        <v>217</v>
      </c>
      <c r="C9" s="14">
        <v>1588</v>
      </c>
      <c r="D9" s="11" t="str">
        <f t="shared" si="0"/>
        <v>N/A</v>
      </c>
      <c r="E9" s="14">
        <v>1598</v>
      </c>
      <c r="F9" s="11" t="str">
        <f t="shared" si="1"/>
        <v>N/A</v>
      </c>
      <c r="G9" s="14">
        <v>1489</v>
      </c>
      <c r="H9" s="11" t="str">
        <f t="shared" si="2"/>
        <v>N/A</v>
      </c>
      <c r="I9" s="12">
        <v>0.62970000000000004</v>
      </c>
      <c r="J9" s="12">
        <v>-6.82</v>
      </c>
      <c r="K9" s="47" t="s">
        <v>732</v>
      </c>
      <c r="L9" s="9" t="str">
        <f t="shared" si="3"/>
        <v>Yes</v>
      </c>
    </row>
    <row r="10" spans="1:12" x14ac:dyDescent="0.2">
      <c r="A10" s="4" t="s">
        <v>722</v>
      </c>
      <c r="B10" s="47" t="s">
        <v>217</v>
      </c>
      <c r="C10" s="14">
        <v>4690</v>
      </c>
      <c r="D10" s="11" t="str">
        <f t="shared" si="0"/>
        <v>N/A</v>
      </c>
      <c r="E10" s="14">
        <v>4279</v>
      </c>
      <c r="F10" s="11" t="str">
        <f t="shared" si="1"/>
        <v>N/A</v>
      </c>
      <c r="G10" s="14">
        <v>4048</v>
      </c>
      <c r="H10" s="11" t="str">
        <f t="shared" si="2"/>
        <v>N/A</v>
      </c>
      <c r="I10" s="12">
        <v>-8.76</v>
      </c>
      <c r="J10" s="12">
        <v>-5.4</v>
      </c>
      <c r="K10" s="47" t="s">
        <v>732</v>
      </c>
      <c r="L10" s="9" t="str">
        <f t="shared" si="3"/>
        <v>Yes</v>
      </c>
    </row>
    <row r="11" spans="1:12" x14ac:dyDescent="0.2">
      <c r="A11" s="4" t="s">
        <v>723</v>
      </c>
      <c r="B11" s="47" t="s">
        <v>217</v>
      </c>
      <c r="C11" s="14">
        <v>21574</v>
      </c>
      <c r="D11" s="11" t="str">
        <f t="shared" si="0"/>
        <v>N/A</v>
      </c>
      <c r="E11" s="14">
        <v>22242</v>
      </c>
      <c r="F11" s="11" t="str">
        <f t="shared" si="1"/>
        <v>N/A</v>
      </c>
      <c r="G11" s="14">
        <v>21720</v>
      </c>
      <c r="H11" s="11" t="str">
        <f t="shared" si="2"/>
        <v>N/A</v>
      </c>
      <c r="I11" s="12">
        <v>3.0960000000000001</v>
      </c>
      <c r="J11" s="12">
        <v>-2.35</v>
      </c>
      <c r="K11" s="47" t="s">
        <v>732</v>
      </c>
      <c r="L11" s="9" t="str">
        <f t="shared" si="3"/>
        <v>Yes</v>
      </c>
    </row>
    <row r="12" spans="1:12" x14ac:dyDescent="0.2">
      <c r="A12" s="4" t="s">
        <v>724</v>
      </c>
      <c r="B12" s="47" t="s">
        <v>217</v>
      </c>
      <c r="C12" s="14">
        <v>70429</v>
      </c>
      <c r="D12" s="11" t="str">
        <f t="shared" si="0"/>
        <v>N/A</v>
      </c>
      <c r="E12" s="14">
        <v>70892</v>
      </c>
      <c r="F12" s="11" t="str">
        <f t="shared" si="1"/>
        <v>N/A</v>
      </c>
      <c r="G12" s="14">
        <v>68510</v>
      </c>
      <c r="H12" s="11" t="str">
        <f t="shared" si="2"/>
        <v>N/A</v>
      </c>
      <c r="I12" s="12">
        <v>0.65739999999999998</v>
      </c>
      <c r="J12" s="12">
        <v>-3.36</v>
      </c>
      <c r="K12" s="47" t="s">
        <v>732</v>
      </c>
      <c r="L12" s="9" t="str">
        <f t="shared" si="3"/>
        <v>Yes</v>
      </c>
    </row>
    <row r="13" spans="1:12" x14ac:dyDescent="0.2">
      <c r="A13" s="4" t="s">
        <v>74</v>
      </c>
      <c r="B13" s="47" t="s">
        <v>217</v>
      </c>
      <c r="C13" s="14">
        <v>1172570</v>
      </c>
      <c r="D13" s="11" t="str">
        <f>IF($B13="N/A","N/A",IF(C13&gt;10,"No",IF(C13&lt;-10,"No","Yes")))</f>
        <v>N/A</v>
      </c>
      <c r="E13" s="14">
        <v>1136376</v>
      </c>
      <c r="F13" s="11" t="str">
        <f>IF($B13="N/A","N/A",IF(E13&gt;10,"No",IF(E13&lt;-10,"No","Yes")))</f>
        <v>N/A</v>
      </c>
      <c r="G13" s="14">
        <v>1537284</v>
      </c>
      <c r="H13" s="11" t="str">
        <f>IF($B13="N/A","N/A",IF(G13&gt;10,"No",IF(G13&lt;-10,"No","Yes")))</f>
        <v>N/A</v>
      </c>
      <c r="I13" s="12">
        <v>-3.09</v>
      </c>
      <c r="J13" s="12">
        <v>35.28</v>
      </c>
      <c r="K13" s="47" t="s">
        <v>732</v>
      </c>
      <c r="L13" s="9" t="str">
        <f t="shared" si="3"/>
        <v>No</v>
      </c>
    </row>
    <row r="14" spans="1:12" x14ac:dyDescent="0.2">
      <c r="A14" s="60" t="s">
        <v>161</v>
      </c>
      <c r="B14" s="34" t="s">
        <v>217</v>
      </c>
      <c r="C14" s="8">
        <v>10.649051698999999</v>
      </c>
      <c r="D14" s="43" t="str">
        <f t="shared" ref="D14:D18" si="4">IF($B14="N/A","N/A",IF(C14&gt;10,"No",IF(C14&lt;-10,"No","Yes")))</f>
        <v>N/A</v>
      </c>
      <c r="E14" s="8">
        <v>9.4921150186999999</v>
      </c>
      <c r="F14" s="43" t="str">
        <f t="shared" ref="F14:F18" si="5">IF($B14="N/A","N/A",IF(E14&gt;10,"No",IF(E14&lt;-10,"No","Yes")))</f>
        <v>N/A</v>
      </c>
      <c r="G14" s="8">
        <v>9.2917604060999999</v>
      </c>
      <c r="H14" s="43" t="str">
        <f t="shared" ref="H14:H18" si="6">IF($B14="N/A","N/A",IF(G14&gt;10,"No",IF(G14&lt;-10,"No","Yes")))</f>
        <v>N/A</v>
      </c>
      <c r="I14" s="12">
        <v>-10.9</v>
      </c>
      <c r="J14" s="12">
        <v>-2.11</v>
      </c>
      <c r="K14" s="44" t="s">
        <v>732</v>
      </c>
      <c r="L14" s="9" t="str">
        <f t="shared" ref="L14:L18" si="7">IF(J14="Div by 0", "N/A", IF(K14="N/A","N/A", IF(J14&gt;VALUE(MID(K14,1,2)), "No", IF(J14&lt;-1*VALUE(MID(K14,1,2)), "No", "Yes"))))</f>
        <v>Yes</v>
      </c>
    </row>
    <row r="15" spans="1:12" x14ac:dyDescent="0.2">
      <c r="A15" s="4" t="s">
        <v>418</v>
      </c>
      <c r="B15" s="34" t="s">
        <v>217</v>
      </c>
      <c r="C15" s="8">
        <v>21.959134615</v>
      </c>
      <c r="D15" s="43" t="str">
        <f t="shared" si="4"/>
        <v>N/A</v>
      </c>
      <c r="E15" s="8">
        <v>21.939078229</v>
      </c>
      <c r="F15" s="43" t="str">
        <f t="shared" si="5"/>
        <v>N/A</v>
      </c>
      <c r="G15" s="8">
        <v>23.284963697999999</v>
      </c>
      <c r="H15" s="43" t="str">
        <f t="shared" si="6"/>
        <v>N/A</v>
      </c>
      <c r="I15" s="12">
        <v>-9.0999999999999998E-2</v>
      </c>
      <c r="J15" s="12">
        <v>6.1349999999999998</v>
      </c>
      <c r="K15" s="44" t="s">
        <v>732</v>
      </c>
      <c r="L15" s="9" t="str">
        <f t="shared" si="7"/>
        <v>Yes</v>
      </c>
    </row>
    <row r="16" spans="1:12" x14ac:dyDescent="0.2">
      <c r="A16" s="4" t="s">
        <v>419</v>
      </c>
      <c r="B16" s="34" t="s">
        <v>217</v>
      </c>
      <c r="C16" s="8">
        <v>11.632635125</v>
      </c>
      <c r="D16" s="43" t="str">
        <f t="shared" si="4"/>
        <v>N/A</v>
      </c>
      <c r="E16" s="8">
        <v>11.469114069</v>
      </c>
      <c r="F16" s="43" t="str">
        <f t="shared" si="5"/>
        <v>N/A</v>
      </c>
      <c r="G16" s="8">
        <v>12.016477923</v>
      </c>
      <c r="H16" s="43" t="str">
        <f t="shared" si="6"/>
        <v>N/A</v>
      </c>
      <c r="I16" s="12">
        <v>-1.41</v>
      </c>
      <c r="J16" s="12">
        <v>4.7729999999999997</v>
      </c>
      <c r="K16" s="44" t="s">
        <v>732</v>
      </c>
      <c r="L16" s="9" t="str">
        <f t="shared" si="7"/>
        <v>Yes</v>
      </c>
    </row>
    <row r="17" spans="1:12" x14ac:dyDescent="0.2">
      <c r="A17" s="4" t="s">
        <v>420</v>
      </c>
      <c r="B17" s="34" t="s">
        <v>217</v>
      </c>
      <c r="C17" s="8">
        <v>8.4224314614000004</v>
      </c>
      <c r="D17" s="43" t="str">
        <f t="shared" si="4"/>
        <v>N/A</v>
      </c>
      <c r="E17" s="8">
        <v>7.1837028300999997</v>
      </c>
      <c r="F17" s="43" t="str">
        <f t="shared" si="5"/>
        <v>N/A</v>
      </c>
      <c r="G17" s="8">
        <v>6.6073964114999999</v>
      </c>
      <c r="H17" s="43" t="str">
        <f t="shared" si="6"/>
        <v>N/A</v>
      </c>
      <c r="I17" s="12">
        <v>-14.7</v>
      </c>
      <c r="J17" s="12">
        <v>-8.02</v>
      </c>
      <c r="K17" s="44" t="s">
        <v>732</v>
      </c>
      <c r="L17" s="9" t="str">
        <f t="shared" si="7"/>
        <v>Yes</v>
      </c>
    </row>
    <row r="18" spans="1:12" x14ac:dyDescent="0.2">
      <c r="A18" s="4" t="s">
        <v>421</v>
      </c>
      <c r="B18" s="34" t="s">
        <v>217</v>
      </c>
      <c r="C18" s="8">
        <v>9.8686733129000004</v>
      </c>
      <c r="D18" s="43" t="str">
        <f t="shared" si="4"/>
        <v>N/A</v>
      </c>
      <c r="E18" s="8">
        <v>7.8883906702999997</v>
      </c>
      <c r="F18" s="43" t="str">
        <f t="shared" si="5"/>
        <v>N/A</v>
      </c>
      <c r="G18" s="8">
        <v>7.7729196215999998</v>
      </c>
      <c r="H18" s="43" t="str">
        <f t="shared" si="6"/>
        <v>N/A</v>
      </c>
      <c r="I18" s="12">
        <v>-20.100000000000001</v>
      </c>
      <c r="J18" s="12">
        <v>-1.46</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0</v>
      </c>
      <c r="J19" s="12">
        <v>400</v>
      </c>
      <c r="K19" s="47" t="s">
        <v>217</v>
      </c>
      <c r="L19" s="9" t="str">
        <f t="shared" ref="L19:L25" si="11">IF(J19="Div by 0", "N/A", IF(K19="N/A","N/A", IF(J19&gt;VALUE(MID(K19,1,2)), "No", IF(J19&lt;-1*VALUE(MID(K19,1,2)), "No", "Yes"))))</f>
        <v>N/A</v>
      </c>
    </row>
    <row r="20" spans="1:12" x14ac:dyDescent="0.2">
      <c r="A20" s="4" t="s">
        <v>76</v>
      </c>
      <c r="B20" s="47" t="s">
        <v>217</v>
      </c>
      <c r="C20" s="35">
        <v>25</v>
      </c>
      <c r="D20" s="43" t="str">
        <f t="shared" si="8"/>
        <v>N/A</v>
      </c>
      <c r="E20" s="35">
        <v>26</v>
      </c>
      <c r="F20" s="43" t="str">
        <f t="shared" si="9"/>
        <v>N/A</v>
      </c>
      <c r="G20" s="35">
        <v>33</v>
      </c>
      <c r="H20" s="43" t="str">
        <f t="shared" si="10"/>
        <v>N/A</v>
      </c>
      <c r="I20" s="12">
        <v>4</v>
      </c>
      <c r="J20" s="12">
        <v>26.92</v>
      </c>
      <c r="K20" s="47" t="s">
        <v>217</v>
      </c>
      <c r="L20" s="9" t="str">
        <f t="shared" si="11"/>
        <v>N/A</v>
      </c>
    </row>
    <row r="21" spans="1:12" x14ac:dyDescent="0.2">
      <c r="A21" s="60" t="s">
        <v>1121</v>
      </c>
      <c r="B21" s="47" t="s">
        <v>217</v>
      </c>
      <c r="C21" s="14">
        <v>5522.6500833999999</v>
      </c>
      <c r="D21" s="11" t="str">
        <f t="shared" si="8"/>
        <v>N/A</v>
      </c>
      <c r="E21" s="14">
        <v>5503.3408111999997</v>
      </c>
      <c r="F21" s="11" t="str">
        <f t="shared" si="9"/>
        <v>N/A</v>
      </c>
      <c r="G21" s="14">
        <v>5323.5524782000002</v>
      </c>
      <c r="H21" s="11" t="str">
        <f t="shared" si="10"/>
        <v>N/A</v>
      </c>
      <c r="I21" s="12">
        <v>-0.35</v>
      </c>
      <c r="J21" s="12">
        <v>-3.27</v>
      </c>
      <c r="K21" s="47" t="s">
        <v>732</v>
      </c>
      <c r="L21" s="9" t="str">
        <f t="shared" si="11"/>
        <v>Yes</v>
      </c>
    </row>
    <row r="22" spans="1:12" x14ac:dyDescent="0.2">
      <c r="A22" s="4" t="s">
        <v>1726</v>
      </c>
      <c r="B22" s="47" t="s">
        <v>217</v>
      </c>
      <c r="C22" s="14">
        <v>9574.1903044999999</v>
      </c>
      <c r="D22" s="11" t="str">
        <f t="shared" si="8"/>
        <v>N/A</v>
      </c>
      <c r="E22" s="14">
        <v>10041.064371</v>
      </c>
      <c r="F22" s="11" t="str">
        <f t="shared" si="9"/>
        <v>N/A</v>
      </c>
      <c r="G22" s="14">
        <v>10251.987615</v>
      </c>
      <c r="H22" s="11" t="str">
        <f t="shared" si="10"/>
        <v>N/A</v>
      </c>
      <c r="I22" s="12">
        <v>4.8760000000000003</v>
      </c>
      <c r="J22" s="12">
        <v>2.101</v>
      </c>
      <c r="K22" s="47" t="s">
        <v>732</v>
      </c>
      <c r="L22" s="9" t="str">
        <f t="shared" si="11"/>
        <v>Yes</v>
      </c>
    </row>
    <row r="23" spans="1:12" x14ac:dyDescent="0.2">
      <c r="A23" s="4" t="s">
        <v>1122</v>
      </c>
      <c r="B23" s="47" t="s">
        <v>217</v>
      </c>
      <c r="C23" s="14">
        <v>14061.654495000001</v>
      </c>
      <c r="D23" s="11" t="str">
        <f t="shared" si="8"/>
        <v>N/A</v>
      </c>
      <c r="E23" s="14">
        <v>14268.115761999999</v>
      </c>
      <c r="F23" s="11" t="str">
        <f t="shared" si="9"/>
        <v>N/A</v>
      </c>
      <c r="G23" s="14">
        <v>13959.250190999999</v>
      </c>
      <c r="H23" s="11" t="str">
        <f t="shared" si="10"/>
        <v>N/A</v>
      </c>
      <c r="I23" s="12">
        <v>1.468</v>
      </c>
      <c r="J23" s="12">
        <v>-2.16</v>
      </c>
      <c r="K23" s="47" t="s">
        <v>732</v>
      </c>
      <c r="L23" s="9" t="str">
        <f t="shared" si="11"/>
        <v>Yes</v>
      </c>
    </row>
    <row r="24" spans="1:12" x14ac:dyDescent="0.2">
      <c r="A24" s="4" t="s">
        <v>1123</v>
      </c>
      <c r="B24" s="47" t="s">
        <v>217</v>
      </c>
      <c r="C24" s="14">
        <v>2453.3156190999998</v>
      </c>
      <c r="D24" s="11" t="str">
        <f t="shared" si="8"/>
        <v>N/A</v>
      </c>
      <c r="E24" s="14">
        <v>2516.1825632999999</v>
      </c>
      <c r="F24" s="11" t="str">
        <f t="shared" si="9"/>
        <v>N/A</v>
      </c>
      <c r="G24" s="14">
        <v>2317.4982251000001</v>
      </c>
      <c r="H24" s="11" t="str">
        <f t="shared" si="10"/>
        <v>N/A</v>
      </c>
      <c r="I24" s="12">
        <v>2.5630000000000002</v>
      </c>
      <c r="J24" s="12">
        <v>-7.9</v>
      </c>
      <c r="K24" s="47" t="s">
        <v>732</v>
      </c>
      <c r="L24" s="9" t="str">
        <f t="shared" si="11"/>
        <v>Yes</v>
      </c>
    </row>
    <row r="25" spans="1:12" x14ac:dyDescent="0.2">
      <c r="A25" s="4" t="s">
        <v>1124</v>
      </c>
      <c r="B25" s="47" t="s">
        <v>217</v>
      </c>
      <c r="C25" s="14">
        <v>3940.7662412</v>
      </c>
      <c r="D25" s="11" t="str">
        <f t="shared" si="8"/>
        <v>N/A</v>
      </c>
      <c r="E25" s="14">
        <v>3700.5597296999999</v>
      </c>
      <c r="F25" s="11" t="str">
        <f t="shared" si="9"/>
        <v>N/A</v>
      </c>
      <c r="G25" s="14">
        <v>3787.9102204999999</v>
      </c>
      <c r="H25" s="11" t="str">
        <f t="shared" si="10"/>
        <v>N/A</v>
      </c>
      <c r="I25" s="12">
        <v>-6.1</v>
      </c>
      <c r="J25" s="12">
        <v>2.36</v>
      </c>
      <c r="K25" s="47" t="s">
        <v>732</v>
      </c>
      <c r="L25" s="9" t="str">
        <f t="shared" si="11"/>
        <v>Yes</v>
      </c>
    </row>
    <row r="26" spans="1:12" x14ac:dyDescent="0.2">
      <c r="A26" s="2" t="s">
        <v>1125</v>
      </c>
      <c r="B26" s="47" t="s">
        <v>217</v>
      </c>
      <c r="C26" s="14">
        <v>5460.8480479</v>
      </c>
      <c r="D26" s="11" t="str">
        <f t="shared" si="8"/>
        <v>N/A</v>
      </c>
      <c r="E26" s="14">
        <v>5407.2033068000001</v>
      </c>
      <c r="F26" s="11" t="str">
        <f t="shared" si="9"/>
        <v>N/A</v>
      </c>
      <c r="G26" s="14">
        <v>5265.8026163000004</v>
      </c>
      <c r="H26" s="11" t="str">
        <f t="shared" si="10"/>
        <v>N/A</v>
      </c>
      <c r="I26" s="12">
        <v>-0.98199999999999998</v>
      </c>
      <c r="J26" s="12">
        <v>-2.62</v>
      </c>
      <c r="K26" s="47" t="s">
        <v>732</v>
      </c>
      <c r="L26" s="9" t="str">
        <f>IF(J26="Div by 0", "N/A", IF(OR(J26="N/A",K26="N/A"),"N/A", IF(J26&gt;VALUE(MID(K26,1,2)), "No", IF(J26&lt;-1*VALUE(MID(K26,1,2)), "No", "Yes"))))</f>
        <v>Yes</v>
      </c>
    </row>
    <row r="27" spans="1:12" x14ac:dyDescent="0.2">
      <c r="A27" s="2" t="s">
        <v>1126</v>
      </c>
      <c r="B27" s="47" t="s">
        <v>217</v>
      </c>
      <c r="C27" s="14">
        <v>5611.8480496000002</v>
      </c>
      <c r="D27" s="11" t="str">
        <f t="shared" si="8"/>
        <v>N/A</v>
      </c>
      <c r="E27" s="14">
        <v>5639.0348990000002</v>
      </c>
      <c r="F27" s="11" t="str">
        <f t="shared" si="9"/>
        <v>N/A</v>
      </c>
      <c r="G27" s="14">
        <v>5403.8821116999998</v>
      </c>
      <c r="H27" s="11" t="str">
        <f t="shared" si="10"/>
        <v>N/A</v>
      </c>
      <c r="I27" s="12">
        <v>0.48449999999999999</v>
      </c>
      <c r="J27" s="12">
        <v>-4.17</v>
      </c>
      <c r="K27" s="47" t="s">
        <v>732</v>
      </c>
      <c r="L27" s="9" t="str">
        <f>IF(J27="Div by 0", "N/A", IF(OR(J27="N/A",K27="N/A"),"N/A", IF(J27&gt;VALUE(MID(K27,1,2)), "No", IF(J27&lt;-1*VALUE(MID(K27,1,2)), "No", "Yes"))))</f>
        <v>Yes</v>
      </c>
    </row>
    <row r="28" spans="1:12" x14ac:dyDescent="0.2">
      <c r="A28" s="60" t="s">
        <v>1127</v>
      </c>
      <c r="B28" s="47" t="s">
        <v>217</v>
      </c>
      <c r="C28" s="14">
        <v>9370.4770133000002</v>
      </c>
      <c r="D28" s="11" t="str">
        <f t="shared" si="8"/>
        <v>N/A</v>
      </c>
      <c r="E28" s="14">
        <v>9799.4386974999998</v>
      </c>
      <c r="F28" s="11" t="str">
        <f t="shared" si="9"/>
        <v>N/A</v>
      </c>
      <c r="G28" s="14">
        <v>9814.4721986000004</v>
      </c>
      <c r="H28" s="11" t="str">
        <f t="shared" si="10"/>
        <v>N/A</v>
      </c>
      <c r="I28" s="12">
        <v>4.5780000000000003</v>
      </c>
      <c r="J28" s="12">
        <v>0.15340000000000001</v>
      </c>
      <c r="K28" s="47" t="s">
        <v>732</v>
      </c>
      <c r="L28" s="9" t="str">
        <f>IF(J28="Div by 0", "N/A", IF(K28="N/A","N/A", IF(J28&gt;VALUE(MID(K28,1,2)), "No", IF(J28&lt;-1*VALUE(MID(K28,1,2)), "No", "Yes"))))</f>
        <v>Yes</v>
      </c>
    </row>
    <row r="29" spans="1:12" x14ac:dyDescent="0.2">
      <c r="A29" s="2" t="s">
        <v>1128</v>
      </c>
      <c r="B29" s="47" t="s">
        <v>217</v>
      </c>
      <c r="C29" s="14">
        <v>9208.3400700999991</v>
      </c>
      <c r="D29" s="11" t="str">
        <f t="shared" si="8"/>
        <v>N/A</v>
      </c>
      <c r="E29" s="14">
        <v>9701.6817019999999</v>
      </c>
      <c r="F29" s="11" t="str">
        <f t="shared" si="9"/>
        <v>N/A</v>
      </c>
      <c r="G29" s="14">
        <v>9905.9859756999995</v>
      </c>
      <c r="H29" s="11" t="str">
        <f t="shared" si="10"/>
        <v>N/A</v>
      </c>
      <c r="I29" s="12">
        <v>5.3579999999999997</v>
      </c>
      <c r="J29" s="12">
        <v>2.1059999999999999</v>
      </c>
      <c r="K29" s="47" t="s">
        <v>732</v>
      </c>
      <c r="L29" s="9" t="str">
        <f>IF(J29="Div by 0", "N/A", IF(K29="N/A","N/A", IF(J29&gt;VALUE(MID(K29,1,2)), "No", IF(J29&lt;-1*VALUE(MID(K29,1,2)), "No", "Yes"))))</f>
        <v>Yes</v>
      </c>
    </row>
    <row r="30" spans="1:12" x14ac:dyDescent="0.2">
      <c r="A30" s="2" t="s">
        <v>1129</v>
      </c>
      <c r="B30" s="47" t="s">
        <v>217</v>
      </c>
      <c r="C30" s="14">
        <v>9612.6522729000008</v>
      </c>
      <c r="D30" s="11" t="str">
        <f t="shared" si="8"/>
        <v>N/A</v>
      </c>
      <c r="E30" s="14">
        <v>9965.1770699000008</v>
      </c>
      <c r="F30" s="11" t="str">
        <f t="shared" si="9"/>
        <v>N/A</v>
      </c>
      <c r="G30" s="14">
        <v>9759.5016641999991</v>
      </c>
      <c r="H30" s="11" t="str">
        <f t="shared" si="10"/>
        <v>N/A</v>
      </c>
      <c r="I30" s="12">
        <v>3.6669999999999998</v>
      </c>
      <c r="J30" s="12">
        <v>-2.06</v>
      </c>
      <c r="K30" s="47" t="s">
        <v>732</v>
      </c>
      <c r="L30" s="9" t="str">
        <f>IF(J30="Div by 0", "N/A", IF(K30="N/A","N/A", IF(J30&gt;VALUE(MID(K30,1,2)), "No", IF(J30&lt;-1*VALUE(MID(K30,1,2)), "No", "Yes"))))</f>
        <v>Yes</v>
      </c>
    </row>
    <row r="31" spans="1:12" x14ac:dyDescent="0.2">
      <c r="A31" s="2" t="s">
        <v>1130</v>
      </c>
      <c r="B31" s="47" t="s">
        <v>217</v>
      </c>
      <c r="C31" s="14">
        <v>9051.8338483000007</v>
      </c>
      <c r="D31" s="11" t="str">
        <f t="shared" si="8"/>
        <v>N/A</v>
      </c>
      <c r="E31" s="14">
        <v>9450.0834166000004</v>
      </c>
      <c r="F31" s="11" t="str">
        <f t="shared" si="9"/>
        <v>N/A</v>
      </c>
      <c r="G31" s="14">
        <v>9537.7050099000007</v>
      </c>
      <c r="H31" s="11" t="str">
        <f t="shared" si="10"/>
        <v>N/A</v>
      </c>
      <c r="I31" s="12">
        <v>4.4000000000000004</v>
      </c>
      <c r="J31" s="12">
        <v>0.92720000000000002</v>
      </c>
      <c r="K31" s="47" t="s">
        <v>732</v>
      </c>
      <c r="L31" s="9" t="str">
        <f>IF(J31="Div by 0", "N/A", IF(OR(J31="N/A",K31="N/A"),"N/A", IF(J31&gt;VALUE(MID(K31,1,2)), "No", IF(J31&lt;-1*VALUE(MID(K31,1,2)), "No", "Yes"))))</f>
        <v>Yes</v>
      </c>
    </row>
    <row r="32" spans="1:12" x14ac:dyDescent="0.2">
      <c r="A32" s="2" t="s">
        <v>1131</v>
      </c>
      <c r="B32" s="47" t="s">
        <v>217</v>
      </c>
      <c r="C32" s="14">
        <v>9927.0567964000002</v>
      </c>
      <c r="D32" s="11" t="str">
        <f t="shared" si="8"/>
        <v>N/A</v>
      </c>
      <c r="E32" s="14">
        <v>10403.028652000001</v>
      </c>
      <c r="F32" s="11" t="str">
        <f t="shared" si="9"/>
        <v>N/A</v>
      </c>
      <c r="G32" s="14">
        <v>10286.470383</v>
      </c>
      <c r="H32" s="11" t="str">
        <f t="shared" si="10"/>
        <v>N/A</v>
      </c>
      <c r="I32" s="12">
        <v>4.7949999999999999</v>
      </c>
      <c r="J32" s="12">
        <v>-1.1200000000000001</v>
      </c>
      <c r="K32" s="47" t="s">
        <v>732</v>
      </c>
      <c r="L32" s="9" t="str">
        <f>IF(J32="Div by 0", "N/A", IF(OR(J32="N/A",K32="N/A"),"N/A", IF(J32&gt;VALUE(MID(K32,1,2)), "No", IF(J32&lt;-1*VALUE(MID(K32,1,2)), "No", "Yes"))))</f>
        <v>Yes</v>
      </c>
    </row>
    <row r="33" spans="1:12" x14ac:dyDescent="0.2">
      <c r="A33" s="2" t="s">
        <v>1731</v>
      </c>
      <c r="B33" s="47" t="s">
        <v>217</v>
      </c>
      <c r="C33" s="14">
        <v>11430.151625</v>
      </c>
      <c r="D33" s="11" t="str">
        <f t="shared" si="8"/>
        <v>N/A</v>
      </c>
      <c r="E33" s="14">
        <v>12106.272558999999</v>
      </c>
      <c r="F33" s="11" t="str">
        <f t="shared" si="9"/>
        <v>N/A</v>
      </c>
      <c r="G33" s="14">
        <v>11896.572694</v>
      </c>
      <c r="H33" s="11" t="str">
        <f t="shared" si="10"/>
        <v>N/A</v>
      </c>
      <c r="I33" s="12">
        <v>5.915</v>
      </c>
      <c r="J33" s="12">
        <v>-1.73</v>
      </c>
      <c r="K33" s="47" t="s">
        <v>732</v>
      </c>
      <c r="L33" s="9" t="str">
        <f t="shared" ref="L33:L45" si="12">IF(J33="Div by 0", "N/A", IF(K33="N/A","N/A", IF(J33&gt;VALUE(MID(K33,1,2)), "No", IF(J33&lt;-1*VALUE(MID(K33,1,2)), "No", "Yes"))))</f>
        <v>Yes</v>
      </c>
    </row>
    <row r="34" spans="1:12" x14ac:dyDescent="0.2">
      <c r="A34" s="2" t="s">
        <v>1732</v>
      </c>
      <c r="B34" s="47" t="s">
        <v>217</v>
      </c>
      <c r="C34" s="14">
        <v>776.00973842999997</v>
      </c>
      <c r="D34" s="11" t="str">
        <f t="shared" si="8"/>
        <v>N/A</v>
      </c>
      <c r="E34" s="14">
        <v>842.51076688000001</v>
      </c>
      <c r="F34" s="11" t="str">
        <f t="shared" si="9"/>
        <v>N/A</v>
      </c>
      <c r="G34" s="14">
        <v>775.13752677000002</v>
      </c>
      <c r="H34" s="11" t="str">
        <f t="shared" si="10"/>
        <v>N/A</v>
      </c>
      <c r="I34" s="12">
        <v>8.57</v>
      </c>
      <c r="J34" s="12">
        <v>-8</v>
      </c>
      <c r="K34" s="47" t="s">
        <v>732</v>
      </c>
      <c r="L34" s="9" t="str">
        <f t="shared" si="12"/>
        <v>Yes</v>
      </c>
    </row>
    <row r="35" spans="1:12" x14ac:dyDescent="0.2">
      <c r="A35" s="2" t="s">
        <v>1733</v>
      </c>
      <c r="B35" s="47" t="s">
        <v>217</v>
      </c>
      <c r="C35" s="14">
        <v>10601.840292999999</v>
      </c>
      <c r="D35" s="11" t="str">
        <f t="shared" si="8"/>
        <v>N/A</v>
      </c>
      <c r="E35" s="14">
        <v>11155.919034</v>
      </c>
      <c r="F35" s="11" t="str">
        <f t="shared" si="9"/>
        <v>N/A</v>
      </c>
      <c r="G35" s="14">
        <v>11253.073875</v>
      </c>
      <c r="H35" s="11" t="str">
        <f t="shared" si="10"/>
        <v>N/A</v>
      </c>
      <c r="I35" s="12">
        <v>5.226</v>
      </c>
      <c r="J35" s="12">
        <v>0.87090000000000001</v>
      </c>
      <c r="K35" s="47" t="s">
        <v>732</v>
      </c>
      <c r="L35" s="9" t="str">
        <f t="shared" si="12"/>
        <v>Yes</v>
      </c>
    </row>
    <row r="36" spans="1:12" x14ac:dyDescent="0.2">
      <c r="A36" s="2" t="s">
        <v>1734</v>
      </c>
      <c r="B36" s="47" t="s">
        <v>217</v>
      </c>
      <c r="C36" s="14">
        <v>166.23682862000001</v>
      </c>
      <c r="D36" s="11" t="str">
        <f t="shared" si="8"/>
        <v>N/A</v>
      </c>
      <c r="E36" s="14">
        <v>227.42771981999999</v>
      </c>
      <c r="F36" s="11" t="str">
        <f t="shared" si="9"/>
        <v>N/A</v>
      </c>
      <c r="G36" s="14">
        <v>192.41503030999999</v>
      </c>
      <c r="H36" s="11" t="str">
        <f t="shared" si="10"/>
        <v>N/A</v>
      </c>
      <c r="I36" s="12">
        <v>36.81</v>
      </c>
      <c r="J36" s="12">
        <v>-15.4</v>
      </c>
      <c r="K36" s="47" t="s">
        <v>732</v>
      </c>
      <c r="L36" s="9" t="str">
        <f t="shared" si="12"/>
        <v>Yes</v>
      </c>
    </row>
    <row r="37" spans="1:12" x14ac:dyDescent="0.2">
      <c r="A37" s="2" t="s">
        <v>1735</v>
      </c>
      <c r="B37" s="47" t="s">
        <v>217</v>
      </c>
      <c r="C37" s="14" t="s">
        <v>1743</v>
      </c>
      <c r="D37" s="11" t="str">
        <f t="shared" si="8"/>
        <v>N/A</v>
      </c>
      <c r="E37" s="14" t="s">
        <v>1743</v>
      </c>
      <c r="F37" s="11" t="str">
        <f t="shared" si="9"/>
        <v>N/A</v>
      </c>
      <c r="G37" s="14" t="s">
        <v>1743</v>
      </c>
      <c r="H37" s="11" t="str">
        <f t="shared" si="10"/>
        <v>N/A</v>
      </c>
      <c r="I37" s="12" t="s">
        <v>1743</v>
      </c>
      <c r="J37" s="12" t="s">
        <v>1743</v>
      </c>
      <c r="K37" s="47" t="s">
        <v>732</v>
      </c>
      <c r="L37" s="9" t="str">
        <f t="shared" si="12"/>
        <v>N/A</v>
      </c>
    </row>
    <row r="38" spans="1:12" x14ac:dyDescent="0.2">
      <c r="A38" s="2" t="s">
        <v>1736</v>
      </c>
      <c r="B38" s="47" t="s">
        <v>217</v>
      </c>
      <c r="C38" s="14">
        <v>578.79591836999998</v>
      </c>
      <c r="D38" s="11" t="str">
        <f t="shared" si="8"/>
        <v>N/A</v>
      </c>
      <c r="E38" s="14">
        <v>287.90322580999998</v>
      </c>
      <c r="F38" s="11" t="str">
        <f t="shared" si="9"/>
        <v>N/A</v>
      </c>
      <c r="G38" s="14">
        <v>1093.4666666999999</v>
      </c>
      <c r="H38" s="11" t="str">
        <f t="shared" si="10"/>
        <v>N/A</v>
      </c>
      <c r="I38" s="12">
        <v>-50.3</v>
      </c>
      <c r="J38" s="12">
        <v>279.8</v>
      </c>
      <c r="K38" s="47" t="s">
        <v>732</v>
      </c>
      <c r="L38" s="9" t="str">
        <f t="shared" si="12"/>
        <v>No</v>
      </c>
    </row>
    <row r="39" spans="1:12" x14ac:dyDescent="0.2">
      <c r="A39" s="2" t="s">
        <v>1737</v>
      </c>
      <c r="B39" s="47" t="s">
        <v>217</v>
      </c>
      <c r="C39" s="14">
        <v>208.53331628000001</v>
      </c>
      <c r="D39" s="11" t="str">
        <f t="shared" si="8"/>
        <v>N/A</v>
      </c>
      <c r="E39" s="14">
        <v>171.74536774000001</v>
      </c>
      <c r="F39" s="11" t="str">
        <f t="shared" si="9"/>
        <v>N/A</v>
      </c>
      <c r="G39" s="14">
        <v>199.46297214000001</v>
      </c>
      <c r="H39" s="11" t="str">
        <f t="shared" si="10"/>
        <v>N/A</v>
      </c>
      <c r="I39" s="12">
        <v>-17.600000000000001</v>
      </c>
      <c r="J39" s="12">
        <v>16.14</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23216.619033999999</v>
      </c>
      <c r="D41" s="11" t="str">
        <f t="shared" si="8"/>
        <v>N/A</v>
      </c>
      <c r="E41" s="14">
        <v>24619.202300000001</v>
      </c>
      <c r="F41" s="11" t="str">
        <f t="shared" si="9"/>
        <v>N/A</v>
      </c>
      <c r="G41" s="14">
        <v>24845.239656999998</v>
      </c>
      <c r="H41" s="11" t="str">
        <f t="shared" si="10"/>
        <v>N/A</v>
      </c>
      <c r="I41" s="12">
        <v>6.0410000000000004</v>
      </c>
      <c r="J41" s="12">
        <v>0.91810000000000003</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13221.589769</v>
      </c>
      <c r="D44" s="11" t="str">
        <f t="shared" si="8"/>
        <v>N/A</v>
      </c>
      <c r="E44" s="14">
        <v>14075.325446000001</v>
      </c>
      <c r="F44" s="11" t="str">
        <f t="shared" si="9"/>
        <v>N/A</v>
      </c>
      <c r="G44" s="14">
        <v>14301.815656999999</v>
      </c>
      <c r="H44" s="11" t="str">
        <f t="shared" si="10"/>
        <v>N/A</v>
      </c>
      <c r="I44" s="12">
        <v>6.4569999999999999</v>
      </c>
      <c r="J44" s="12">
        <v>1.609</v>
      </c>
      <c r="K44" s="47" t="s">
        <v>732</v>
      </c>
      <c r="L44" s="9" t="str">
        <f t="shared" si="12"/>
        <v>Yes</v>
      </c>
    </row>
    <row r="45" spans="1:12" ht="25.5" x14ac:dyDescent="0.2">
      <c r="A45" s="2" t="s">
        <v>1133</v>
      </c>
      <c r="B45" s="47" t="s">
        <v>217</v>
      </c>
      <c r="C45" s="14">
        <v>463.07367412999997</v>
      </c>
      <c r="D45" s="11" t="str">
        <f t="shared" si="8"/>
        <v>N/A</v>
      </c>
      <c r="E45" s="14">
        <v>507.00930541000002</v>
      </c>
      <c r="F45" s="11" t="str">
        <f t="shared" si="9"/>
        <v>N/A</v>
      </c>
      <c r="G45" s="14">
        <v>462.50449335000002</v>
      </c>
      <c r="H45" s="11" t="str">
        <f t="shared" si="10"/>
        <v>N/A</v>
      </c>
      <c r="I45" s="12">
        <v>9.4879999999999995</v>
      </c>
      <c r="J45" s="12">
        <v>-8.7799999999999994</v>
      </c>
      <c r="K45" s="47" t="s">
        <v>732</v>
      </c>
      <c r="L45" s="9" t="str">
        <f t="shared" si="12"/>
        <v>Yes</v>
      </c>
    </row>
    <row r="46" spans="1:12" x14ac:dyDescent="0.2">
      <c r="A46" s="2" t="s">
        <v>1134</v>
      </c>
      <c r="B46" s="34" t="s">
        <v>217</v>
      </c>
      <c r="C46" s="46">
        <v>44138.381308999997</v>
      </c>
      <c r="D46" s="43" t="str">
        <f t="shared" si="8"/>
        <v>N/A</v>
      </c>
      <c r="E46" s="46">
        <v>45999.238731999998</v>
      </c>
      <c r="F46" s="43" t="str">
        <f t="shared" si="9"/>
        <v>N/A</v>
      </c>
      <c r="G46" s="46">
        <v>46366.773913999998</v>
      </c>
      <c r="H46" s="43" t="str">
        <f t="shared" si="10"/>
        <v>N/A</v>
      </c>
      <c r="I46" s="12">
        <v>4.2160000000000002</v>
      </c>
      <c r="J46" s="12">
        <v>0.79900000000000004</v>
      </c>
      <c r="K46" s="44" t="s">
        <v>732</v>
      </c>
      <c r="L46" s="9" t="str">
        <f>IF(J46="Div by 0", "N/A", IF(K46="N/A","N/A", IF(J46&gt;VALUE(MID(K46,1,2)), "No", IF(J46&lt;-1*VALUE(MID(K46,1,2)), "No", "Yes"))))</f>
        <v>Yes</v>
      </c>
    </row>
    <row r="47" spans="1:12" x14ac:dyDescent="0.2">
      <c r="A47" s="61" t="s">
        <v>1135</v>
      </c>
      <c r="B47" s="34" t="s">
        <v>217</v>
      </c>
      <c r="C47" s="46">
        <v>36065.256816000001</v>
      </c>
      <c r="D47" s="43" t="str">
        <f t="shared" si="8"/>
        <v>N/A</v>
      </c>
      <c r="E47" s="46">
        <v>35318.848990999999</v>
      </c>
      <c r="F47" s="43" t="str">
        <f t="shared" si="9"/>
        <v>N/A</v>
      </c>
      <c r="G47" s="46">
        <v>33757.739272999999</v>
      </c>
      <c r="H47" s="43" t="str">
        <f t="shared" si="10"/>
        <v>N/A</v>
      </c>
      <c r="I47" s="12">
        <v>-2.0699999999999998</v>
      </c>
      <c r="J47" s="12">
        <v>-4.42</v>
      </c>
      <c r="K47" s="44" t="s">
        <v>732</v>
      </c>
      <c r="L47" s="9" t="str">
        <f>IF(J47="Div by 0", "N/A", IF(K47="N/A","N/A", IF(J47&gt;VALUE(MID(K47,1,2)), "No", IF(J47&lt;-1*VALUE(MID(K47,1,2)), "No", "Yes"))))</f>
        <v>Yes</v>
      </c>
    </row>
    <row r="48" spans="1:12" ht="25.5" x14ac:dyDescent="0.2">
      <c r="A48" s="2" t="s">
        <v>1136</v>
      </c>
      <c r="B48" s="34" t="s">
        <v>217</v>
      </c>
      <c r="C48" s="46">
        <v>50975.518435999998</v>
      </c>
      <c r="D48" s="43" t="str">
        <f t="shared" si="8"/>
        <v>N/A</v>
      </c>
      <c r="E48" s="46">
        <v>52393.438540000003</v>
      </c>
      <c r="F48" s="43" t="str">
        <f t="shared" si="9"/>
        <v>N/A</v>
      </c>
      <c r="G48" s="46">
        <v>53669.843570999998</v>
      </c>
      <c r="H48" s="43" t="str">
        <f t="shared" si="10"/>
        <v>N/A</v>
      </c>
      <c r="I48" s="12">
        <v>2.782</v>
      </c>
      <c r="J48" s="12">
        <v>2.4359999999999999</v>
      </c>
      <c r="K48" s="44" t="s">
        <v>732</v>
      </c>
      <c r="L48" s="9" t="str">
        <f>IF(J48="Div by 0", "N/A", IF(K48="N/A","N/A", IF(J48&gt;VALUE(MID(K48,1,2)), "No", IF(J48&lt;-1*VALUE(MID(K48,1,2)), "No", "Yes"))))</f>
        <v>Yes</v>
      </c>
    </row>
    <row r="49" spans="1:12" x14ac:dyDescent="0.2">
      <c r="A49" s="6" t="s">
        <v>1137</v>
      </c>
      <c r="B49" s="34" t="s">
        <v>217</v>
      </c>
      <c r="C49" s="46">
        <v>33554.877673000003</v>
      </c>
      <c r="D49" s="43" t="str">
        <f t="shared" si="8"/>
        <v>N/A</v>
      </c>
      <c r="E49" s="46">
        <v>34867.275791</v>
      </c>
      <c r="F49" s="43" t="str">
        <f t="shared" si="9"/>
        <v>N/A</v>
      </c>
      <c r="G49" s="46">
        <v>33271.184662</v>
      </c>
      <c r="H49" s="43" t="str">
        <f t="shared" si="10"/>
        <v>N/A</v>
      </c>
      <c r="I49" s="12">
        <v>3.911</v>
      </c>
      <c r="J49" s="12">
        <v>-4.58</v>
      </c>
      <c r="K49" s="44" t="s">
        <v>732</v>
      </c>
      <c r="L49" s="9" t="str">
        <f t="shared" ref="L49:L59" si="13">IF(J49="Div by 0", "N/A", IF(K49="N/A","N/A", IF(J49&gt;VALUE(MID(K49,1,2)), "No", IF(J49&lt;-1*VALUE(MID(K49,1,2)), "No", "Yes"))))</f>
        <v>Yes</v>
      </c>
    </row>
    <row r="50" spans="1:12" ht="25.5" x14ac:dyDescent="0.2">
      <c r="A50" s="2" t="s">
        <v>1138</v>
      </c>
      <c r="B50" s="34" t="s">
        <v>217</v>
      </c>
      <c r="C50" s="46">
        <v>18840.355275000002</v>
      </c>
      <c r="D50" s="43" t="str">
        <f t="shared" si="8"/>
        <v>N/A</v>
      </c>
      <c r="E50" s="46">
        <v>19965.440308000001</v>
      </c>
      <c r="F50" s="43" t="str">
        <f t="shared" si="9"/>
        <v>N/A</v>
      </c>
      <c r="G50" s="46">
        <v>19347.211135000001</v>
      </c>
      <c r="H50" s="43" t="str">
        <f t="shared" si="10"/>
        <v>N/A</v>
      </c>
      <c r="I50" s="12">
        <v>5.9720000000000004</v>
      </c>
      <c r="J50" s="12">
        <v>-3.1</v>
      </c>
      <c r="K50" s="44" t="s">
        <v>732</v>
      </c>
      <c r="L50" s="9" t="str">
        <f t="shared" si="13"/>
        <v>Yes</v>
      </c>
    </row>
    <row r="51" spans="1:12" x14ac:dyDescent="0.2">
      <c r="A51" s="2" t="s">
        <v>1139</v>
      </c>
      <c r="B51" s="34" t="s">
        <v>217</v>
      </c>
      <c r="C51" s="46">
        <v>14457.5</v>
      </c>
      <c r="D51" s="43" t="str">
        <f t="shared" ref="D51:D82" si="14">IF($B51="N/A","N/A",IF(C51&gt;10,"No",IF(C51&lt;-10,"No","Yes")))</f>
        <v>N/A</v>
      </c>
      <c r="E51" s="46">
        <v>15636.883721</v>
      </c>
      <c r="F51" s="43" t="str">
        <f t="shared" ref="F51:F82" si="15">IF($B51="N/A","N/A",IF(E51&gt;10,"No",IF(E51&lt;-10,"No","Yes")))</f>
        <v>N/A</v>
      </c>
      <c r="G51" s="46">
        <v>17154.371428999999</v>
      </c>
      <c r="H51" s="43" t="str">
        <f t="shared" ref="H51:H82" si="16">IF($B51="N/A","N/A",IF(G51&gt;10,"No",IF(G51&lt;-10,"No","Yes")))</f>
        <v>N/A</v>
      </c>
      <c r="I51" s="12">
        <v>8.1579999999999995</v>
      </c>
      <c r="J51" s="12">
        <v>9.7050000000000001</v>
      </c>
      <c r="K51" s="44" t="s">
        <v>732</v>
      </c>
      <c r="L51" s="9" t="str">
        <f t="shared" si="13"/>
        <v>Yes</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t="s">
        <v>1743</v>
      </c>
      <c r="D53" s="43" t="str">
        <f t="shared" si="14"/>
        <v>N/A</v>
      </c>
      <c r="E53" s="46" t="s">
        <v>1743</v>
      </c>
      <c r="F53" s="43" t="str">
        <f t="shared" si="15"/>
        <v>N/A</v>
      </c>
      <c r="G53" s="46" t="s">
        <v>1743</v>
      </c>
      <c r="H53" s="43" t="str">
        <f t="shared" si="16"/>
        <v>N/A</v>
      </c>
      <c r="I53" s="12" t="s">
        <v>1743</v>
      </c>
      <c r="J53" s="12" t="s">
        <v>1743</v>
      </c>
      <c r="K53" s="44" t="s">
        <v>732</v>
      </c>
      <c r="L53" s="9" t="str">
        <f t="shared" si="13"/>
        <v>N/A</v>
      </c>
    </row>
    <row r="54" spans="1:12" ht="25.5" x14ac:dyDescent="0.2">
      <c r="A54" s="2" t="s">
        <v>1142</v>
      </c>
      <c r="B54" s="34" t="s">
        <v>217</v>
      </c>
      <c r="C54" s="46">
        <v>33617.953845999997</v>
      </c>
      <c r="D54" s="43" t="str">
        <f t="shared" si="14"/>
        <v>N/A</v>
      </c>
      <c r="E54" s="46">
        <v>29143.174602999999</v>
      </c>
      <c r="F54" s="43" t="str">
        <f t="shared" si="15"/>
        <v>N/A</v>
      </c>
      <c r="G54" s="46">
        <v>23562.270832999999</v>
      </c>
      <c r="H54" s="43" t="str">
        <f t="shared" si="16"/>
        <v>N/A</v>
      </c>
      <c r="I54" s="12">
        <v>-13.3</v>
      </c>
      <c r="J54" s="12">
        <v>-19.100000000000001</v>
      </c>
      <c r="K54" s="44" t="s">
        <v>732</v>
      </c>
      <c r="L54" s="9" t="str">
        <f t="shared" si="13"/>
        <v>Yes</v>
      </c>
    </row>
    <row r="55" spans="1:12" ht="25.5" x14ac:dyDescent="0.2">
      <c r="A55" s="2" t="s">
        <v>1143</v>
      </c>
      <c r="B55" s="34" t="s">
        <v>217</v>
      </c>
      <c r="C55" s="46">
        <v>60420.614454000002</v>
      </c>
      <c r="D55" s="43" t="str">
        <f t="shared" si="14"/>
        <v>N/A</v>
      </c>
      <c r="E55" s="46">
        <v>64118.603095999999</v>
      </c>
      <c r="F55" s="43" t="str">
        <f t="shared" si="15"/>
        <v>N/A</v>
      </c>
      <c r="G55" s="46">
        <v>64840.335595999997</v>
      </c>
      <c r="H55" s="43" t="str">
        <f t="shared" si="16"/>
        <v>N/A</v>
      </c>
      <c r="I55" s="12">
        <v>6.12</v>
      </c>
      <c r="J55" s="12">
        <v>1.1259999999999999</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v>126333.3775</v>
      </c>
      <c r="D57" s="43" t="str">
        <f t="shared" si="14"/>
        <v>N/A</v>
      </c>
      <c r="E57" s="46">
        <v>128377.10318999999</v>
      </c>
      <c r="F57" s="43" t="str">
        <f t="shared" si="15"/>
        <v>N/A</v>
      </c>
      <c r="G57" s="46">
        <v>133839.81774999999</v>
      </c>
      <c r="H57" s="43" t="str">
        <f t="shared" si="16"/>
        <v>N/A</v>
      </c>
      <c r="I57" s="12">
        <v>1.6180000000000001</v>
      </c>
      <c r="J57" s="12">
        <v>4.2549999999999999</v>
      </c>
      <c r="K57" s="44" t="s">
        <v>732</v>
      </c>
      <c r="L57" s="9" t="str">
        <f t="shared" si="13"/>
        <v>Yes</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934668365</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332249699</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918978</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707889</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558756889</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42034910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27692.949079000002</v>
      </c>
      <c r="D71" s="43" t="str">
        <f t="shared" si="14"/>
        <v>N/A</v>
      </c>
      <c r="E71" s="46">
        <v>29290.942760000002</v>
      </c>
      <c r="F71" s="43" t="str">
        <f t="shared" si="15"/>
        <v>N/A</v>
      </c>
      <c r="G71" s="46">
        <v>27686.494416000001</v>
      </c>
      <c r="H71" s="43" t="str">
        <f t="shared" si="16"/>
        <v>N/A</v>
      </c>
      <c r="I71" s="12">
        <v>5.77</v>
      </c>
      <c r="J71" s="12">
        <v>-5.48</v>
      </c>
      <c r="K71" s="44" t="s">
        <v>732</v>
      </c>
      <c r="L71" s="9" t="str">
        <f t="shared" ref="L71:L81" si="18">IF(J71="Div by 0", "N/A", IF(K71="N/A","N/A", IF(J71&gt;VALUE(MID(K71,1,2)), "No", IF(J71&lt;-1*VALUE(MID(K71,1,2)), "No", "Yes"))))</f>
        <v>Yes</v>
      </c>
    </row>
    <row r="72" spans="1:12" ht="25.5" x14ac:dyDescent="0.2">
      <c r="A72" s="2" t="s">
        <v>1159</v>
      </c>
      <c r="B72" s="34" t="s">
        <v>217</v>
      </c>
      <c r="C72" s="46">
        <v>12984.107075</v>
      </c>
      <c r="D72" s="43" t="str">
        <f t="shared" si="14"/>
        <v>N/A</v>
      </c>
      <c r="E72" s="46">
        <v>14353.204755999999</v>
      </c>
      <c r="F72" s="43" t="str">
        <f t="shared" si="15"/>
        <v>N/A</v>
      </c>
      <c r="G72" s="46">
        <v>13877.274203999999</v>
      </c>
      <c r="H72" s="43" t="str">
        <f t="shared" si="16"/>
        <v>N/A</v>
      </c>
      <c r="I72" s="12">
        <v>10.54</v>
      </c>
      <c r="J72" s="12">
        <v>-3.32</v>
      </c>
      <c r="K72" s="44" t="s">
        <v>732</v>
      </c>
      <c r="L72" s="9" t="str">
        <f t="shared" si="18"/>
        <v>Yes</v>
      </c>
    </row>
    <row r="73" spans="1:12" ht="25.5" x14ac:dyDescent="0.2">
      <c r="A73" s="2" t="s">
        <v>1160</v>
      </c>
      <c r="B73" s="34" t="s">
        <v>217</v>
      </c>
      <c r="C73" s="46">
        <v>12113.625</v>
      </c>
      <c r="D73" s="43" t="str">
        <f t="shared" si="14"/>
        <v>N/A</v>
      </c>
      <c r="E73" s="46">
        <v>13991.906977000001</v>
      </c>
      <c r="F73" s="43" t="str">
        <f t="shared" si="15"/>
        <v>N/A</v>
      </c>
      <c r="G73" s="46">
        <v>13128.257143000001</v>
      </c>
      <c r="H73" s="43" t="str">
        <f t="shared" si="16"/>
        <v>N/A</v>
      </c>
      <c r="I73" s="12">
        <v>15.51</v>
      </c>
      <c r="J73" s="12">
        <v>-6.17</v>
      </c>
      <c r="K73" s="44" t="s">
        <v>732</v>
      </c>
      <c r="L73" s="9" t="str">
        <f t="shared" si="18"/>
        <v>Yes</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t="s">
        <v>1743</v>
      </c>
      <c r="D75" s="43" t="str">
        <f t="shared" si="14"/>
        <v>N/A</v>
      </c>
      <c r="E75" s="46" t="s">
        <v>1743</v>
      </c>
      <c r="F75" s="43" t="str">
        <f t="shared" si="15"/>
        <v>N/A</v>
      </c>
      <c r="G75" s="46" t="s">
        <v>1743</v>
      </c>
      <c r="H75" s="43" t="str">
        <f t="shared" si="16"/>
        <v>N/A</v>
      </c>
      <c r="I75" s="12" t="s">
        <v>1743</v>
      </c>
      <c r="J75" s="12" t="s">
        <v>1743</v>
      </c>
      <c r="K75" s="44" t="s">
        <v>732</v>
      </c>
      <c r="L75" s="9" t="str">
        <f t="shared" si="18"/>
        <v>N/A</v>
      </c>
    </row>
    <row r="76" spans="1:12" ht="25.5" x14ac:dyDescent="0.2">
      <c r="A76" s="2" t="s">
        <v>1163</v>
      </c>
      <c r="B76" s="34" t="s">
        <v>217</v>
      </c>
      <c r="C76" s="46">
        <v>17911.523077000002</v>
      </c>
      <c r="D76" s="43" t="str">
        <f t="shared" si="14"/>
        <v>N/A</v>
      </c>
      <c r="E76" s="46">
        <v>15924.936508000001</v>
      </c>
      <c r="F76" s="43" t="str">
        <f t="shared" si="15"/>
        <v>N/A</v>
      </c>
      <c r="G76" s="46">
        <v>14747.6875</v>
      </c>
      <c r="H76" s="43" t="str">
        <f t="shared" si="16"/>
        <v>N/A</v>
      </c>
      <c r="I76" s="12">
        <v>-11.1</v>
      </c>
      <c r="J76" s="12">
        <v>-7.39</v>
      </c>
      <c r="K76" s="44" t="s">
        <v>732</v>
      </c>
      <c r="L76" s="9" t="str">
        <f t="shared" si="18"/>
        <v>Yes</v>
      </c>
    </row>
    <row r="77" spans="1:12" ht="25.5" x14ac:dyDescent="0.2">
      <c r="A77" s="2" t="s">
        <v>1164</v>
      </c>
      <c r="B77" s="34" t="s">
        <v>217</v>
      </c>
      <c r="C77" s="46">
        <v>55947.148874999999</v>
      </c>
      <c r="D77" s="43" t="str">
        <f t="shared" si="14"/>
        <v>N/A</v>
      </c>
      <c r="E77" s="46">
        <v>59721.268657000001</v>
      </c>
      <c r="F77" s="43" t="str">
        <f t="shared" si="15"/>
        <v>N/A</v>
      </c>
      <c r="G77" s="46">
        <v>60197.897975</v>
      </c>
      <c r="H77" s="43" t="str">
        <f t="shared" si="16"/>
        <v>N/A</v>
      </c>
      <c r="I77" s="12">
        <v>6.7460000000000004</v>
      </c>
      <c r="J77" s="12">
        <v>0.79810000000000003</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v>91123.532500000001</v>
      </c>
      <c r="D79" s="43" t="str">
        <f t="shared" si="14"/>
        <v>N/A</v>
      </c>
      <c r="E79" s="46">
        <v>99151.191646000007</v>
      </c>
      <c r="F79" s="43" t="str">
        <f t="shared" si="15"/>
        <v>N/A</v>
      </c>
      <c r="G79" s="46">
        <v>100803.14148999999</v>
      </c>
      <c r="H79" s="43" t="str">
        <f t="shared" si="16"/>
        <v>N/A</v>
      </c>
      <c r="I79" s="12">
        <v>8.81</v>
      </c>
      <c r="J79" s="12">
        <v>1.6659999999999999</v>
      </c>
      <c r="K79" s="44" t="s">
        <v>732</v>
      </c>
      <c r="L79" s="9" t="str">
        <f t="shared" si="18"/>
        <v>Yes</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1018964774</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51785</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19676.832557999998</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0</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0</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t="s">
        <v>1743</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0</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0</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t="s">
        <v>1743</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0</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0</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t="s">
        <v>1743</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0</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0</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t="s">
        <v>1743</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t="s">
        <v>1743</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0</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0</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t="s">
        <v>1743</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0</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0</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t="s">
        <v>1743</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0</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0</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t="s">
        <v>1743</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0</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t="s">
        <v>1743</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0</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0</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t="s">
        <v>1743</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t="s">
        <v>1743</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0</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0</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t="s">
        <v>1743</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1018964774</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51785</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19676.832557999998</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5372904021</v>
      </c>
      <c r="F139" s="11" t="str">
        <f t="shared" si="24"/>
        <v>N/A</v>
      </c>
      <c r="G139" s="14">
        <v>5515986934</v>
      </c>
      <c r="H139" s="11" t="str">
        <f t="shared" si="25"/>
        <v>N/A</v>
      </c>
      <c r="I139" s="12" t="s">
        <v>217</v>
      </c>
      <c r="J139" s="12">
        <v>2.6629999999999998</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5718.2460549999996</v>
      </c>
      <c r="F140" s="11" t="str">
        <f t="shared" si="24"/>
        <v>N/A</v>
      </c>
      <c r="G140" s="14">
        <v>5536.4440949</v>
      </c>
      <c r="H140" s="11" t="str">
        <f t="shared" si="25"/>
        <v>N/A</v>
      </c>
      <c r="I140" s="12" t="s">
        <v>217</v>
      </c>
      <c r="J140" s="12">
        <v>-3.18</v>
      </c>
      <c r="K140" s="14" t="s">
        <v>217</v>
      </c>
      <c r="L140" s="9" t="str">
        <f t="shared" si="26"/>
        <v>N/A</v>
      </c>
    </row>
    <row r="141" spans="1:12" x14ac:dyDescent="0.2">
      <c r="A141" s="57" t="s">
        <v>406</v>
      </c>
      <c r="B141" s="14" t="s">
        <v>217</v>
      </c>
      <c r="C141" s="14">
        <v>42025877</v>
      </c>
      <c r="D141" s="11" t="str">
        <f t="shared" si="23"/>
        <v>N/A</v>
      </c>
      <c r="E141" s="14">
        <v>39089345</v>
      </c>
      <c r="F141" s="11" t="str">
        <f t="shared" si="24"/>
        <v>N/A</v>
      </c>
      <c r="G141" s="14">
        <v>43100441</v>
      </c>
      <c r="H141" s="11" t="str">
        <f t="shared" si="25"/>
        <v>N/A</v>
      </c>
      <c r="I141" s="12">
        <v>-6.99</v>
      </c>
      <c r="J141" s="12">
        <v>10.26</v>
      </c>
      <c r="K141" s="14" t="s">
        <v>217</v>
      </c>
      <c r="L141" s="9" t="str">
        <f t="shared" si="26"/>
        <v>N/A</v>
      </c>
    </row>
    <row r="142" spans="1:12" x14ac:dyDescent="0.2">
      <c r="A142" s="57" t="s">
        <v>1206</v>
      </c>
      <c r="B142" s="14" t="s">
        <v>217</v>
      </c>
      <c r="C142" s="14">
        <v>5008.4467881999999</v>
      </c>
      <c r="D142" s="11" t="str">
        <f t="shared" si="23"/>
        <v>N/A</v>
      </c>
      <c r="E142" s="14">
        <v>4864.8842563999997</v>
      </c>
      <c r="F142" s="11" t="str">
        <f t="shared" si="24"/>
        <v>N/A</v>
      </c>
      <c r="G142" s="14">
        <v>5138.9580303000002</v>
      </c>
      <c r="H142" s="11" t="str">
        <f t="shared" si="25"/>
        <v>N/A</v>
      </c>
      <c r="I142" s="12">
        <v>-2.87</v>
      </c>
      <c r="J142" s="12">
        <v>5.6340000000000003</v>
      </c>
      <c r="K142" s="14" t="s">
        <v>217</v>
      </c>
      <c r="L142" s="9" t="str">
        <f t="shared" si="26"/>
        <v>N/A</v>
      </c>
    </row>
    <row r="143" spans="1:12" x14ac:dyDescent="0.2">
      <c r="A143" s="57" t="s">
        <v>407</v>
      </c>
      <c r="B143" s="14" t="s">
        <v>217</v>
      </c>
      <c r="C143" s="14">
        <v>14645184</v>
      </c>
      <c r="D143" s="11" t="str">
        <f t="shared" si="23"/>
        <v>N/A</v>
      </c>
      <c r="E143" s="14">
        <v>15738742</v>
      </c>
      <c r="F143" s="11" t="str">
        <f t="shared" si="24"/>
        <v>N/A</v>
      </c>
      <c r="G143" s="14">
        <v>15814383</v>
      </c>
      <c r="H143" s="11" t="str">
        <f t="shared" si="25"/>
        <v>N/A</v>
      </c>
      <c r="I143" s="12">
        <v>7.4669999999999996</v>
      </c>
      <c r="J143" s="12">
        <v>0.48060000000000003</v>
      </c>
      <c r="K143" s="14" t="s">
        <v>217</v>
      </c>
      <c r="L143" s="9" t="str">
        <f t="shared" si="26"/>
        <v>N/A</v>
      </c>
    </row>
    <row r="144" spans="1:12" ht="25.5" x14ac:dyDescent="0.2">
      <c r="A144" s="57" t="s">
        <v>1207</v>
      </c>
      <c r="B144" s="14" t="s">
        <v>217</v>
      </c>
      <c r="C144" s="14">
        <v>299.49251534000001</v>
      </c>
      <c r="D144" s="11" t="str">
        <f t="shared" si="23"/>
        <v>N/A</v>
      </c>
      <c r="E144" s="14">
        <v>306.55308623000002</v>
      </c>
      <c r="F144" s="11" t="str">
        <f t="shared" si="24"/>
        <v>N/A</v>
      </c>
      <c r="G144" s="14">
        <v>282.19812633999999</v>
      </c>
      <c r="H144" s="11" t="str">
        <f t="shared" si="25"/>
        <v>N/A</v>
      </c>
      <c r="I144" s="12">
        <v>2.3580000000000001</v>
      </c>
      <c r="J144" s="12">
        <v>-7.94</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230436370</v>
      </c>
      <c r="F147" s="11" t="str">
        <f t="shared" ref="F147:F160" si="28">IF($B147="N/A","N/A",IF(E147&gt;10,"No",IF(E147&lt;-10,"No","Yes")))</f>
        <v>N/A</v>
      </c>
      <c r="G147" s="14">
        <v>241878806</v>
      </c>
      <c r="H147" s="11" t="str">
        <f t="shared" ref="H147:H160" si="29">IF($B147="N/A","N/A",IF(G147&gt;10,"No",IF(G147&lt;-10,"No","Yes")))</f>
        <v>N/A</v>
      </c>
      <c r="I147" s="12" t="s">
        <v>217</v>
      </c>
      <c r="J147" s="12">
        <v>4.9660000000000002</v>
      </c>
      <c r="K147" s="14" t="s">
        <v>217</v>
      </c>
      <c r="L147" s="9" t="str">
        <f t="shared" si="26"/>
        <v>N/A</v>
      </c>
    </row>
    <row r="148" spans="1:13" x14ac:dyDescent="0.2">
      <c r="A148" s="57" t="s">
        <v>1209</v>
      </c>
      <c r="B148" s="14" t="s">
        <v>217</v>
      </c>
      <c r="C148" s="14" t="s">
        <v>217</v>
      </c>
      <c r="D148" s="11" t="str">
        <f t="shared" si="27"/>
        <v>N/A</v>
      </c>
      <c r="E148" s="14">
        <v>18055.031731999999</v>
      </c>
      <c r="F148" s="11" t="str">
        <f t="shared" si="28"/>
        <v>N/A</v>
      </c>
      <c r="G148" s="14">
        <v>17391.343542999999</v>
      </c>
      <c r="H148" s="11" t="str">
        <f t="shared" si="29"/>
        <v>N/A</v>
      </c>
      <c r="I148" s="12" t="s">
        <v>217</v>
      </c>
      <c r="J148" s="12">
        <v>-3.68</v>
      </c>
      <c r="K148" s="14" t="s">
        <v>217</v>
      </c>
      <c r="L148" s="9" t="str">
        <f t="shared" si="26"/>
        <v>N/A</v>
      </c>
    </row>
    <row r="149" spans="1:13" x14ac:dyDescent="0.2">
      <c r="A149" s="57" t="s">
        <v>410</v>
      </c>
      <c r="B149" s="14" t="s">
        <v>217</v>
      </c>
      <c r="C149" s="14">
        <v>787751</v>
      </c>
      <c r="D149" s="11" t="str">
        <f t="shared" si="27"/>
        <v>N/A</v>
      </c>
      <c r="E149" s="14">
        <v>781668</v>
      </c>
      <c r="F149" s="11" t="str">
        <f t="shared" si="28"/>
        <v>N/A</v>
      </c>
      <c r="G149" s="14">
        <v>1242202</v>
      </c>
      <c r="H149" s="11" t="str">
        <f t="shared" si="29"/>
        <v>N/A</v>
      </c>
      <c r="I149" s="12">
        <v>-0.77200000000000002</v>
      </c>
      <c r="J149" s="12">
        <v>58.92</v>
      </c>
      <c r="K149" s="14" t="s">
        <v>217</v>
      </c>
      <c r="L149" s="9" t="str">
        <f t="shared" si="26"/>
        <v>N/A</v>
      </c>
    </row>
    <row r="150" spans="1:13" x14ac:dyDescent="0.2">
      <c r="A150" s="57" t="s">
        <v>1210</v>
      </c>
      <c r="B150" s="14" t="s">
        <v>217</v>
      </c>
      <c r="C150" s="14">
        <v>91.354632957999996</v>
      </c>
      <c r="D150" s="11" t="str">
        <f t="shared" si="27"/>
        <v>N/A</v>
      </c>
      <c r="E150" s="14">
        <v>130.03959408</v>
      </c>
      <c r="F150" s="11" t="str">
        <f t="shared" si="28"/>
        <v>N/A</v>
      </c>
      <c r="G150" s="14">
        <v>163.70611492</v>
      </c>
      <c r="H150" s="11" t="str">
        <f t="shared" si="29"/>
        <v>N/A</v>
      </c>
      <c r="I150" s="12">
        <v>42.35</v>
      </c>
      <c r="J150" s="12">
        <v>25.89</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10250206</v>
      </c>
      <c r="F153" s="11" t="str">
        <f t="shared" si="28"/>
        <v>N/A</v>
      </c>
      <c r="G153" s="14">
        <v>18622057</v>
      </c>
      <c r="H153" s="11" t="str">
        <f t="shared" si="29"/>
        <v>N/A</v>
      </c>
      <c r="I153" s="12" t="s">
        <v>217</v>
      </c>
      <c r="J153" s="12">
        <v>81.67</v>
      </c>
      <c r="K153" s="14" t="s">
        <v>217</v>
      </c>
      <c r="L153" s="9" t="str">
        <f t="shared" si="26"/>
        <v>N/A</v>
      </c>
      <c r="M153" s="63"/>
    </row>
    <row r="154" spans="1:13" x14ac:dyDescent="0.2">
      <c r="A154" s="57" t="s">
        <v>1212</v>
      </c>
      <c r="B154" s="14" t="s">
        <v>217</v>
      </c>
      <c r="C154" s="14" t="s">
        <v>217</v>
      </c>
      <c r="D154" s="11" t="str">
        <f t="shared" si="27"/>
        <v>N/A</v>
      </c>
      <c r="E154" s="14">
        <v>86136.184873999999</v>
      </c>
      <c r="F154" s="11" t="str">
        <f t="shared" si="28"/>
        <v>N/A</v>
      </c>
      <c r="G154" s="14">
        <v>78907.021185999998</v>
      </c>
      <c r="H154" s="11" t="str">
        <f t="shared" si="29"/>
        <v>N/A</v>
      </c>
      <c r="I154" s="12" t="s">
        <v>217</v>
      </c>
      <c r="J154" s="12">
        <v>-8.39</v>
      </c>
      <c r="K154" s="14" t="s">
        <v>217</v>
      </c>
      <c r="L154" s="9" t="str">
        <f t="shared" si="26"/>
        <v>N/A</v>
      </c>
      <c r="M154" s="64"/>
    </row>
    <row r="155" spans="1:13" x14ac:dyDescent="0.2">
      <c r="A155" s="57" t="s">
        <v>413</v>
      </c>
      <c r="B155" s="14" t="s">
        <v>217</v>
      </c>
      <c r="C155" s="14" t="s">
        <v>217</v>
      </c>
      <c r="D155" s="11" t="str">
        <f t="shared" si="27"/>
        <v>N/A</v>
      </c>
      <c r="E155" s="14">
        <v>8828169</v>
      </c>
      <c r="F155" s="11" t="str">
        <f t="shared" si="28"/>
        <v>N/A</v>
      </c>
      <c r="G155" s="14">
        <v>1586450</v>
      </c>
      <c r="H155" s="11" t="str">
        <f t="shared" si="29"/>
        <v>N/A</v>
      </c>
      <c r="I155" s="12" t="s">
        <v>217</v>
      </c>
      <c r="J155" s="12">
        <v>-82</v>
      </c>
      <c r="K155" s="14" t="s">
        <v>217</v>
      </c>
      <c r="L155" s="9" t="str">
        <f t="shared" si="26"/>
        <v>N/A</v>
      </c>
    </row>
    <row r="156" spans="1:13" x14ac:dyDescent="0.2">
      <c r="A156" s="57" t="s">
        <v>1213</v>
      </c>
      <c r="B156" s="14" t="s">
        <v>217</v>
      </c>
      <c r="C156" s="14" t="s">
        <v>217</v>
      </c>
      <c r="D156" s="11" t="str">
        <f t="shared" si="27"/>
        <v>N/A</v>
      </c>
      <c r="E156" s="14">
        <v>70625.351999999999</v>
      </c>
      <c r="F156" s="11" t="str">
        <f t="shared" si="28"/>
        <v>N/A</v>
      </c>
      <c r="G156" s="14">
        <v>39661.25</v>
      </c>
      <c r="H156" s="11" t="str">
        <f t="shared" si="29"/>
        <v>N/A</v>
      </c>
      <c r="I156" s="12" t="s">
        <v>217</v>
      </c>
      <c r="J156" s="12">
        <v>-43.8</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885.59762647000002</v>
      </c>
      <c r="D164" s="130" t="str">
        <f t="shared" ref="D164:D166" si="31">IF($B164="N/A","N/A",IF(C164&gt;10,"No",IF(C164&lt;-10,"No","Yes")))</f>
        <v>N/A</v>
      </c>
      <c r="E164" s="131">
        <v>945.17132098000002</v>
      </c>
      <c r="F164" s="130" t="str">
        <f t="shared" ref="F164:F166" si="32">IF($B164="N/A","N/A",IF(E164&gt;10,"No",IF(E164&lt;-10,"No","Yes")))</f>
        <v>N/A</v>
      </c>
      <c r="G164" s="131">
        <v>874.78456999000002</v>
      </c>
      <c r="H164" s="130" t="str">
        <f t="shared" ref="H164:H166" si="33">IF($B164="N/A","N/A",IF(G164&gt;10,"No",IF(G164&lt;-10,"No","Yes")))</f>
        <v>N/A</v>
      </c>
      <c r="I164" s="132">
        <v>6.7270000000000003</v>
      </c>
      <c r="J164" s="132">
        <v>-7.45</v>
      </c>
      <c r="K164" s="133" t="s">
        <v>732</v>
      </c>
      <c r="L164" s="134" t="str">
        <f>IF(J164="Div by 0", "N/A", IF(OR(J164="N/A",K164="N/A"),"N/A", IF(J164&gt;VALUE(MID(K164,1,2)), "No", IF(J164&lt;-1*VALUE(MID(K164,1,2)), "No", "Yes"))))</f>
        <v>Yes</v>
      </c>
      <c r="N164" s="64"/>
    </row>
    <row r="165" spans="1:16" x14ac:dyDescent="0.2">
      <c r="A165" s="57" t="s">
        <v>1217</v>
      </c>
      <c r="B165" s="131" t="s">
        <v>217</v>
      </c>
      <c r="C165" s="131">
        <v>890.39850234999994</v>
      </c>
      <c r="D165" s="130" t="str">
        <f t="shared" si="31"/>
        <v>N/A</v>
      </c>
      <c r="E165" s="131">
        <v>955.93407126</v>
      </c>
      <c r="F165" s="130" t="str">
        <f t="shared" si="32"/>
        <v>N/A</v>
      </c>
      <c r="G165" s="131">
        <v>883.16849026</v>
      </c>
      <c r="H165" s="130" t="str">
        <f t="shared" si="33"/>
        <v>N/A</v>
      </c>
      <c r="I165" s="132">
        <v>7.36</v>
      </c>
      <c r="J165" s="132">
        <v>-7.61</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v>760.61084292999999</v>
      </c>
      <c r="D166" s="130" t="str">
        <f t="shared" si="31"/>
        <v>N/A</v>
      </c>
      <c r="E166" s="131">
        <v>679.98772395000003</v>
      </c>
      <c r="F166" s="130" t="str">
        <f t="shared" si="32"/>
        <v>N/A</v>
      </c>
      <c r="G166" s="131">
        <v>685.70287000999997</v>
      </c>
      <c r="H166" s="130" t="str">
        <f t="shared" si="33"/>
        <v>N/A</v>
      </c>
      <c r="I166" s="132">
        <v>-10.6</v>
      </c>
      <c r="J166" s="132">
        <v>0.84050000000000002</v>
      </c>
      <c r="K166" s="133" t="s">
        <v>732</v>
      </c>
      <c r="L166" s="134" t="str">
        <f t="shared" si="34"/>
        <v>Yes</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881992</v>
      </c>
      <c r="D6" s="130" t="str">
        <f t="shared" ref="D6:D11" si="0">IF($B6="N/A","N/A",IF(C6&gt;10,"No",IF(C6&lt;-10,"No","Yes")))</f>
        <v>N/A</v>
      </c>
      <c r="E6" s="152">
        <v>949636</v>
      </c>
      <c r="F6" s="130" t="str">
        <f t="shared" ref="F6:F11" si="1">IF($B6="N/A","N/A",IF(E6&gt;10,"No",IF(E6&lt;-10,"No","Yes")))</f>
        <v>N/A</v>
      </c>
      <c r="G6" s="152">
        <v>1007406</v>
      </c>
      <c r="H6" s="130" t="str">
        <f t="shared" ref="H6:H11" si="2">IF($B6="N/A","N/A",IF(G6&gt;10,"No",IF(G6&lt;-10,"No","Yes")))</f>
        <v>N/A</v>
      </c>
      <c r="I6" s="132">
        <v>7.6689999999999996</v>
      </c>
      <c r="J6" s="132">
        <v>6.0830000000000002</v>
      </c>
      <c r="K6" s="152" t="s">
        <v>732</v>
      </c>
      <c r="L6" s="134" t="str">
        <f t="shared" ref="L6:L14" si="3">IF(J6="Div by 0", "N/A", IF(K6="N/A","N/A", IF(J6&gt;VALUE(MID(K6,1,2)), "No", IF(J6&lt;-1*VALUE(MID(K6,1,2)), "No", "Yes"))))</f>
        <v>Yes</v>
      </c>
    </row>
    <row r="7" spans="1:12" x14ac:dyDescent="0.2">
      <c r="A7" s="16" t="s">
        <v>100</v>
      </c>
      <c r="B7" s="135" t="s">
        <v>217</v>
      </c>
      <c r="C7" s="152">
        <v>73976</v>
      </c>
      <c r="D7" s="130" t="str">
        <f t="shared" si="0"/>
        <v>N/A</v>
      </c>
      <c r="E7" s="152">
        <v>72677</v>
      </c>
      <c r="F7" s="130" t="str">
        <f t="shared" si="1"/>
        <v>N/A</v>
      </c>
      <c r="G7" s="152">
        <v>72375</v>
      </c>
      <c r="H7" s="130" t="str">
        <f t="shared" si="2"/>
        <v>N/A</v>
      </c>
      <c r="I7" s="132">
        <v>-1.76</v>
      </c>
      <c r="J7" s="132">
        <v>-0.41599999999999998</v>
      </c>
      <c r="K7" s="135" t="s">
        <v>732</v>
      </c>
      <c r="L7" s="134" t="str">
        <f t="shared" si="3"/>
        <v>Yes</v>
      </c>
    </row>
    <row r="8" spans="1:12" x14ac:dyDescent="0.2">
      <c r="A8" s="16" t="s">
        <v>101</v>
      </c>
      <c r="B8" s="135" t="s">
        <v>217</v>
      </c>
      <c r="C8" s="152">
        <v>147111</v>
      </c>
      <c r="D8" s="130" t="str">
        <f t="shared" si="0"/>
        <v>N/A</v>
      </c>
      <c r="E8" s="152">
        <v>152903</v>
      </c>
      <c r="F8" s="130" t="str">
        <f t="shared" si="1"/>
        <v>N/A</v>
      </c>
      <c r="G8" s="152">
        <v>159992</v>
      </c>
      <c r="H8" s="130" t="str">
        <f t="shared" si="2"/>
        <v>N/A</v>
      </c>
      <c r="I8" s="132">
        <v>3.9369999999999998</v>
      </c>
      <c r="J8" s="132">
        <v>4.6360000000000001</v>
      </c>
      <c r="K8" s="135" t="s">
        <v>732</v>
      </c>
      <c r="L8" s="134" t="str">
        <f t="shared" si="3"/>
        <v>Yes</v>
      </c>
    </row>
    <row r="9" spans="1:12" x14ac:dyDescent="0.2">
      <c r="A9" s="16" t="s">
        <v>104</v>
      </c>
      <c r="B9" s="135" t="s">
        <v>217</v>
      </c>
      <c r="C9" s="152">
        <v>531143</v>
      </c>
      <c r="D9" s="130" t="str">
        <f t="shared" si="0"/>
        <v>N/A</v>
      </c>
      <c r="E9" s="152">
        <v>578125</v>
      </c>
      <c r="F9" s="130" t="str">
        <f t="shared" si="1"/>
        <v>N/A</v>
      </c>
      <c r="G9" s="152">
        <v>619596</v>
      </c>
      <c r="H9" s="130" t="str">
        <f t="shared" si="2"/>
        <v>N/A</v>
      </c>
      <c r="I9" s="132">
        <v>8.8450000000000006</v>
      </c>
      <c r="J9" s="132">
        <v>7.173</v>
      </c>
      <c r="K9" s="135" t="s">
        <v>732</v>
      </c>
      <c r="L9" s="134" t="str">
        <f t="shared" si="3"/>
        <v>Yes</v>
      </c>
    </row>
    <row r="10" spans="1:12" x14ac:dyDescent="0.2">
      <c r="A10" s="16" t="s">
        <v>105</v>
      </c>
      <c r="B10" s="135" t="s">
        <v>217</v>
      </c>
      <c r="C10" s="152">
        <v>129762</v>
      </c>
      <c r="D10" s="130" t="str">
        <f t="shared" si="0"/>
        <v>N/A</v>
      </c>
      <c r="E10" s="152">
        <v>145931</v>
      </c>
      <c r="F10" s="130" t="str">
        <f t="shared" si="1"/>
        <v>N/A</v>
      </c>
      <c r="G10" s="152">
        <v>155443</v>
      </c>
      <c r="H10" s="130" t="str">
        <f t="shared" si="2"/>
        <v>N/A</v>
      </c>
      <c r="I10" s="132">
        <v>12.46</v>
      </c>
      <c r="J10" s="132">
        <v>6.5179999999999998</v>
      </c>
      <c r="K10" s="135" t="s">
        <v>732</v>
      </c>
      <c r="L10" s="134" t="str">
        <f t="shared" si="3"/>
        <v>Yes</v>
      </c>
    </row>
    <row r="11" spans="1:12" x14ac:dyDescent="0.2">
      <c r="A11" s="16" t="s">
        <v>77</v>
      </c>
      <c r="B11" s="152" t="s">
        <v>217</v>
      </c>
      <c r="C11" s="152">
        <v>711438.31</v>
      </c>
      <c r="D11" s="138" t="str">
        <f t="shared" si="0"/>
        <v>N/A</v>
      </c>
      <c r="E11" s="152">
        <v>771135.73</v>
      </c>
      <c r="F11" s="130" t="str">
        <f t="shared" si="1"/>
        <v>N/A</v>
      </c>
      <c r="G11" s="152">
        <v>831438.91</v>
      </c>
      <c r="H11" s="130" t="str">
        <f t="shared" si="2"/>
        <v>N/A</v>
      </c>
      <c r="I11" s="132">
        <v>8.391</v>
      </c>
      <c r="J11" s="132">
        <v>7.82</v>
      </c>
      <c r="K11" s="152" t="s">
        <v>733</v>
      </c>
      <c r="L11" s="134" t="str">
        <f t="shared" si="3"/>
        <v>Yes</v>
      </c>
    </row>
    <row r="12" spans="1:12" x14ac:dyDescent="0.2">
      <c r="A12" s="16" t="s">
        <v>115</v>
      </c>
      <c r="B12" s="152" t="s">
        <v>217</v>
      </c>
      <c r="C12" s="152">
        <v>124075</v>
      </c>
      <c r="D12" s="152" t="s">
        <v>217</v>
      </c>
      <c r="E12" s="152">
        <v>125599</v>
      </c>
      <c r="F12" s="152" t="s">
        <v>217</v>
      </c>
      <c r="G12" s="152">
        <v>128197</v>
      </c>
      <c r="H12" s="152" t="s">
        <v>217</v>
      </c>
      <c r="I12" s="132">
        <v>1.228</v>
      </c>
      <c r="J12" s="132">
        <v>2.0680000000000001</v>
      </c>
      <c r="K12" s="152" t="s">
        <v>733</v>
      </c>
      <c r="L12" s="134" t="str">
        <f t="shared" si="3"/>
        <v>Yes</v>
      </c>
    </row>
    <row r="13" spans="1:12" x14ac:dyDescent="0.2">
      <c r="A13" s="16" t="s">
        <v>449</v>
      </c>
      <c r="B13" s="152" t="s">
        <v>217</v>
      </c>
      <c r="C13" s="152">
        <v>69441</v>
      </c>
      <c r="D13" s="152" t="s">
        <v>217</v>
      </c>
      <c r="E13" s="152">
        <v>68403</v>
      </c>
      <c r="F13" s="152" t="s">
        <v>217</v>
      </c>
      <c r="G13" s="152">
        <v>68147</v>
      </c>
      <c r="H13" s="152" t="s">
        <v>217</v>
      </c>
      <c r="I13" s="132">
        <v>-1.49</v>
      </c>
      <c r="J13" s="132">
        <v>-0.374</v>
      </c>
      <c r="K13" s="152" t="s">
        <v>733</v>
      </c>
      <c r="L13" s="134" t="str">
        <f t="shared" si="3"/>
        <v>Yes</v>
      </c>
    </row>
    <row r="14" spans="1:12" x14ac:dyDescent="0.2">
      <c r="A14" s="16" t="s">
        <v>450</v>
      </c>
      <c r="B14" s="152" t="s">
        <v>217</v>
      </c>
      <c r="C14" s="152">
        <v>53903</v>
      </c>
      <c r="D14" s="152" t="s">
        <v>217</v>
      </c>
      <c r="E14" s="152">
        <v>56374</v>
      </c>
      <c r="F14" s="152" t="s">
        <v>217</v>
      </c>
      <c r="G14" s="152">
        <v>59181</v>
      </c>
      <c r="H14" s="152" t="s">
        <v>217</v>
      </c>
      <c r="I14" s="132">
        <v>4.5839999999999996</v>
      </c>
      <c r="J14" s="132">
        <v>4.9790000000000001</v>
      </c>
      <c r="K14" s="152" t="s">
        <v>733</v>
      </c>
      <c r="L14" s="134" t="str">
        <f t="shared" si="3"/>
        <v>Yes</v>
      </c>
    </row>
    <row r="15" spans="1:12" x14ac:dyDescent="0.2">
      <c r="A15" s="4" t="s">
        <v>58</v>
      </c>
      <c r="B15" s="135" t="s">
        <v>217</v>
      </c>
      <c r="C15" s="131">
        <v>5177494338</v>
      </c>
      <c r="D15" s="130" t="str">
        <f t="shared" ref="D15:D20" si="4">IF($B15="N/A","N/A",IF(C15&gt;10,"No",IF(C15&lt;-10,"No","Yes")))</f>
        <v>N/A</v>
      </c>
      <c r="E15" s="131">
        <v>5532121770</v>
      </c>
      <c r="F15" s="130" t="str">
        <f t="shared" ref="F15:F20" si="5">IF($B15="N/A","N/A",IF(E15&gt;10,"No",IF(E15&lt;-10,"No","Yes")))</f>
        <v>N/A</v>
      </c>
      <c r="G15" s="131">
        <v>5687508618</v>
      </c>
      <c r="H15" s="130" t="str">
        <f t="shared" ref="H15:H20" si="6">IF($B15="N/A","N/A",IF(G15&gt;10,"No",IF(G15&lt;-10,"No","Yes")))</f>
        <v>N/A</v>
      </c>
      <c r="I15" s="132">
        <v>6.8490000000000002</v>
      </c>
      <c r="J15" s="132">
        <v>2.8090000000000002</v>
      </c>
      <c r="K15" s="135" t="s">
        <v>732</v>
      </c>
      <c r="L15" s="134" t="str">
        <f t="shared" ref="L15:L20" si="7">IF(J15="Div by 0", "N/A", IF(K15="N/A","N/A", IF(J15&gt;VALUE(MID(K15,1,2)), "No", IF(J15&lt;-1*VALUE(MID(K15,1,2)), "No", "Yes"))))</f>
        <v>Yes</v>
      </c>
    </row>
    <row r="16" spans="1:12" x14ac:dyDescent="0.2">
      <c r="A16" s="4" t="s">
        <v>1121</v>
      </c>
      <c r="B16" s="135" t="s">
        <v>217</v>
      </c>
      <c r="C16" s="131">
        <v>5870.2282310999999</v>
      </c>
      <c r="D16" s="130" t="str">
        <f t="shared" si="4"/>
        <v>N/A</v>
      </c>
      <c r="E16" s="131">
        <v>5825.5181670000002</v>
      </c>
      <c r="F16" s="130" t="str">
        <f t="shared" si="5"/>
        <v>N/A</v>
      </c>
      <c r="G16" s="131">
        <v>5645.6965891</v>
      </c>
      <c r="H16" s="130" t="str">
        <f t="shared" si="6"/>
        <v>N/A</v>
      </c>
      <c r="I16" s="132">
        <v>-0.76200000000000001</v>
      </c>
      <c r="J16" s="132">
        <v>-3.09</v>
      </c>
      <c r="K16" s="135" t="s">
        <v>732</v>
      </c>
      <c r="L16" s="134" t="str">
        <f t="shared" si="7"/>
        <v>Yes</v>
      </c>
    </row>
    <row r="17" spans="1:12" x14ac:dyDescent="0.2">
      <c r="A17" s="4" t="s">
        <v>1219</v>
      </c>
      <c r="B17" s="135" t="s">
        <v>217</v>
      </c>
      <c r="C17" s="131">
        <v>12749.586771</v>
      </c>
      <c r="D17" s="130" t="str">
        <f t="shared" si="4"/>
        <v>N/A</v>
      </c>
      <c r="E17" s="131">
        <v>13573.802221</v>
      </c>
      <c r="F17" s="130" t="str">
        <f t="shared" si="5"/>
        <v>N/A</v>
      </c>
      <c r="G17" s="131">
        <v>14091.796517999999</v>
      </c>
      <c r="H17" s="130" t="str">
        <f t="shared" si="6"/>
        <v>N/A</v>
      </c>
      <c r="I17" s="132">
        <v>6.4649999999999999</v>
      </c>
      <c r="J17" s="132">
        <v>3.8159999999999998</v>
      </c>
      <c r="K17" s="135" t="s">
        <v>732</v>
      </c>
      <c r="L17" s="134" t="str">
        <f t="shared" si="7"/>
        <v>Yes</v>
      </c>
    </row>
    <row r="18" spans="1:12" x14ac:dyDescent="0.2">
      <c r="A18" s="4" t="s">
        <v>1220</v>
      </c>
      <c r="B18" s="135" t="s">
        <v>217</v>
      </c>
      <c r="C18" s="131">
        <v>16206.768909</v>
      </c>
      <c r="D18" s="130" t="str">
        <f t="shared" si="4"/>
        <v>N/A</v>
      </c>
      <c r="E18" s="131">
        <v>16535.625495</v>
      </c>
      <c r="F18" s="130" t="str">
        <f t="shared" si="5"/>
        <v>N/A</v>
      </c>
      <c r="G18" s="131">
        <v>16342.652145</v>
      </c>
      <c r="H18" s="130" t="str">
        <f t="shared" si="6"/>
        <v>N/A</v>
      </c>
      <c r="I18" s="132">
        <v>2.0289999999999999</v>
      </c>
      <c r="J18" s="132">
        <v>-1.17</v>
      </c>
      <c r="K18" s="135" t="s">
        <v>732</v>
      </c>
      <c r="L18" s="134" t="str">
        <f t="shared" si="7"/>
        <v>Yes</v>
      </c>
    </row>
    <row r="19" spans="1:12" x14ac:dyDescent="0.2">
      <c r="A19" s="4" t="s">
        <v>1221</v>
      </c>
      <c r="B19" s="135" t="s">
        <v>217</v>
      </c>
      <c r="C19" s="131">
        <v>2452.6078382000001</v>
      </c>
      <c r="D19" s="130" t="str">
        <f t="shared" si="4"/>
        <v>N/A</v>
      </c>
      <c r="E19" s="131">
        <v>2515.9105798999999</v>
      </c>
      <c r="F19" s="130" t="str">
        <f t="shared" si="5"/>
        <v>N/A</v>
      </c>
      <c r="G19" s="131">
        <v>2316.9324462999998</v>
      </c>
      <c r="H19" s="130" t="str">
        <f t="shared" si="6"/>
        <v>N/A</v>
      </c>
      <c r="I19" s="132">
        <v>2.581</v>
      </c>
      <c r="J19" s="132">
        <v>-7.91</v>
      </c>
      <c r="K19" s="135" t="s">
        <v>732</v>
      </c>
      <c r="L19" s="134" t="str">
        <f t="shared" si="7"/>
        <v>Yes</v>
      </c>
    </row>
    <row r="20" spans="1:12" x14ac:dyDescent="0.2">
      <c r="A20" s="4" t="s">
        <v>1222</v>
      </c>
      <c r="B20" s="135" t="s">
        <v>217</v>
      </c>
      <c r="C20" s="131">
        <v>4218.8887425000003</v>
      </c>
      <c r="D20" s="130" t="str">
        <f t="shared" si="4"/>
        <v>N/A</v>
      </c>
      <c r="E20" s="131">
        <v>3856.3498982000001</v>
      </c>
      <c r="F20" s="130" t="str">
        <f t="shared" si="5"/>
        <v>N/A</v>
      </c>
      <c r="G20" s="131">
        <v>3971.6112466</v>
      </c>
      <c r="H20" s="130" t="str">
        <f t="shared" si="6"/>
        <v>N/A</v>
      </c>
      <c r="I20" s="132">
        <v>-8.59</v>
      </c>
      <c r="J20" s="132">
        <v>2.9889999999999999</v>
      </c>
      <c r="K20" s="135" t="s">
        <v>732</v>
      </c>
      <c r="L20" s="134" t="str">
        <f t="shared" si="7"/>
        <v>Yes</v>
      </c>
    </row>
    <row r="21" spans="1:12" x14ac:dyDescent="0.2">
      <c r="A21" s="2" t="s">
        <v>1125</v>
      </c>
      <c r="B21" s="135" t="s">
        <v>217</v>
      </c>
      <c r="C21" s="131">
        <v>5859.0648922</v>
      </c>
      <c r="D21" s="130" t="str">
        <f t="shared" ref="D21:D22" si="8">IF($B21="N/A","N/A",IF(C21&gt;10,"No",IF(C21&lt;-10,"No","Yes")))</f>
        <v>N/A</v>
      </c>
      <c r="E21" s="131">
        <v>5761.7487155999997</v>
      </c>
      <c r="F21" s="130" t="str">
        <f t="shared" ref="F21:F22" si="9">IF($B21="N/A","N/A",IF(E21&gt;10,"No",IF(E21&lt;-10,"No","Yes")))</f>
        <v>N/A</v>
      </c>
      <c r="G21" s="131">
        <v>5625.2438910999999</v>
      </c>
      <c r="H21" s="130" t="str">
        <f t="shared" ref="H21:H22" si="10">IF($B21="N/A","N/A",IF(G21&gt;10,"No",IF(G21&lt;-10,"No","Yes")))</f>
        <v>N/A</v>
      </c>
      <c r="I21" s="132">
        <v>-1.66</v>
      </c>
      <c r="J21" s="132">
        <v>-2.37</v>
      </c>
      <c r="K21" s="135" t="s">
        <v>732</v>
      </c>
      <c r="L21" s="134" t="str">
        <f>IF(J21="Div by 0", "N/A", IF(OR(J21="N/A",K21="N/A"),"N/A", IF(J21&gt;VALUE(MID(K21,1,2)), "No", IF(J21&lt;-1*VALUE(MID(K21,1,2)), "No", "Yes"))))</f>
        <v>Yes</v>
      </c>
    </row>
    <row r="22" spans="1:12" x14ac:dyDescent="0.2">
      <c r="A22" s="2" t="s">
        <v>1126</v>
      </c>
      <c r="B22" s="135" t="s">
        <v>217</v>
      </c>
      <c r="C22" s="131">
        <v>5885.5152469000004</v>
      </c>
      <c r="D22" s="130" t="str">
        <f t="shared" si="8"/>
        <v>N/A</v>
      </c>
      <c r="E22" s="131">
        <v>5913.0635180999998</v>
      </c>
      <c r="F22" s="130" t="str">
        <f t="shared" si="9"/>
        <v>N/A</v>
      </c>
      <c r="G22" s="131">
        <v>5673.0343612999995</v>
      </c>
      <c r="H22" s="130" t="str">
        <f t="shared" si="10"/>
        <v>N/A</v>
      </c>
      <c r="I22" s="132">
        <v>0.46810000000000002</v>
      </c>
      <c r="J22" s="132">
        <v>-4.0599999999999996</v>
      </c>
      <c r="K22" s="135" t="s">
        <v>732</v>
      </c>
      <c r="L22" s="134" t="str">
        <f>IF(J22="Div by 0", "N/A", IF(OR(J22="N/A",K22="N/A"),"N/A", IF(J22&gt;VALUE(MID(K22,1,2)), "No", IF(J22&lt;-1*VALUE(MID(K22,1,2)), "No", "Yes"))))</f>
        <v>Yes</v>
      </c>
    </row>
    <row r="23" spans="1:12" x14ac:dyDescent="0.2">
      <c r="A23" s="4" t="s">
        <v>1223</v>
      </c>
      <c r="B23" s="135" t="s">
        <v>217</v>
      </c>
      <c r="C23" s="131">
        <v>12945.489325</v>
      </c>
      <c r="D23" s="130" t="str">
        <f>IF($B23="N/A","N/A",IF(C23&gt;10,"No",IF(C23&lt;-10,"No","Yes")))</f>
        <v>N/A</v>
      </c>
      <c r="E23" s="131">
        <v>13678.200105</v>
      </c>
      <c r="F23" s="130" t="str">
        <f>IF($B23="N/A","N/A",IF(E23&gt;10,"No",IF(E23&lt;-10,"No","Yes")))</f>
        <v>N/A</v>
      </c>
      <c r="G23" s="131">
        <v>13981.492990999999</v>
      </c>
      <c r="H23" s="130" t="str">
        <f>IF($B23="N/A","N/A",IF(G23&gt;10,"No",IF(G23&lt;-10,"No","Yes")))</f>
        <v>N/A</v>
      </c>
      <c r="I23" s="132">
        <v>5.66</v>
      </c>
      <c r="J23" s="132">
        <v>2.2170000000000001</v>
      </c>
      <c r="K23" s="135" t="s">
        <v>732</v>
      </c>
      <c r="L23" s="134" t="str">
        <f>IF(J23="Div by 0", "N/A", IF(K23="N/A","N/A", IF(J23&gt;VALUE(MID(K23,1,2)), "No", IF(J23&lt;-1*VALUE(MID(K23,1,2)), "No", "Yes"))))</f>
        <v>Yes</v>
      </c>
    </row>
    <row r="24" spans="1:12" x14ac:dyDescent="0.2">
      <c r="A24" s="4" t="s">
        <v>1224</v>
      </c>
      <c r="B24" s="135" t="s">
        <v>217</v>
      </c>
      <c r="C24" s="131">
        <v>12505.208377999999</v>
      </c>
      <c r="D24" s="130" t="str">
        <f>IF($B24="N/A","N/A",IF(C24&gt;10,"No",IF(C24&lt;-10,"No","Yes")))</f>
        <v>N/A</v>
      </c>
      <c r="E24" s="131">
        <v>13331.139014</v>
      </c>
      <c r="F24" s="130" t="str">
        <f>IF($B24="N/A","N/A",IF(E24&gt;10,"No",IF(E24&lt;-10,"No","Yes")))</f>
        <v>N/A</v>
      </c>
      <c r="G24" s="131">
        <v>13858.619029</v>
      </c>
      <c r="H24" s="130" t="str">
        <f>IF($B24="N/A","N/A",IF(G24&gt;10,"No",IF(G24&lt;-10,"No","Yes")))</f>
        <v>N/A</v>
      </c>
      <c r="I24" s="132">
        <v>6.6050000000000004</v>
      </c>
      <c r="J24" s="132">
        <v>3.9569999999999999</v>
      </c>
      <c r="K24" s="135" t="s">
        <v>732</v>
      </c>
      <c r="L24" s="134" t="str">
        <f>IF(J24="Div by 0", "N/A", IF(K24="N/A","N/A", IF(J24&gt;VALUE(MID(K24,1,2)), "No", IF(J24&lt;-1*VALUE(MID(K24,1,2)), "No", "Yes"))))</f>
        <v>Yes</v>
      </c>
    </row>
    <row r="25" spans="1:12" x14ac:dyDescent="0.2">
      <c r="A25" s="4" t="s">
        <v>1225</v>
      </c>
      <c r="B25" s="135" t="s">
        <v>217</v>
      </c>
      <c r="C25" s="131">
        <v>13618.490437</v>
      </c>
      <c r="D25" s="130" t="str">
        <f>IF($B25="N/A","N/A",IF(C25&gt;10,"No",IF(C25&lt;-10,"No","Yes")))</f>
        <v>N/A</v>
      </c>
      <c r="E25" s="131">
        <v>14229.819119</v>
      </c>
      <c r="F25" s="130" t="str">
        <f>IF($B25="N/A","N/A",IF(E25&gt;10,"No",IF(E25&lt;-10,"No","Yes")))</f>
        <v>N/A</v>
      </c>
      <c r="G25" s="131">
        <v>14249.305385</v>
      </c>
      <c r="H25" s="130" t="str">
        <f>IF($B25="N/A","N/A",IF(G25&gt;10,"No",IF(G25&lt;-10,"No","Yes")))</f>
        <v>N/A</v>
      </c>
      <c r="I25" s="132">
        <v>4.4889999999999999</v>
      </c>
      <c r="J25" s="132">
        <v>0.13689999999999999</v>
      </c>
      <c r="K25" s="135" t="s">
        <v>732</v>
      </c>
      <c r="L25" s="134" t="str">
        <f>IF(J25="Div by 0", "N/A", IF(K25="N/A","N/A", IF(J25&gt;VALUE(MID(K25,1,2)), "No", IF(J25&lt;-1*VALUE(MID(K25,1,2)), "No", "Yes"))))</f>
        <v>Yes</v>
      </c>
    </row>
    <row r="26" spans="1:12" x14ac:dyDescent="0.2">
      <c r="A26" s="4" t="s">
        <v>1226</v>
      </c>
      <c r="B26" s="135" t="s">
        <v>217</v>
      </c>
      <c r="C26" s="131">
        <v>12216.684412000001</v>
      </c>
      <c r="D26" s="130" t="str">
        <f t="shared" ref="D26:D27" si="11">IF($B26="N/A","N/A",IF(C26&gt;10,"No",IF(C26&lt;-10,"No","Yes")))</f>
        <v>N/A</v>
      </c>
      <c r="E26" s="131">
        <v>12881.749297</v>
      </c>
      <c r="F26" s="130" t="str">
        <f t="shared" ref="F26:F30" si="12">IF($B26="N/A","N/A",IF(E26&gt;10,"No",IF(E26&lt;-10,"No","Yes")))</f>
        <v>N/A</v>
      </c>
      <c r="G26" s="131">
        <v>13281.270023999999</v>
      </c>
      <c r="H26" s="130" t="str">
        <f t="shared" ref="H26:H27" si="13">IF($B26="N/A","N/A",IF(G26&gt;10,"No",IF(G26&lt;-10,"No","Yes")))</f>
        <v>N/A</v>
      </c>
      <c r="I26" s="132">
        <v>5.444</v>
      </c>
      <c r="J26" s="132">
        <v>3.101</v>
      </c>
      <c r="K26" s="135" t="s">
        <v>732</v>
      </c>
      <c r="L26" s="134" t="str">
        <f>IF(J26="Div by 0", "N/A", IF(OR(J26="N/A",K26="N/A"),"N/A", IF(J26&gt;VALUE(MID(K26,1,2)), "No", IF(J26&lt;-1*VALUE(MID(K26,1,2)), "No", "Yes"))))</f>
        <v>Yes</v>
      </c>
    </row>
    <row r="27" spans="1:12" x14ac:dyDescent="0.2">
      <c r="A27" s="4" t="s">
        <v>1227</v>
      </c>
      <c r="B27" s="135" t="s">
        <v>217</v>
      </c>
      <c r="C27" s="131">
        <v>14306.648346</v>
      </c>
      <c r="D27" s="130" t="str">
        <f t="shared" si="11"/>
        <v>N/A</v>
      </c>
      <c r="E27" s="131">
        <v>15148.641632999999</v>
      </c>
      <c r="F27" s="130" t="str">
        <f t="shared" si="12"/>
        <v>N/A</v>
      </c>
      <c r="G27" s="131">
        <v>15254.289865000001</v>
      </c>
      <c r="H27" s="130" t="str">
        <f t="shared" si="13"/>
        <v>N/A</v>
      </c>
      <c r="I27" s="132">
        <v>5.8849999999999998</v>
      </c>
      <c r="J27" s="132">
        <v>0.69740000000000002</v>
      </c>
      <c r="K27" s="135" t="s">
        <v>732</v>
      </c>
      <c r="L27" s="134" t="str">
        <f>IF(J27="Div by 0", "N/A", IF(OR(J27="N/A",K27="N/A"),"N/A", IF(J27&gt;VALUE(MID(K27,1,2)), "No", IF(J27&lt;-1*VALUE(MID(K27,1,2)), "No", "Yes"))))</f>
        <v>Yes</v>
      </c>
    </row>
    <row r="28" spans="1:12" x14ac:dyDescent="0.2">
      <c r="A28" s="57" t="s">
        <v>1228</v>
      </c>
      <c r="B28" s="131" t="s">
        <v>217</v>
      </c>
      <c r="C28" s="131">
        <v>885.96270594999999</v>
      </c>
      <c r="D28" s="130" t="str">
        <f t="shared" ref="D28:D30" si="14">IF($B28="N/A","N/A",IF(C28&gt;10,"No",IF(C28&lt;-10,"No","Yes")))</f>
        <v>N/A</v>
      </c>
      <c r="E28" s="131">
        <v>945.58736180000005</v>
      </c>
      <c r="F28" s="130" t="str">
        <f t="shared" si="12"/>
        <v>N/A</v>
      </c>
      <c r="G28" s="131">
        <v>875.12957429999994</v>
      </c>
      <c r="H28" s="130" t="str">
        <f t="shared" ref="H28:H30" si="15">IF($B28="N/A","N/A",IF(G28&gt;10,"No",IF(G28&lt;-10,"No","Yes")))</f>
        <v>N/A</v>
      </c>
      <c r="I28" s="132">
        <v>6.73</v>
      </c>
      <c r="J28" s="132">
        <v>-7.45</v>
      </c>
      <c r="K28" s="133" t="s">
        <v>732</v>
      </c>
      <c r="L28" s="134" t="str">
        <f>IF(J28="Div by 0", "N/A", IF(OR(J28="N/A",K28="N/A"),"N/A", IF(J28&gt;VALUE(MID(K28,1,2)), "No", IF(J28&lt;-1*VALUE(MID(K28,1,2)), "No", "Yes"))))</f>
        <v>Yes</v>
      </c>
    </row>
    <row r="29" spans="1:12" x14ac:dyDescent="0.2">
      <c r="A29" s="57" t="s">
        <v>1229</v>
      </c>
      <c r="B29" s="131" t="s">
        <v>217</v>
      </c>
      <c r="C29" s="131">
        <v>890.72882541000001</v>
      </c>
      <c r="D29" s="130" t="str">
        <f t="shared" si="14"/>
        <v>N/A</v>
      </c>
      <c r="E29" s="131">
        <v>956.29463587999999</v>
      </c>
      <c r="F29" s="130" t="str">
        <f t="shared" si="12"/>
        <v>N/A</v>
      </c>
      <c r="G29" s="131">
        <v>883.47711700000002</v>
      </c>
      <c r="H29" s="130" t="str">
        <f t="shared" si="15"/>
        <v>N/A</v>
      </c>
      <c r="I29" s="132">
        <v>7.3609999999999998</v>
      </c>
      <c r="J29" s="132">
        <v>-7.61</v>
      </c>
      <c r="K29" s="133" t="s">
        <v>732</v>
      </c>
      <c r="L29" s="134" t="str">
        <f t="shared" ref="L29:L30" si="16">IF(J29="Div by 0", "N/A", IF(OR(J29="N/A",K29="N/A"),"N/A", IF(J29&gt;VALUE(MID(K29,1,2)), "No", IF(J29&lt;-1*VALUE(MID(K29,1,2)), "No", "Yes"))))</f>
        <v>Yes</v>
      </c>
    </row>
    <row r="30" spans="1:12" x14ac:dyDescent="0.2">
      <c r="A30" s="57" t="s">
        <v>1230</v>
      </c>
      <c r="B30" s="131" t="s">
        <v>217</v>
      </c>
      <c r="C30" s="131">
        <v>761.74228338</v>
      </c>
      <c r="D30" s="130" t="str">
        <f t="shared" si="14"/>
        <v>N/A</v>
      </c>
      <c r="E30" s="131">
        <v>681.34408244999997</v>
      </c>
      <c r="F30" s="130" t="str">
        <f t="shared" si="12"/>
        <v>N/A</v>
      </c>
      <c r="G30" s="131">
        <v>686.66892082000004</v>
      </c>
      <c r="H30" s="130" t="str">
        <f t="shared" si="15"/>
        <v>N/A</v>
      </c>
      <c r="I30" s="132">
        <v>-10.6</v>
      </c>
      <c r="J30" s="132">
        <v>0.78149999999999997</v>
      </c>
      <c r="K30" s="133" t="s">
        <v>732</v>
      </c>
      <c r="L30" s="134" t="str">
        <f t="shared" si="16"/>
        <v>Yes</v>
      </c>
    </row>
    <row r="31" spans="1:12" x14ac:dyDescent="0.2">
      <c r="A31" s="45" t="s">
        <v>2</v>
      </c>
      <c r="B31" s="136" t="s">
        <v>217</v>
      </c>
      <c r="C31" s="140">
        <v>72.606894393999994</v>
      </c>
      <c r="D31" s="138" t="str">
        <f t="shared" ref="D31:D69" si="17">IF($B31="N/A","N/A",IF(C31&gt;10,"No",IF(C31&lt;-10,"No","Yes")))</f>
        <v>N/A</v>
      </c>
      <c r="E31" s="140">
        <v>74.128929400000004</v>
      </c>
      <c r="F31" s="138" t="str">
        <f t="shared" ref="F31:F69" si="18">IF($B31="N/A","N/A",IF(E31&gt;10,"No",IF(E31&lt;-10,"No","Yes")))</f>
        <v>N/A</v>
      </c>
      <c r="G31" s="140">
        <v>75.762502902999998</v>
      </c>
      <c r="H31" s="138" t="str">
        <f t="shared" ref="H31:H69" si="19">IF($B31="N/A","N/A",IF(G31&gt;10,"No",IF(G31&lt;-10,"No","Yes")))</f>
        <v>N/A</v>
      </c>
      <c r="I31" s="132">
        <v>2.0960000000000001</v>
      </c>
      <c r="J31" s="132">
        <v>2.2040000000000002</v>
      </c>
      <c r="K31" s="133" t="s">
        <v>732</v>
      </c>
      <c r="L31" s="134" t="str">
        <f t="shared" ref="L31:L99" si="20">IF(J31="Div by 0", "N/A", IF(K31="N/A","N/A", IF(J31&gt;VALUE(MID(K31,1,2)), "No", IF(J31&lt;-1*VALUE(MID(K31,1,2)), "No", "Yes"))))</f>
        <v>Yes</v>
      </c>
    </row>
    <row r="32" spans="1:12" x14ac:dyDescent="0.2">
      <c r="A32" s="45" t="s">
        <v>22</v>
      </c>
      <c r="B32" s="136" t="s">
        <v>217</v>
      </c>
      <c r="C32" s="152">
        <v>640387</v>
      </c>
      <c r="D32" s="138" t="str">
        <f t="shared" si="17"/>
        <v>N/A</v>
      </c>
      <c r="E32" s="152">
        <v>703955</v>
      </c>
      <c r="F32" s="138" t="str">
        <f t="shared" si="18"/>
        <v>N/A</v>
      </c>
      <c r="G32" s="152">
        <v>763236</v>
      </c>
      <c r="H32" s="138" t="str">
        <f t="shared" si="19"/>
        <v>N/A</v>
      </c>
      <c r="I32" s="132">
        <v>9.9260000000000002</v>
      </c>
      <c r="J32" s="132">
        <v>8.4209999999999994</v>
      </c>
      <c r="K32" s="133" t="s">
        <v>732</v>
      </c>
      <c r="L32" s="134" t="str">
        <f t="shared" si="20"/>
        <v>Yes</v>
      </c>
    </row>
    <row r="33" spans="1:12" x14ac:dyDescent="0.2">
      <c r="A33" s="45" t="s">
        <v>451</v>
      </c>
      <c r="B33" s="135" t="s">
        <v>217</v>
      </c>
      <c r="C33" s="152">
        <v>3195</v>
      </c>
      <c r="D33" s="152" t="str">
        <f t="shared" si="17"/>
        <v>N/A</v>
      </c>
      <c r="E33" s="152">
        <v>3346</v>
      </c>
      <c r="F33" s="152" t="str">
        <f t="shared" si="18"/>
        <v>N/A</v>
      </c>
      <c r="G33" s="152">
        <v>3601</v>
      </c>
      <c r="H33" s="130" t="str">
        <f t="shared" si="19"/>
        <v>N/A</v>
      </c>
      <c r="I33" s="132">
        <v>4.726</v>
      </c>
      <c r="J33" s="132">
        <v>7.6210000000000004</v>
      </c>
      <c r="K33" s="135" t="s">
        <v>732</v>
      </c>
      <c r="L33" s="134" t="str">
        <f t="shared" si="20"/>
        <v>Yes</v>
      </c>
    </row>
    <row r="34" spans="1:12" x14ac:dyDescent="0.2">
      <c r="A34" s="45" t="s">
        <v>1231</v>
      </c>
      <c r="B34" s="141" t="s">
        <v>217</v>
      </c>
      <c r="C34" s="152" t="s">
        <v>217</v>
      </c>
      <c r="D34" s="134" t="str">
        <f t="shared" ref="D34:D38" si="21">IF($B34="N/A","N/A",IF(C34&lt;0,"No","Yes"))</f>
        <v>N/A</v>
      </c>
      <c r="E34" s="152">
        <v>2709</v>
      </c>
      <c r="F34" s="134" t="str">
        <f t="shared" ref="F34:F38" si="22">IF($B34="N/A","N/A",IF(E34&lt;0,"No","Yes"))</f>
        <v>N/A</v>
      </c>
      <c r="G34" s="152">
        <v>2822</v>
      </c>
      <c r="H34" s="134" t="str">
        <f t="shared" ref="H34:H38" si="23">IF($B34="N/A","N/A",IF(G34&lt;0,"No","Yes"))</f>
        <v>N/A</v>
      </c>
      <c r="I34" s="132" t="s">
        <v>217</v>
      </c>
      <c r="J34" s="132">
        <v>4.1710000000000003</v>
      </c>
      <c r="K34" s="152" t="s">
        <v>732</v>
      </c>
      <c r="L34" s="134" t="str">
        <f t="shared" si="20"/>
        <v>Yes</v>
      </c>
    </row>
    <row r="35" spans="1:12" x14ac:dyDescent="0.2">
      <c r="A35" s="45" t="s">
        <v>1232</v>
      </c>
      <c r="B35" s="141" t="s">
        <v>217</v>
      </c>
      <c r="C35" s="152" t="s">
        <v>217</v>
      </c>
      <c r="D35" s="134" t="str">
        <f t="shared" si="21"/>
        <v>N/A</v>
      </c>
      <c r="E35" s="152">
        <v>12</v>
      </c>
      <c r="F35" s="134" t="str">
        <f t="shared" si="22"/>
        <v>N/A</v>
      </c>
      <c r="G35" s="152">
        <v>18</v>
      </c>
      <c r="H35" s="134" t="str">
        <f t="shared" si="23"/>
        <v>N/A</v>
      </c>
      <c r="I35" s="132" t="s">
        <v>217</v>
      </c>
      <c r="J35" s="132">
        <v>50</v>
      </c>
      <c r="K35" s="152" t="s">
        <v>732</v>
      </c>
      <c r="L35" s="134" t="str">
        <f t="shared" si="20"/>
        <v>No</v>
      </c>
    </row>
    <row r="36" spans="1:12" x14ac:dyDescent="0.2">
      <c r="A36" s="45" t="s">
        <v>1233</v>
      </c>
      <c r="B36" s="141" t="s">
        <v>217</v>
      </c>
      <c r="C36" s="152" t="s">
        <v>217</v>
      </c>
      <c r="D36" s="134" t="str">
        <f t="shared" si="21"/>
        <v>N/A</v>
      </c>
      <c r="E36" s="152">
        <v>281</v>
      </c>
      <c r="F36" s="134" t="str">
        <f t="shared" si="22"/>
        <v>N/A</v>
      </c>
      <c r="G36" s="152">
        <v>290</v>
      </c>
      <c r="H36" s="134" t="str">
        <f t="shared" si="23"/>
        <v>N/A</v>
      </c>
      <c r="I36" s="132" t="s">
        <v>217</v>
      </c>
      <c r="J36" s="132">
        <v>3.2029999999999998</v>
      </c>
      <c r="K36" s="152" t="s">
        <v>732</v>
      </c>
      <c r="L36" s="134" t="str">
        <f t="shared" si="20"/>
        <v>Yes</v>
      </c>
    </row>
    <row r="37" spans="1:12" x14ac:dyDescent="0.2">
      <c r="A37" s="45" t="s">
        <v>1234</v>
      </c>
      <c r="B37" s="141" t="s">
        <v>217</v>
      </c>
      <c r="C37" s="152" t="s">
        <v>217</v>
      </c>
      <c r="D37" s="134" t="str">
        <f t="shared" si="21"/>
        <v>N/A</v>
      </c>
      <c r="E37" s="152">
        <v>344</v>
      </c>
      <c r="F37" s="134" t="str">
        <f t="shared" si="22"/>
        <v>N/A</v>
      </c>
      <c r="G37" s="152">
        <v>471</v>
      </c>
      <c r="H37" s="134" t="str">
        <f t="shared" si="23"/>
        <v>N/A</v>
      </c>
      <c r="I37" s="132" t="s">
        <v>217</v>
      </c>
      <c r="J37" s="132">
        <v>36.92</v>
      </c>
      <c r="K37" s="152" t="s">
        <v>732</v>
      </c>
      <c r="L37" s="134" t="str">
        <f t="shared" si="20"/>
        <v>No</v>
      </c>
    </row>
    <row r="38" spans="1:12" x14ac:dyDescent="0.2">
      <c r="A38" s="45" t="s">
        <v>1235</v>
      </c>
      <c r="B38" s="141" t="s">
        <v>217</v>
      </c>
      <c r="C38" s="152" t="s">
        <v>217</v>
      </c>
      <c r="D38" s="134" t="str">
        <f t="shared" si="21"/>
        <v>N/A</v>
      </c>
      <c r="E38" s="152">
        <v>0</v>
      </c>
      <c r="F38" s="134" t="str">
        <f t="shared" si="22"/>
        <v>N/A</v>
      </c>
      <c r="G38" s="152">
        <v>0</v>
      </c>
      <c r="H38" s="134" t="str">
        <f t="shared" si="23"/>
        <v>N/A</v>
      </c>
      <c r="I38" s="132" t="s">
        <v>217</v>
      </c>
      <c r="J38" s="132" t="s">
        <v>1743</v>
      </c>
      <c r="K38" s="152" t="s">
        <v>732</v>
      </c>
      <c r="L38" s="134" t="str">
        <f t="shared" si="20"/>
        <v>N/A</v>
      </c>
    </row>
    <row r="39" spans="1:12" x14ac:dyDescent="0.2">
      <c r="A39" s="45" t="s">
        <v>452</v>
      </c>
      <c r="B39" s="135" t="s">
        <v>217</v>
      </c>
      <c r="C39" s="152">
        <v>73475</v>
      </c>
      <c r="D39" s="152" t="str">
        <f t="shared" si="17"/>
        <v>N/A</v>
      </c>
      <c r="E39" s="152">
        <v>76178</v>
      </c>
      <c r="F39" s="152" t="str">
        <f t="shared" si="18"/>
        <v>N/A</v>
      </c>
      <c r="G39" s="152">
        <v>79294</v>
      </c>
      <c r="H39" s="130" t="str">
        <f t="shared" si="19"/>
        <v>N/A</v>
      </c>
      <c r="I39" s="132">
        <v>3.6789999999999998</v>
      </c>
      <c r="J39" s="132">
        <v>4.09</v>
      </c>
      <c r="K39" s="135" t="s">
        <v>732</v>
      </c>
      <c r="L39" s="134" t="str">
        <f t="shared" si="20"/>
        <v>Yes</v>
      </c>
    </row>
    <row r="40" spans="1:12" x14ac:dyDescent="0.2">
      <c r="A40" s="45" t="s">
        <v>1236</v>
      </c>
      <c r="B40" s="141" t="s">
        <v>217</v>
      </c>
      <c r="C40" s="152" t="s">
        <v>217</v>
      </c>
      <c r="D40" s="134" t="str">
        <f t="shared" ref="D40:D45" si="24">IF($B40="N/A","N/A",IF(C40&lt;0,"No","Yes"))</f>
        <v>N/A</v>
      </c>
      <c r="E40" s="152">
        <v>72590</v>
      </c>
      <c r="F40" s="134" t="str">
        <f t="shared" ref="F40:F45" si="25">IF($B40="N/A","N/A",IF(E40&lt;0,"No","Yes"))</f>
        <v>N/A</v>
      </c>
      <c r="G40" s="152">
        <v>75466</v>
      </c>
      <c r="H40" s="134" t="str">
        <f t="shared" ref="H40:H45" si="26">IF($B40="N/A","N/A",IF(G40&lt;0,"No","Yes"))</f>
        <v>N/A</v>
      </c>
      <c r="I40" s="132" t="s">
        <v>217</v>
      </c>
      <c r="J40" s="132">
        <v>3.9620000000000002</v>
      </c>
      <c r="K40" s="152" t="s">
        <v>732</v>
      </c>
      <c r="L40" s="134" t="str">
        <f t="shared" si="20"/>
        <v>Yes</v>
      </c>
    </row>
    <row r="41" spans="1:12" x14ac:dyDescent="0.2">
      <c r="A41" s="45" t="s">
        <v>1237</v>
      </c>
      <c r="B41" s="141" t="s">
        <v>217</v>
      </c>
      <c r="C41" s="152" t="s">
        <v>217</v>
      </c>
      <c r="D41" s="134" t="str">
        <f t="shared" si="24"/>
        <v>N/A</v>
      </c>
      <c r="E41" s="152">
        <v>294</v>
      </c>
      <c r="F41" s="134" t="str">
        <f t="shared" si="25"/>
        <v>N/A</v>
      </c>
      <c r="G41" s="152">
        <v>334</v>
      </c>
      <c r="H41" s="134" t="str">
        <f t="shared" si="26"/>
        <v>N/A</v>
      </c>
      <c r="I41" s="132" t="s">
        <v>217</v>
      </c>
      <c r="J41" s="132">
        <v>13.61</v>
      </c>
      <c r="K41" s="152" t="s">
        <v>732</v>
      </c>
      <c r="L41" s="134" t="str">
        <f t="shared" si="20"/>
        <v>Yes</v>
      </c>
    </row>
    <row r="42" spans="1:12" x14ac:dyDescent="0.2">
      <c r="A42" s="45" t="s">
        <v>1238</v>
      </c>
      <c r="B42" s="141" t="s">
        <v>217</v>
      </c>
      <c r="C42" s="152" t="s">
        <v>217</v>
      </c>
      <c r="D42" s="134" t="str">
        <f t="shared" si="24"/>
        <v>N/A</v>
      </c>
      <c r="E42" s="152">
        <v>2676</v>
      </c>
      <c r="F42" s="134" t="str">
        <f t="shared" si="25"/>
        <v>N/A</v>
      </c>
      <c r="G42" s="152">
        <v>2854</v>
      </c>
      <c r="H42" s="134" t="str">
        <f t="shared" si="26"/>
        <v>N/A</v>
      </c>
      <c r="I42" s="132" t="s">
        <v>217</v>
      </c>
      <c r="J42" s="132">
        <v>6.6520000000000001</v>
      </c>
      <c r="K42" s="152" t="s">
        <v>732</v>
      </c>
      <c r="L42" s="134" t="str">
        <f t="shared" si="20"/>
        <v>Yes</v>
      </c>
    </row>
    <row r="43" spans="1:12" x14ac:dyDescent="0.2">
      <c r="A43" s="45" t="s">
        <v>1239</v>
      </c>
      <c r="B43" s="141" t="s">
        <v>217</v>
      </c>
      <c r="C43" s="152" t="s">
        <v>217</v>
      </c>
      <c r="D43" s="134" t="str">
        <f t="shared" si="24"/>
        <v>N/A</v>
      </c>
      <c r="E43" s="152">
        <v>12</v>
      </c>
      <c r="F43" s="134" t="str">
        <f t="shared" si="25"/>
        <v>N/A</v>
      </c>
      <c r="G43" s="152">
        <v>11</v>
      </c>
      <c r="H43" s="134" t="str">
        <f t="shared" si="26"/>
        <v>N/A</v>
      </c>
      <c r="I43" s="132" t="s">
        <v>217</v>
      </c>
      <c r="J43" s="132">
        <v>-8.33</v>
      </c>
      <c r="K43" s="152" t="s">
        <v>732</v>
      </c>
      <c r="L43" s="134" t="str">
        <f t="shared" si="20"/>
        <v>Yes</v>
      </c>
    </row>
    <row r="44" spans="1:12" x14ac:dyDescent="0.2">
      <c r="A44" s="45" t="s">
        <v>1240</v>
      </c>
      <c r="B44" s="141" t="s">
        <v>217</v>
      </c>
      <c r="C44" s="152" t="s">
        <v>217</v>
      </c>
      <c r="D44" s="134" t="str">
        <f t="shared" si="24"/>
        <v>N/A</v>
      </c>
      <c r="E44" s="152">
        <v>606</v>
      </c>
      <c r="F44" s="134" t="str">
        <f t="shared" si="25"/>
        <v>N/A</v>
      </c>
      <c r="G44" s="152">
        <v>629</v>
      </c>
      <c r="H44" s="134" t="str">
        <f t="shared" si="26"/>
        <v>N/A</v>
      </c>
      <c r="I44" s="132" t="s">
        <v>217</v>
      </c>
      <c r="J44" s="132">
        <v>3.7949999999999999</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455681</v>
      </c>
      <c r="D46" s="152" t="str">
        <f t="shared" si="17"/>
        <v>N/A</v>
      </c>
      <c r="E46" s="152">
        <v>502641</v>
      </c>
      <c r="F46" s="152" t="str">
        <f t="shared" si="18"/>
        <v>N/A</v>
      </c>
      <c r="G46" s="152">
        <v>548820</v>
      </c>
      <c r="H46" s="130" t="str">
        <f t="shared" si="19"/>
        <v>N/A</v>
      </c>
      <c r="I46" s="132">
        <v>10.31</v>
      </c>
      <c r="J46" s="132">
        <v>9.1869999999999994</v>
      </c>
      <c r="K46" s="135" t="s">
        <v>732</v>
      </c>
      <c r="L46" s="134" t="str">
        <f t="shared" si="20"/>
        <v>Yes</v>
      </c>
    </row>
    <row r="47" spans="1:12" x14ac:dyDescent="0.2">
      <c r="A47" s="45" t="s">
        <v>1242</v>
      </c>
      <c r="B47" s="141" t="s">
        <v>217</v>
      </c>
      <c r="C47" s="152" t="s">
        <v>217</v>
      </c>
      <c r="D47" s="134" t="str">
        <f t="shared" ref="D47:D53" si="27">IF($B47="N/A","N/A",IF(C47&lt;0,"No","Yes"))</f>
        <v>N/A</v>
      </c>
      <c r="E47" s="152">
        <v>0</v>
      </c>
      <c r="F47" s="134" t="str">
        <f t="shared" ref="F47:F53" si="28">IF($B47="N/A","N/A",IF(E47&lt;0,"No","Yes"))</f>
        <v>N/A</v>
      </c>
      <c r="G47" s="152">
        <v>0</v>
      </c>
      <c r="H47" s="134" t="str">
        <f t="shared" ref="H47:H53" si="29">IF($B47="N/A","N/A",IF(G47&lt;0,"No","Yes"))</f>
        <v>N/A</v>
      </c>
      <c r="I47" s="132" t="s">
        <v>217</v>
      </c>
      <c r="J47" s="132" t="s">
        <v>1743</v>
      </c>
      <c r="K47" s="152" t="s">
        <v>732</v>
      </c>
      <c r="L47" s="134" t="str">
        <f t="shared" si="20"/>
        <v>N/A</v>
      </c>
    </row>
    <row r="48" spans="1:12" x14ac:dyDescent="0.2">
      <c r="A48" s="45" t="s">
        <v>1243</v>
      </c>
      <c r="B48" s="141" t="s">
        <v>217</v>
      </c>
      <c r="C48" s="152" t="s">
        <v>217</v>
      </c>
      <c r="D48" s="134" t="str">
        <f t="shared" si="27"/>
        <v>N/A</v>
      </c>
      <c r="E48" s="152">
        <v>109</v>
      </c>
      <c r="F48" s="134" t="str">
        <f t="shared" si="28"/>
        <v>N/A</v>
      </c>
      <c r="G48" s="152">
        <v>145</v>
      </c>
      <c r="H48" s="134" t="str">
        <f t="shared" si="29"/>
        <v>N/A</v>
      </c>
      <c r="I48" s="132" t="s">
        <v>217</v>
      </c>
      <c r="J48" s="132">
        <v>33.03</v>
      </c>
      <c r="K48" s="152" t="s">
        <v>732</v>
      </c>
      <c r="L48" s="134" t="str">
        <f t="shared" si="20"/>
        <v>No</v>
      </c>
    </row>
    <row r="49" spans="1:12" x14ac:dyDescent="0.2">
      <c r="A49" s="45" t="s">
        <v>1244</v>
      </c>
      <c r="B49" s="141" t="s">
        <v>217</v>
      </c>
      <c r="C49" s="152" t="s">
        <v>217</v>
      </c>
      <c r="D49" s="134" t="str">
        <f t="shared" si="27"/>
        <v>N/A</v>
      </c>
      <c r="E49" s="152">
        <v>11</v>
      </c>
      <c r="F49" s="134" t="str">
        <f t="shared" si="28"/>
        <v>N/A</v>
      </c>
      <c r="G49" s="152">
        <v>11</v>
      </c>
      <c r="H49" s="134" t="str">
        <f t="shared" si="29"/>
        <v>N/A</v>
      </c>
      <c r="I49" s="132" t="s">
        <v>217</v>
      </c>
      <c r="J49" s="132">
        <v>-14.3</v>
      </c>
      <c r="K49" s="152" t="s">
        <v>732</v>
      </c>
      <c r="L49" s="134" t="str">
        <f t="shared" si="20"/>
        <v>Yes</v>
      </c>
    </row>
    <row r="50" spans="1:12" x14ac:dyDescent="0.2">
      <c r="A50" s="45" t="s">
        <v>1245</v>
      </c>
      <c r="B50" s="141" t="s">
        <v>217</v>
      </c>
      <c r="C50" s="152" t="s">
        <v>217</v>
      </c>
      <c r="D50" s="134" t="str">
        <f t="shared" si="27"/>
        <v>N/A</v>
      </c>
      <c r="E50" s="152">
        <v>468618</v>
      </c>
      <c r="F50" s="134" t="str">
        <f t="shared" si="28"/>
        <v>N/A</v>
      </c>
      <c r="G50" s="152">
        <v>514727</v>
      </c>
      <c r="H50" s="134" t="str">
        <f t="shared" si="29"/>
        <v>N/A</v>
      </c>
      <c r="I50" s="132" t="s">
        <v>217</v>
      </c>
      <c r="J50" s="132">
        <v>9.8390000000000004</v>
      </c>
      <c r="K50" s="152" t="s">
        <v>732</v>
      </c>
      <c r="L50" s="134" t="str">
        <f t="shared" si="20"/>
        <v>Yes</v>
      </c>
    </row>
    <row r="51" spans="1:12" x14ac:dyDescent="0.2">
      <c r="A51" s="45" t="s">
        <v>1246</v>
      </c>
      <c r="B51" s="141" t="s">
        <v>217</v>
      </c>
      <c r="C51" s="152" t="s">
        <v>217</v>
      </c>
      <c r="D51" s="134" t="str">
        <f t="shared" si="27"/>
        <v>N/A</v>
      </c>
      <c r="E51" s="152">
        <v>32924</v>
      </c>
      <c r="F51" s="134" t="str">
        <f t="shared" si="28"/>
        <v>N/A</v>
      </c>
      <c r="G51" s="152">
        <v>32752</v>
      </c>
      <c r="H51" s="134" t="str">
        <f t="shared" si="29"/>
        <v>N/A</v>
      </c>
      <c r="I51" s="132" t="s">
        <v>217</v>
      </c>
      <c r="J51" s="132">
        <v>-0.52200000000000002</v>
      </c>
      <c r="K51" s="152" t="s">
        <v>732</v>
      </c>
      <c r="L51" s="134" t="str">
        <f t="shared" si="20"/>
        <v>Yes</v>
      </c>
    </row>
    <row r="52" spans="1:12" x14ac:dyDescent="0.2">
      <c r="A52" s="45" t="s">
        <v>1247</v>
      </c>
      <c r="B52" s="141" t="s">
        <v>217</v>
      </c>
      <c r="C52" s="152" t="s">
        <v>217</v>
      </c>
      <c r="D52" s="134" t="str">
        <f t="shared" si="27"/>
        <v>N/A</v>
      </c>
      <c r="E52" s="152">
        <v>983</v>
      </c>
      <c r="F52" s="134" t="str">
        <f t="shared" si="28"/>
        <v>N/A</v>
      </c>
      <c r="G52" s="152">
        <v>1190</v>
      </c>
      <c r="H52" s="134" t="str">
        <f t="shared" si="29"/>
        <v>N/A</v>
      </c>
      <c r="I52" s="132" t="s">
        <v>217</v>
      </c>
      <c r="J52" s="132">
        <v>21.06</v>
      </c>
      <c r="K52" s="152" t="s">
        <v>732</v>
      </c>
      <c r="L52" s="134" t="str">
        <f t="shared" si="20"/>
        <v>Yes</v>
      </c>
    </row>
    <row r="53" spans="1:12" x14ac:dyDescent="0.2">
      <c r="A53" s="45" t="s">
        <v>1248</v>
      </c>
      <c r="B53" s="141" t="s">
        <v>217</v>
      </c>
      <c r="C53" s="152" t="s">
        <v>217</v>
      </c>
      <c r="D53" s="134" t="str">
        <f t="shared" si="27"/>
        <v>N/A</v>
      </c>
      <c r="E53" s="152">
        <v>0</v>
      </c>
      <c r="F53" s="134" t="str">
        <f t="shared" si="28"/>
        <v>N/A</v>
      </c>
      <c r="G53" s="152">
        <v>0</v>
      </c>
      <c r="H53" s="134" t="str">
        <f t="shared" si="29"/>
        <v>N/A</v>
      </c>
      <c r="I53" s="132" t="s">
        <v>217</v>
      </c>
      <c r="J53" s="132" t="s">
        <v>1743</v>
      </c>
      <c r="K53" s="152" t="s">
        <v>732</v>
      </c>
      <c r="L53" s="134" t="str">
        <f t="shared" si="20"/>
        <v>N/A</v>
      </c>
    </row>
    <row r="54" spans="1:12" x14ac:dyDescent="0.2">
      <c r="A54" s="45" t="s">
        <v>454</v>
      </c>
      <c r="B54" s="135" t="s">
        <v>217</v>
      </c>
      <c r="C54" s="152">
        <v>108036</v>
      </c>
      <c r="D54" s="152" t="str">
        <f t="shared" si="17"/>
        <v>N/A</v>
      </c>
      <c r="E54" s="152">
        <v>121790</v>
      </c>
      <c r="F54" s="152" t="str">
        <f t="shared" si="18"/>
        <v>N/A</v>
      </c>
      <c r="G54" s="152">
        <v>131521</v>
      </c>
      <c r="H54" s="130" t="str">
        <f t="shared" si="19"/>
        <v>N/A</v>
      </c>
      <c r="I54" s="132">
        <v>12.73</v>
      </c>
      <c r="J54" s="132">
        <v>7.99</v>
      </c>
      <c r="K54" s="135" t="s">
        <v>732</v>
      </c>
      <c r="L54" s="134" t="str">
        <f t="shared" si="20"/>
        <v>Yes</v>
      </c>
    </row>
    <row r="55" spans="1:12" x14ac:dyDescent="0.2">
      <c r="A55" s="45" t="s">
        <v>1249</v>
      </c>
      <c r="B55" s="141" t="s">
        <v>217</v>
      </c>
      <c r="C55" s="152" t="s">
        <v>217</v>
      </c>
      <c r="D55" s="134" t="str">
        <f t="shared" ref="D55:D60" si="30">IF($B55="N/A","N/A",IF(C55&lt;0,"No","Yes"))</f>
        <v>N/A</v>
      </c>
      <c r="E55" s="152">
        <v>0</v>
      </c>
      <c r="F55" s="134" t="str">
        <f t="shared" ref="F55:F60" si="31">IF($B55="N/A","N/A",IF(E55&lt;0,"No","Yes"))</f>
        <v>N/A</v>
      </c>
      <c r="G55" s="152">
        <v>0</v>
      </c>
      <c r="H55" s="134" t="str">
        <f t="shared" ref="H55:H60" si="32">IF($B55="N/A","N/A",IF(G55&lt;0,"No","Yes"))</f>
        <v>N/A</v>
      </c>
      <c r="I55" s="132" t="s">
        <v>217</v>
      </c>
      <c r="J55" s="132" t="s">
        <v>1743</v>
      </c>
      <c r="K55" s="152" t="s">
        <v>732</v>
      </c>
      <c r="L55" s="134" t="str">
        <f t="shared" si="20"/>
        <v>N/A</v>
      </c>
    </row>
    <row r="56" spans="1:12" x14ac:dyDescent="0.2">
      <c r="A56" s="45" t="s">
        <v>1250</v>
      </c>
      <c r="B56" s="141" t="s">
        <v>217</v>
      </c>
      <c r="C56" s="152" t="s">
        <v>217</v>
      </c>
      <c r="D56" s="134" t="str">
        <f t="shared" si="30"/>
        <v>N/A</v>
      </c>
      <c r="E56" s="152">
        <v>8801</v>
      </c>
      <c r="F56" s="134" t="str">
        <f t="shared" si="31"/>
        <v>N/A</v>
      </c>
      <c r="G56" s="152">
        <v>10166</v>
      </c>
      <c r="H56" s="134" t="str">
        <f t="shared" si="32"/>
        <v>N/A</v>
      </c>
      <c r="I56" s="132" t="s">
        <v>217</v>
      </c>
      <c r="J56" s="132">
        <v>15.51</v>
      </c>
      <c r="K56" s="152" t="s">
        <v>732</v>
      </c>
      <c r="L56" s="134" t="str">
        <f t="shared" si="20"/>
        <v>Yes</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22502</v>
      </c>
      <c r="F58" s="134" t="str">
        <f t="shared" si="31"/>
        <v>N/A</v>
      </c>
      <c r="G58" s="152">
        <v>21586</v>
      </c>
      <c r="H58" s="134" t="str">
        <f t="shared" si="32"/>
        <v>N/A</v>
      </c>
      <c r="I58" s="132" t="s">
        <v>217</v>
      </c>
      <c r="J58" s="132">
        <v>-4.07</v>
      </c>
      <c r="K58" s="152" t="s">
        <v>732</v>
      </c>
      <c r="L58" s="134" t="str">
        <f t="shared" si="20"/>
        <v>Yes</v>
      </c>
    </row>
    <row r="59" spans="1:12" x14ac:dyDescent="0.2">
      <c r="A59" s="45" t="s">
        <v>1253</v>
      </c>
      <c r="B59" s="141" t="s">
        <v>217</v>
      </c>
      <c r="C59" s="152" t="s">
        <v>217</v>
      </c>
      <c r="D59" s="134" t="str">
        <f t="shared" si="30"/>
        <v>N/A</v>
      </c>
      <c r="E59" s="152">
        <v>89251</v>
      </c>
      <c r="F59" s="134" t="str">
        <f t="shared" si="31"/>
        <v>N/A</v>
      </c>
      <c r="G59" s="152">
        <v>98520</v>
      </c>
      <c r="H59" s="134" t="str">
        <f t="shared" si="32"/>
        <v>N/A</v>
      </c>
      <c r="I59" s="132" t="s">
        <v>217</v>
      </c>
      <c r="J59" s="132">
        <v>10.39</v>
      </c>
      <c r="K59" s="152" t="s">
        <v>732</v>
      </c>
      <c r="L59" s="134" t="str">
        <f t="shared" si="20"/>
        <v>Yes</v>
      </c>
    </row>
    <row r="60" spans="1:12" x14ac:dyDescent="0.2">
      <c r="A60" s="45" t="s">
        <v>1254</v>
      </c>
      <c r="B60" s="141" t="s">
        <v>217</v>
      </c>
      <c r="C60" s="152" t="s">
        <v>217</v>
      </c>
      <c r="D60" s="134" t="str">
        <f t="shared" si="30"/>
        <v>N/A</v>
      </c>
      <c r="E60" s="152">
        <v>1236</v>
      </c>
      <c r="F60" s="134" t="str">
        <f t="shared" si="31"/>
        <v>N/A</v>
      </c>
      <c r="G60" s="152">
        <v>1249</v>
      </c>
      <c r="H60" s="134" t="str">
        <f t="shared" si="32"/>
        <v>N/A</v>
      </c>
      <c r="I60" s="132" t="s">
        <v>217</v>
      </c>
      <c r="J60" s="132">
        <v>1.052</v>
      </c>
      <c r="K60" s="152" t="s">
        <v>732</v>
      </c>
      <c r="L60" s="134" t="str">
        <f t="shared" si="20"/>
        <v>Yes</v>
      </c>
    </row>
    <row r="61" spans="1:12" x14ac:dyDescent="0.2">
      <c r="A61" s="3" t="s">
        <v>190</v>
      </c>
      <c r="B61" s="136" t="s">
        <v>217</v>
      </c>
      <c r="C61" s="152">
        <v>572851</v>
      </c>
      <c r="D61" s="152" t="str">
        <f t="shared" si="17"/>
        <v>N/A</v>
      </c>
      <c r="E61" s="152">
        <v>633152</v>
      </c>
      <c r="F61" s="152" t="str">
        <f t="shared" si="18"/>
        <v>N/A</v>
      </c>
      <c r="G61" s="152">
        <v>690327</v>
      </c>
      <c r="H61" s="130" t="str">
        <f t="shared" si="19"/>
        <v>N/A</v>
      </c>
      <c r="I61" s="132">
        <v>10.53</v>
      </c>
      <c r="J61" s="132">
        <v>9.0299999999999994</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303</v>
      </c>
      <c r="D66" s="152" t="str">
        <f t="shared" si="17"/>
        <v>N/A</v>
      </c>
      <c r="E66" s="152">
        <v>512</v>
      </c>
      <c r="F66" s="152" t="str">
        <f t="shared" si="18"/>
        <v>N/A</v>
      </c>
      <c r="G66" s="152">
        <v>754</v>
      </c>
      <c r="H66" s="130" t="str">
        <f t="shared" si="19"/>
        <v>N/A</v>
      </c>
      <c r="I66" s="132">
        <v>68.98</v>
      </c>
      <c r="J66" s="132">
        <v>47.27</v>
      </c>
      <c r="K66" s="133" t="s">
        <v>732</v>
      </c>
      <c r="L66" s="134" t="str">
        <f t="shared" si="33"/>
        <v>No</v>
      </c>
    </row>
    <row r="67" spans="1:12" x14ac:dyDescent="0.2">
      <c r="A67" s="3" t="s">
        <v>196</v>
      </c>
      <c r="B67" s="136" t="s">
        <v>217</v>
      </c>
      <c r="C67" s="152">
        <v>68458</v>
      </c>
      <c r="D67" s="152" t="str">
        <f t="shared" si="17"/>
        <v>N/A</v>
      </c>
      <c r="E67" s="152">
        <v>71638</v>
      </c>
      <c r="F67" s="152" t="str">
        <f t="shared" si="18"/>
        <v>N/A</v>
      </c>
      <c r="G67" s="152">
        <v>74194</v>
      </c>
      <c r="H67" s="130" t="str">
        <f t="shared" si="19"/>
        <v>N/A</v>
      </c>
      <c r="I67" s="132">
        <v>4.6449999999999996</v>
      </c>
      <c r="J67" s="132">
        <v>3.5680000000000001</v>
      </c>
      <c r="K67" s="133" t="s">
        <v>732</v>
      </c>
      <c r="L67" s="134" t="str">
        <f t="shared" si="33"/>
        <v>Yes</v>
      </c>
    </row>
    <row r="68" spans="1:12" x14ac:dyDescent="0.2">
      <c r="A68" s="2" t="s">
        <v>197</v>
      </c>
      <c r="B68" s="135" t="s">
        <v>217</v>
      </c>
      <c r="C68" s="152">
        <v>0</v>
      </c>
      <c r="D68" s="152" t="str">
        <f t="shared" si="17"/>
        <v>N/A</v>
      </c>
      <c r="E68" s="152">
        <v>0</v>
      </c>
      <c r="F68" s="152" t="str">
        <f t="shared" si="18"/>
        <v>N/A</v>
      </c>
      <c r="G68" s="152">
        <v>0</v>
      </c>
      <c r="H68" s="130" t="str">
        <f t="shared" si="19"/>
        <v>N/A</v>
      </c>
      <c r="I68" s="139" t="s">
        <v>1743</v>
      </c>
      <c r="J68" s="139" t="s">
        <v>1743</v>
      </c>
      <c r="K68" s="135" t="s">
        <v>732</v>
      </c>
      <c r="L68" s="134" t="str">
        <f t="shared" si="33"/>
        <v>N/A</v>
      </c>
    </row>
    <row r="69" spans="1:12" x14ac:dyDescent="0.2">
      <c r="A69" s="2" t="s">
        <v>198</v>
      </c>
      <c r="B69" s="135" t="s">
        <v>217</v>
      </c>
      <c r="C69" s="152">
        <v>0</v>
      </c>
      <c r="D69" s="152" t="str">
        <f t="shared" si="17"/>
        <v>N/A</v>
      </c>
      <c r="E69" s="152">
        <v>0</v>
      </c>
      <c r="F69" s="152" t="str">
        <f t="shared" si="18"/>
        <v>N/A</v>
      </c>
      <c r="G69" s="152">
        <v>0</v>
      </c>
      <c r="H69" s="130" t="str">
        <f t="shared" si="19"/>
        <v>N/A</v>
      </c>
      <c r="I69" s="139" t="s">
        <v>1743</v>
      </c>
      <c r="J69" s="139" t="s">
        <v>1743</v>
      </c>
      <c r="K69" s="135" t="s">
        <v>732</v>
      </c>
      <c r="L69" s="134" t="str">
        <f t="shared" si="33"/>
        <v>N/A</v>
      </c>
    </row>
    <row r="70" spans="1:12" x14ac:dyDescent="0.2">
      <c r="A70" s="45" t="s">
        <v>78</v>
      </c>
      <c r="B70" s="135" t="s">
        <v>298</v>
      </c>
      <c r="C70" s="140">
        <v>3.1384243400999998</v>
      </c>
      <c r="D70" s="138" t="str">
        <f>IF($B70="N/A","N/A",IF(C70&gt;=20,"No",IF(C70&lt;0,"No","Yes")))</f>
        <v>Yes</v>
      </c>
      <c r="E70" s="140">
        <v>3.4116513667000001</v>
      </c>
      <c r="F70" s="138" t="str">
        <f>IF($B70="N/A","N/A",IF(E70&gt;=20,"No",IF(E70&lt;0,"No","Yes")))</f>
        <v>Yes</v>
      </c>
      <c r="G70" s="140">
        <v>3.3362715195999999</v>
      </c>
      <c r="H70" s="138" t="str">
        <f>IF($B70="N/A","N/A",IF(G70&gt;=20,"No",IF(G70&lt;0,"No","Yes")))</f>
        <v>Yes</v>
      </c>
      <c r="I70" s="132">
        <v>8.7059999999999995</v>
      </c>
      <c r="J70" s="132">
        <v>-2.21</v>
      </c>
      <c r="K70" s="133" t="s">
        <v>732</v>
      </c>
      <c r="L70" s="134" t="str">
        <f t="shared" si="20"/>
        <v>Yes</v>
      </c>
    </row>
    <row r="71" spans="1:12" x14ac:dyDescent="0.2">
      <c r="A71" s="45" t="s">
        <v>79</v>
      </c>
      <c r="B71" s="136" t="s">
        <v>217</v>
      </c>
      <c r="C71" s="140">
        <v>0</v>
      </c>
      <c r="D71" s="138" t="str">
        <f>IF($B71="N/A","N/A",IF(C71&gt;10,"No",IF(C71&lt;-10,"No","Yes")))</f>
        <v>N/A</v>
      </c>
      <c r="E71" s="140">
        <v>0</v>
      </c>
      <c r="F71" s="138" t="str">
        <f>IF($B71="N/A","N/A",IF(E71&gt;10,"No",IF(E71&lt;-10,"No","Yes")))</f>
        <v>N/A</v>
      </c>
      <c r="G71" s="140">
        <v>0</v>
      </c>
      <c r="H71" s="138" t="str">
        <f>IF($B71="N/A","N/A",IF(G71&gt;10,"No",IF(G71&lt;-10,"No","Yes")))</f>
        <v>N/A</v>
      </c>
      <c r="I71" s="132" t="s">
        <v>1743</v>
      </c>
      <c r="J71" s="132" t="s">
        <v>1743</v>
      </c>
      <c r="K71" s="133" t="s">
        <v>732</v>
      </c>
      <c r="L71" s="134" t="str">
        <f t="shared" si="20"/>
        <v>N/A</v>
      </c>
    </row>
    <row r="72" spans="1:12" x14ac:dyDescent="0.2">
      <c r="A72" s="45" t="s">
        <v>80</v>
      </c>
      <c r="B72" s="136" t="s">
        <v>217</v>
      </c>
      <c r="C72" s="140">
        <v>0.63187588149999996</v>
      </c>
      <c r="D72" s="138" t="str">
        <f>IF($B72="N/A","N/A",IF(C72&gt;10,"No",IF(C72&lt;-10,"No","Yes")))</f>
        <v>N/A</v>
      </c>
      <c r="E72" s="140">
        <v>0.65685236349999998</v>
      </c>
      <c r="F72" s="138" t="str">
        <f>IF($B72="N/A","N/A",IF(E72&gt;10,"No",IF(E72&lt;-10,"No","Yes")))</f>
        <v>N/A</v>
      </c>
      <c r="G72" s="140">
        <v>0.60219817939999998</v>
      </c>
      <c r="H72" s="138" t="str">
        <f>IF($B72="N/A","N/A",IF(G72&gt;10,"No",IF(G72&lt;-10,"No","Yes")))</f>
        <v>N/A</v>
      </c>
      <c r="I72" s="132">
        <v>3.9529999999999998</v>
      </c>
      <c r="J72" s="132">
        <v>-8.32</v>
      </c>
      <c r="K72" s="133" t="s">
        <v>732</v>
      </c>
      <c r="L72" s="134" t="str">
        <f t="shared" si="20"/>
        <v>Yes</v>
      </c>
    </row>
    <row r="73" spans="1:12" x14ac:dyDescent="0.2">
      <c r="A73" s="45" t="s">
        <v>81</v>
      </c>
      <c r="B73" s="136" t="s">
        <v>217</v>
      </c>
      <c r="C73" s="140">
        <v>4.1364636300999997</v>
      </c>
      <c r="D73" s="138" t="str">
        <f>IF($B73="N/A","N/A",IF(C73&gt;10,"No",IF(C73&lt;-10,"No","Yes")))</f>
        <v>N/A</v>
      </c>
      <c r="E73" s="140">
        <v>5.9086178534</v>
      </c>
      <c r="F73" s="138" t="str">
        <f>IF($B73="N/A","N/A",IF(E73&gt;10,"No",IF(E73&lt;-10,"No","Yes")))</f>
        <v>N/A</v>
      </c>
      <c r="G73" s="140">
        <v>7.2099292040999998</v>
      </c>
      <c r="H73" s="138" t="str">
        <f>IF($B73="N/A","N/A",IF(G73&gt;10,"No",IF(G73&lt;-10,"No","Yes")))</f>
        <v>N/A</v>
      </c>
      <c r="I73" s="132">
        <v>42.84</v>
      </c>
      <c r="J73" s="132">
        <v>22.02</v>
      </c>
      <c r="K73" s="133" t="s">
        <v>732</v>
      </c>
      <c r="L73" s="134" t="str">
        <f t="shared" si="20"/>
        <v>Yes</v>
      </c>
    </row>
    <row r="74" spans="1:12" x14ac:dyDescent="0.2">
      <c r="A74" s="45" t="s">
        <v>121</v>
      </c>
      <c r="B74" s="136" t="s">
        <v>217</v>
      </c>
      <c r="C74" s="140">
        <v>0</v>
      </c>
      <c r="D74" s="138" t="str">
        <f>IF($B74="N/A","N/A",IF(C74&gt;10,"No",IF(C74&lt;-10,"No","Yes")))</f>
        <v>N/A</v>
      </c>
      <c r="E74" s="140">
        <v>0</v>
      </c>
      <c r="F74" s="138" t="str">
        <f>IF($B74="N/A","N/A",IF(E74&gt;10,"No",IF(E74&lt;-10,"No","Yes")))</f>
        <v>N/A</v>
      </c>
      <c r="G74" s="140">
        <v>0</v>
      </c>
      <c r="H74" s="138" t="str">
        <f>IF($B74="N/A","N/A",IF(G74&gt;10,"No",IF(G74&lt;-10,"No","Yes")))</f>
        <v>N/A</v>
      </c>
      <c r="I74" s="132" t="s">
        <v>1743</v>
      </c>
      <c r="J74" s="132" t="s">
        <v>1743</v>
      </c>
      <c r="K74" s="133" t="s">
        <v>732</v>
      </c>
      <c r="L74" s="134" t="str">
        <f t="shared" si="20"/>
        <v>N/A</v>
      </c>
    </row>
    <row r="75" spans="1:12" x14ac:dyDescent="0.2">
      <c r="A75" s="45" t="s">
        <v>82</v>
      </c>
      <c r="B75" s="136" t="s">
        <v>217</v>
      </c>
      <c r="C75" s="140">
        <v>0.4363662592</v>
      </c>
      <c r="D75" s="138" t="str">
        <f>IF($B75="N/A","N/A",IF(C75&gt;10,"No",IF(C75&lt;-10,"No","Yes")))</f>
        <v>N/A</v>
      </c>
      <c r="E75" s="140">
        <v>0.37936012349999998</v>
      </c>
      <c r="F75" s="138" t="str">
        <f>IF($B75="N/A","N/A",IF(E75&gt;10,"No",IF(E75&lt;-10,"No","Yes")))</f>
        <v>N/A</v>
      </c>
      <c r="G75" s="140">
        <v>0.41174205400000002</v>
      </c>
      <c r="H75" s="138" t="str">
        <f>IF($B75="N/A","N/A",IF(G75&gt;10,"No",IF(G75&lt;-10,"No","Yes")))</f>
        <v>N/A</v>
      </c>
      <c r="I75" s="132">
        <v>-13.1</v>
      </c>
      <c r="J75" s="132">
        <v>8.5359999999999996</v>
      </c>
      <c r="K75" s="133" t="s">
        <v>732</v>
      </c>
      <c r="L75" s="134" t="str">
        <f t="shared" si="20"/>
        <v>Yes</v>
      </c>
    </row>
    <row r="76" spans="1:12" x14ac:dyDescent="0.2">
      <c r="A76" s="45" t="s">
        <v>199</v>
      </c>
      <c r="B76" s="136" t="s">
        <v>217</v>
      </c>
      <c r="C76" s="140">
        <v>79.500313908999999</v>
      </c>
      <c r="D76" s="138" t="str">
        <f t="shared" ref="D76:D98" si="34">IF($B76="N/A","N/A",IF(C76&gt;10,"No",IF(C76&lt;-10,"No","Yes")))</f>
        <v>N/A</v>
      </c>
      <c r="E76" s="140">
        <v>80.772961176999999</v>
      </c>
      <c r="F76" s="138" t="str">
        <f t="shared" ref="F76:F98" si="35">IF($B76="N/A","N/A",IF(E76&gt;10,"No",IF(E76&lt;-10,"No","Yes")))</f>
        <v>N/A</v>
      </c>
      <c r="G76" s="140">
        <v>82.729485178999994</v>
      </c>
      <c r="H76" s="138" t="str">
        <f t="shared" ref="H76:H98" si="36">IF($B76="N/A","N/A",IF(G76&gt;10,"No",IF(G76&lt;-10,"No","Yes")))</f>
        <v>N/A</v>
      </c>
      <c r="I76" s="132">
        <v>1.601</v>
      </c>
      <c r="J76" s="132">
        <v>2.4220000000000002</v>
      </c>
      <c r="K76" s="133" t="s">
        <v>732</v>
      </c>
      <c r="L76" s="134" t="str">
        <f>IF(J76="Div by 0", "N/A", IF(OR(J76="N/A",K76="N/A"),"N/A", IF(J76&gt;VALUE(MID(K76,1,2)), "No", IF(J76&lt;-1*VALUE(MID(K76,1,2)), "No", "Yes"))))</f>
        <v>Yes</v>
      </c>
    </row>
    <row r="77" spans="1:12" x14ac:dyDescent="0.2">
      <c r="A77" s="45" t="s">
        <v>200</v>
      </c>
      <c r="B77" s="136" t="s">
        <v>217</v>
      </c>
      <c r="C77" s="140">
        <v>0</v>
      </c>
      <c r="D77" s="138" t="str">
        <f t="shared" si="34"/>
        <v>N/A</v>
      </c>
      <c r="E77" s="140">
        <v>0</v>
      </c>
      <c r="F77" s="138" t="str">
        <f t="shared" si="35"/>
        <v>N/A</v>
      </c>
      <c r="G77" s="140">
        <v>0</v>
      </c>
      <c r="H77" s="138" t="str">
        <f t="shared" si="36"/>
        <v>N/A</v>
      </c>
      <c r="I77" s="132" t="s">
        <v>1743</v>
      </c>
      <c r="J77" s="132" t="s">
        <v>1743</v>
      </c>
      <c r="K77" s="133" t="s">
        <v>732</v>
      </c>
      <c r="L77" s="134" t="str">
        <f t="shared" ref="L77:L81" si="37">IF(J77="Div by 0", "N/A", IF(OR(J77="N/A",K77="N/A"),"N/A", IF(J77&gt;VALUE(MID(K77,1,2)), "No", IF(J77&lt;-1*VALUE(MID(K77,1,2)), "No", "Yes"))))</f>
        <v>N/A</v>
      </c>
    </row>
    <row r="78" spans="1:12" x14ac:dyDescent="0.2">
      <c r="A78" s="45" t="s">
        <v>201</v>
      </c>
      <c r="B78" s="136" t="s">
        <v>217</v>
      </c>
      <c r="C78" s="140">
        <v>9.4358198732999998</v>
      </c>
      <c r="D78" s="138" t="str">
        <f t="shared" si="34"/>
        <v>N/A</v>
      </c>
      <c r="E78" s="140">
        <v>8.7358892152000003</v>
      </c>
      <c r="F78" s="138" t="str">
        <f t="shared" si="35"/>
        <v>N/A</v>
      </c>
      <c r="G78" s="140">
        <v>8.2970358813999994</v>
      </c>
      <c r="H78" s="138" t="str">
        <f t="shared" si="36"/>
        <v>N/A</v>
      </c>
      <c r="I78" s="132">
        <v>-7.42</v>
      </c>
      <c r="J78" s="132">
        <v>-5.0199999999999996</v>
      </c>
      <c r="K78" s="133" t="s">
        <v>732</v>
      </c>
      <c r="L78" s="134" t="str">
        <f t="shared" si="37"/>
        <v>Yes</v>
      </c>
    </row>
    <row r="79" spans="1:12" x14ac:dyDescent="0.2">
      <c r="A79" s="45" t="s">
        <v>202</v>
      </c>
      <c r="B79" s="136" t="s">
        <v>217</v>
      </c>
      <c r="C79" s="140">
        <v>80.252882111999995</v>
      </c>
      <c r="D79" s="138" t="str">
        <f t="shared" si="34"/>
        <v>N/A</v>
      </c>
      <c r="E79" s="140">
        <v>77.859042552999995</v>
      </c>
      <c r="F79" s="138" t="str">
        <f t="shared" si="35"/>
        <v>N/A</v>
      </c>
      <c r="G79" s="140">
        <v>81.854043392999998</v>
      </c>
      <c r="H79" s="138" t="str">
        <f t="shared" si="36"/>
        <v>N/A</v>
      </c>
      <c r="I79" s="132">
        <v>-2.98</v>
      </c>
      <c r="J79" s="132">
        <v>5.1310000000000002</v>
      </c>
      <c r="K79" s="133" t="s">
        <v>732</v>
      </c>
      <c r="L79" s="134" t="str">
        <f t="shared" si="37"/>
        <v>Yes</v>
      </c>
    </row>
    <row r="80" spans="1:12" x14ac:dyDescent="0.2">
      <c r="A80" s="45" t="s">
        <v>203</v>
      </c>
      <c r="B80" s="136" t="s">
        <v>217</v>
      </c>
      <c r="C80" s="140">
        <v>0</v>
      </c>
      <c r="D80" s="138" t="str">
        <f t="shared" si="34"/>
        <v>N/A</v>
      </c>
      <c r="E80" s="140">
        <v>0</v>
      </c>
      <c r="F80" s="138" t="str">
        <f t="shared" si="35"/>
        <v>N/A</v>
      </c>
      <c r="G80" s="140">
        <v>0</v>
      </c>
      <c r="H80" s="138" t="str">
        <f t="shared" si="36"/>
        <v>N/A</v>
      </c>
      <c r="I80" s="132" t="s">
        <v>1743</v>
      </c>
      <c r="J80" s="132" t="s">
        <v>1743</v>
      </c>
      <c r="K80" s="133" t="s">
        <v>732</v>
      </c>
      <c r="L80" s="134" t="str">
        <f t="shared" si="37"/>
        <v>N/A</v>
      </c>
    </row>
    <row r="81" spans="1:12" x14ac:dyDescent="0.2">
      <c r="A81" s="45" t="s">
        <v>204</v>
      </c>
      <c r="B81" s="135" t="s">
        <v>217</v>
      </c>
      <c r="C81" s="140">
        <v>10.003718855000001</v>
      </c>
      <c r="D81" s="138" t="str">
        <f t="shared" si="34"/>
        <v>N/A</v>
      </c>
      <c r="E81" s="140">
        <v>10.372340425999999</v>
      </c>
      <c r="F81" s="138" t="str">
        <f t="shared" si="35"/>
        <v>N/A</v>
      </c>
      <c r="G81" s="140">
        <v>9.4111017187999995</v>
      </c>
      <c r="H81" s="138" t="str">
        <f t="shared" si="36"/>
        <v>N/A</v>
      </c>
      <c r="I81" s="132">
        <v>3.6850000000000001</v>
      </c>
      <c r="J81" s="132">
        <v>-9.27</v>
      </c>
      <c r="K81" s="135" t="s">
        <v>732</v>
      </c>
      <c r="L81" s="134" t="str">
        <f t="shared" si="37"/>
        <v>Yes</v>
      </c>
    </row>
    <row r="82" spans="1:12" x14ac:dyDescent="0.2">
      <c r="A82" s="45" t="s">
        <v>73</v>
      </c>
      <c r="B82" s="136" t="s">
        <v>217</v>
      </c>
      <c r="C82" s="149">
        <v>703543</v>
      </c>
      <c r="D82" s="138" t="str">
        <f t="shared" si="34"/>
        <v>N/A</v>
      </c>
      <c r="E82" s="149">
        <v>764111</v>
      </c>
      <c r="F82" s="138" t="str">
        <f t="shared" si="35"/>
        <v>N/A</v>
      </c>
      <c r="G82" s="149">
        <v>826935</v>
      </c>
      <c r="H82" s="138" t="str">
        <f t="shared" si="36"/>
        <v>N/A</v>
      </c>
      <c r="I82" s="132">
        <v>8.609</v>
      </c>
      <c r="J82" s="132">
        <v>8.2219999999999995</v>
      </c>
      <c r="K82" s="133" t="s">
        <v>732</v>
      </c>
      <c r="L82" s="134" t="str">
        <f t="shared" si="20"/>
        <v>Yes</v>
      </c>
    </row>
    <row r="83" spans="1:12" x14ac:dyDescent="0.2">
      <c r="A83" s="45" t="s">
        <v>1255</v>
      </c>
      <c r="B83" s="136" t="s">
        <v>217</v>
      </c>
      <c r="C83" s="150">
        <v>59.757683610000001</v>
      </c>
      <c r="D83" s="138" t="str">
        <f t="shared" si="34"/>
        <v>N/A</v>
      </c>
      <c r="E83" s="150">
        <v>61.117167532000003</v>
      </c>
      <c r="F83" s="138" t="str">
        <f t="shared" si="35"/>
        <v>N/A</v>
      </c>
      <c r="G83" s="150">
        <v>63.436424870000003</v>
      </c>
      <c r="H83" s="138" t="str">
        <f t="shared" si="36"/>
        <v>N/A</v>
      </c>
      <c r="I83" s="132">
        <v>2.2749999999999999</v>
      </c>
      <c r="J83" s="132">
        <v>3.7949999999999999</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7.4448896513999996</v>
      </c>
      <c r="D86" s="138" t="str">
        <f t="shared" si="34"/>
        <v>N/A</v>
      </c>
      <c r="E86" s="150">
        <v>7.0870593408999998</v>
      </c>
      <c r="F86" s="138" t="str">
        <f t="shared" si="35"/>
        <v>N/A</v>
      </c>
      <c r="G86" s="150">
        <v>6.8688591001999999</v>
      </c>
      <c r="H86" s="138" t="str">
        <f t="shared" si="36"/>
        <v>N/A</v>
      </c>
      <c r="I86" s="132">
        <v>-4.8099999999999996</v>
      </c>
      <c r="J86" s="132">
        <v>-3.08</v>
      </c>
      <c r="K86" s="133" t="s">
        <v>732</v>
      </c>
      <c r="L86" s="134" t="str">
        <f t="shared" si="20"/>
        <v>Yes</v>
      </c>
    </row>
    <row r="87" spans="1:12" x14ac:dyDescent="0.2">
      <c r="A87" s="45" t="s">
        <v>1259</v>
      </c>
      <c r="B87" s="136" t="s">
        <v>217</v>
      </c>
      <c r="C87" s="150">
        <v>2.8285406900000001E-2</v>
      </c>
      <c r="D87" s="138" t="str">
        <f t="shared" si="34"/>
        <v>N/A</v>
      </c>
      <c r="E87" s="150">
        <v>4.58048634E-2</v>
      </c>
      <c r="F87" s="138" t="str">
        <f t="shared" si="35"/>
        <v>N/A</v>
      </c>
      <c r="G87" s="150">
        <v>6.34874567E-2</v>
      </c>
      <c r="H87" s="138" t="str">
        <f t="shared" si="36"/>
        <v>N/A</v>
      </c>
      <c r="I87" s="132">
        <v>61.94</v>
      </c>
      <c r="J87" s="132">
        <v>38.6</v>
      </c>
      <c r="K87" s="133" t="s">
        <v>732</v>
      </c>
      <c r="L87" s="134" t="str">
        <f t="shared" si="20"/>
        <v>No</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32.768714918999997</v>
      </c>
      <c r="D98" s="138" t="str">
        <f t="shared" si="34"/>
        <v>N/A</v>
      </c>
      <c r="E98" s="150">
        <v>31.749968264</v>
      </c>
      <c r="F98" s="138" t="str">
        <f t="shared" si="35"/>
        <v>N/A</v>
      </c>
      <c r="G98" s="150">
        <v>29.631228573000001</v>
      </c>
      <c r="H98" s="138" t="str">
        <f t="shared" si="36"/>
        <v>N/A</v>
      </c>
      <c r="I98" s="132">
        <v>-3.11</v>
      </c>
      <c r="J98" s="132">
        <v>-6.67</v>
      </c>
      <c r="K98" s="133" t="s">
        <v>732</v>
      </c>
      <c r="L98" s="134" t="str">
        <f t="shared" si="20"/>
        <v>Yes</v>
      </c>
    </row>
    <row r="99" spans="1:12" x14ac:dyDescent="0.2">
      <c r="A99" s="45" t="s">
        <v>1271</v>
      </c>
      <c r="B99" s="153" t="s">
        <v>282</v>
      </c>
      <c r="C99" s="150">
        <v>4.2641320000000001E-4</v>
      </c>
      <c r="D99" s="138" t="str">
        <f>IF($B99="N/A","N/A",IF(C99&gt;=5,"No",IF(C99&lt;0,"No","Yes")))</f>
        <v>Yes</v>
      </c>
      <c r="E99" s="150">
        <v>0</v>
      </c>
      <c r="F99" s="138" t="str">
        <f>IF($B99="N/A","N/A",IF(E99&gt;=5,"No",IF(E99&lt;0,"No","Yes")))</f>
        <v>Yes</v>
      </c>
      <c r="G99" s="150">
        <v>0</v>
      </c>
      <c r="H99" s="138" t="str">
        <f>IF($B99="N/A","N/A",IF(G99&gt;=5,"No",IF(G99&lt;0,"No","Yes")))</f>
        <v>Yes</v>
      </c>
      <c r="I99" s="132">
        <v>-100</v>
      </c>
      <c r="J99" s="132" t="s">
        <v>1743</v>
      </c>
      <c r="K99" s="133" t="s">
        <v>732</v>
      </c>
      <c r="L99" s="134" t="str">
        <f t="shared" si="20"/>
        <v>N/A</v>
      </c>
    </row>
    <row r="100" spans="1:12" x14ac:dyDescent="0.2">
      <c r="A100" s="45" t="s">
        <v>107</v>
      </c>
      <c r="B100" s="136" t="s">
        <v>217</v>
      </c>
      <c r="C100" s="137">
        <v>1718292478</v>
      </c>
      <c r="D100" s="138" t="str">
        <f>IF($B100="N/A","N/A",IF(C100&gt;10,"No",IF(C100&lt;-10,"No","Yes")))</f>
        <v>N/A</v>
      </c>
      <c r="E100" s="137">
        <v>1687781667</v>
      </c>
      <c r="F100" s="138" t="str">
        <f>IF($B100="N/A","N/A",IF(E100&gt;10,"No",IF(E100&lt;-10,"No","Yes")))</f>
        <v>N/A</v>
      </c>
      <c r="G100" s="137">
        <v>1741224995</v>
      </c>
      <c r="H100" s="138" t="str">
        <f>IF($B100="N/A","N/A",IF(G100&gt;10,"No",IF(G100&lt;-10,"No","Yes")))</f>
        <v>N/A</v>
      </c>
      <c r="I100" s="132">
        <v>-1.78</v>
      </c>
      <c r="J100" s="132">
        <v>3.1659999999999999</v>
      </c>
      <c r="K100" s="133" t="s">
        <v>732</v>
      </c>
      <c r="L100" s="134" t="str">
        <f t="shared" ref="L100:L111" si="38">IF(J100="Div by 0", "N/A", IF(K100="N/A","N/A", IF(J100&gt;VALUE(MID(K100,1,2)), "No", IF(J100&lt;-1*VALUE(MID(K100,1,2)), "No", "Yes"))))</f>
        <v>Yes</v>
      </c>
    </row>
    <row r="101" spans="1:12" x14ac:dyDescent="0.2">
      <c r="A101" s="45" t="s">
        <v>455</v>
      </c>
      <c r="B101" s="136" t="s">
        <v>217</v>
      </c>
      <c r="C101" s="137">
        <v>1717144687</v>
      </c>
      <c r="D101" s="138" t="str">
        <f>IF($B101="N/A","N/A",IF(C101&gt;10,"No",IF(C101&lt;-10,"No","Yes")))</f>
        <v>N/A</v>
      </c>
      <c r="E101" s="137">
        <v>1686648286</v>
      </c>
      <c r="F101" s="138" t="str">
        <f>IF($B101="N/A","N/A",IF(E101&gt;10,"No",IF(E101&lt;-10,"No","Yes")))</f>
        <v>N/A</v>
      </c>
      <c r="G101" s="137">
        <v>1740037697</v>
      </c>
      <c r="H101" s="138" t="str">
        <f>IF($B101="N/A","N/A",IF(G101&gt;10,"No",IF(G101&lt;-10,"No","Yes")))</f>
        <v>N/A</v>
      </c>
      <c r="I101" s="132">
        <v>-1.78</v>
      </c>
      <c r="J101" s="132">
        <v>3.165</v>
      </c>
      <c r="K101" s="133" t="s">
        <v>732</v>
      </c>
      <c r="L101" s="134" t="str">
        <f t="shared" si="38"/>
        <v>Yes</v>
      </c>
    </row>
    <row r="102" spans="1:12" x14ac:dyDescent="0.2">
      <c r="A102" s="45" t="s">
        <v>456</v>
      </c>
      <c r="B102" s="136" t="s">
        <v>217</v>
      </c>
      <c r="C102" s="137">
        <v>0</v>
      </c>
      <c r="D102" s="138" t="str">
        <f>IF($B102="N/A","N/A",IF(C102&gt;10,"No",IF(C102&lt;-10,"No","Yes")))</f>
        <v>N/A</v>
      </c>
      <c r="E102" s="137">
        <v>0</v>
      </c>
      <c r="F102" s="138" t="str">
        <f>IF($B102="N/A","N/A",IF(E102&gt;10,"No",IF(E102&lt;-10,"No","Yes")))</f>
        <v>N/A</v>
      </c>
      <c r="G102" s="137">
        <v>0</v>
      </c>
      <c r="H102" s="138" t="str">
        <f>IF($B102="N/A","N/A",IF(G102&gt;10,"No",IF(G102&lt;-10,"No","Yes")))</f>
        <v>N/A</v>
      </c>
      <c r="I102" s="132" t="s">
        <v>1743</v>
      </c>
      <c r="J102" s="132" t="s">
        <v>1743</v>
      </c>
      <c r="K102" s="133" t="s">
        <v>732</v>
      </c>
      <c r="L102" s="134" t="str">
        <f t="shared" si="38"/>
        <v>N/A</v>
      </c>
    </row>
    <row r="103" spans="1:12" x14ac:dyDescent="0.2">
      <c r="A103" s="45" t="s">
        <v>457</v>
      </c>
      <c r="B103" s="136" t="s">
        <v>217</v>
      </c>
      <c r="C103" s="137">
        <v>1147791</v>
      </c>
      <c r="D103" s="138" t="str">
        <f>IF($B103="N/A","N/A",IF(C103&gt;10,"No",IF(C103&lt;-10,"No","Yes")))</f>
        <v>N/A</v>
      </c>
      <c r="E103" s="137">
        <v>1133381</v>
      </c>
      <c r="F103" s="138" t="str">
        <f>IF($B103="N/A","N/A",IF(E103&gt;10,"No",IF(E103&lt;-10,"No","Yes")))</f>
        <v>N/A</v>
      </c>
      <c r="G103" s="137">
        <v>1187298</v>
      </c>
      <c r="H103" s="138" t="str">
        <f>IF($B103="N/A","N/A",IF(G103&gt;10,"No",IF(G103&lt;-10,"No","Yes")))</f>
        <v>N/A</v>
      </c>
      <c r="I103" s="132">
        <v>-1.26</v>
      </c>
      <c r="J103" s="132">
        <v>4.7569999999999997</v>
      </c>
      <c r="K103" s="133" t="s">
        <v>732</v>
      </c>
      <c r="L103" s="134" t="str">
        <f t="shared" si="38"/>
        <v>Yes</v>
      </c>
    </row>
    <row r="104" spans="1:12" x14ac:dyDescent="0.2">
      <c r="A104" s="45" t="s">
        <v>108</v>
      </c>
      <c r="B104" s="154" t="s">
        <v>299</v>
      </c>
      <c r="C104" s="150">
        <v>1.1619899772</v>
      </c>
      <c r="D104" s="138" t="str">
        <f>IF($B104="N/A","N/A",IF(C104&gt;2,"No",IF(C104&lt;0.9,"No","Yes")))</f>
        <v>Yes</v>
      </c>
      <c r="E104" s="150">
        <v>1.0045503843000001</v>
      </c>
      <c r="F104" s="138" t="str">
        <f>IF($B104="N/A","N/A",IF(E104&gt;2,"No",IF(E104&lt;0.9,"No","Yes")))</f>
        <v>Yes</v>
      </c>
      <c r="G104" s="150">
        <v>0.89559027359999999</v>
      </c>
      <c r="H104" s="138" t="str">
        <f>IF($B104="N/A","N/A",IF(G104&gt;2,"No",IF(G104&lt;0.9,"No","Yes")))</f>
        <v>No</v>
      </c>
      <c r="I104" s="132">
        <v>-13.5</v>
      </c>
      <c r="J104" s="132">
        <v>-10.8</v>
      </c>
      <c r="K104" s="133" t="s">
        <v>732</v>
      </c>
      <c r="L104" s="134" t="str">
        <f t="shared" si="38"/>
        <v>Yes</v>
      </c>
    </row>
    <row r="105" spans="1:12" x14ac:dyDescent="0.2">
      <c r="A105" s="45" t="s">
        <v>458</v>
      </c>
      <c r="B105" s="154" t="s">
        <v>299</v>
      </c>
      <c r="C105" s="150">
        <v>1.2294714474999999</v>
      </c>
      <c r="D105" s="138" t="str">
        <f>IF($B105="N/A","N/A",IF(C105&gt;2,"No",IF(C105&lt;0.9,"No","Yes")))</f>
        <v>Yes</v>
      </c>
      <c r="E105" s="150">
        <v>1.0532361451000001</v>
      </c>
      <c r="F105" s="138" t="str">
        <f>IF($B105="N/A","N/A",IF(E105&gt;2,"No",IF(E105&lt;0.9,"No","Yes")))</f>
        <v>Yes</v>
      </c>
      <c r="G105" s="150">
        <v>0.92941043400000001</v>
      </c>
      <c r="H105" s="138" t="str">
        <f>IF($B105="N/A","N/A",IF(G105&gt;2,"No",IF(G105&lt;0.9,"No","Yes")))</f>
        <v>Yes</v>
      </c>
      <c r="I105" s="132">
        <v>-14.3</v>
      </c>
      <c r="J105" s="132">
        <v>-11.8</v>
      </c>
      <c r="K105" s="133" t="s">
        <v>732</v>
      </c>
      <c r="L105" s="134" t="str">
        <f t="shared" si="38"/>
        <v>Yes</v>
      </c>
    </row>
    <row r="106" spans="1:12" x14ac:dyDescent="0.2">
      <c r="A106" s="45" t="s">
        <v>459</v>
      </c>
      <c r="B106" s="154" t="s">
        <v>299</v>
      </c>
      <c r="C106" s="150" t="s">
        <v>1743</v>
      </c>
      <c r="D106" s="138" t="str">
        <f>IF($B106="N/A","N/A",IF(C106&gt;2,"No",IF(C106&lt;0.9,"No","Yes")))</f>
        <v>No</v>
      </c>
      <c r="E106" s="150" t="s">
        <v>1743</v>
      </c>
      <c r="F106" s="138" t="str">
        <f>IF($B106="N/A","N/A",IF(E106&gt;2,"No",IF(E106&lt;0.9,"No","Yes")))</f>
        <v>No</v>
      </c>
      <c r="G106" s="150" t="s">
        <v>1743</v>
      </c>
      <c r="H106" s="138" t="str">
        <f>IF($B106="N/A","N/A",IF(G106&gt;2,"No",IF(G106&lt;0.9,"No","Yes")))</f>
        <v>No</v>
      </c>
      <c r="I106" s="132" t="s">
        <v>1743</v>
      </c>
      <c r="J106" s="132" t="s">
        <v>1743</v>
      </c>
      <c r="K106" s="133" t="s">
        <v>732</v>
      </c>
      <c r="L106" s="134" t="str">
        <f t="shared" si="38"/>
        <v>N/A</v>
      </c>
    </row>
    <row r="107" spans="1:12" x14ac:dyDescent="0.2">
      <c r="A107" s="45" t="s">
        <v>460</v>
      </c>
      <c r="B107" s="154" t="s">
        <v>299</v>
      </c>
      <c r="C107" s="150">
        <v>0.61389806140000003</v>
      </c>
      <c r="D107" s="138" t="str">
        <f>IF($B107="N/A","N/A",IF(C107&gt;2,"No",IF(C107&lt;0.9,"No","Yes")))</f>
        <v>No</v>
      </c>
      <c r="E107" s="150">
        <v>0.58126816140000004</v>
      </c>
      <c r="F107" s="138" t="str">
        <f>IF($B107="N/A","N/A",IF(E107&gt;2,"No",IF(E107&lt;0.9,"No","Yes")))</f>
        <v>No</v>
      </c>
      <c r="G107" s="150">
        <v>0.58138832269999996</v>
      </c>
      <c r="H107" s="138" t="str">
        <f>IF($B107="N/A","N/A",IF(G107&gt;2,"No",IF(G107&lt;0.9,"No","Yes")))</f>
        <v>No</v>
      </c>
      <c r="I107" s="132">
        <v>-5.32</v>
      </c>
      <c r="J107" s="132">
        <v>2.07E-2</v>
      </c>
      <c r="K107" s="133" t="s">
        <v>732</v>
      </c>
      <c r="L107" s="134" t="str">
        <f t="shared" si="38"/>
        <v>Yes</v>
      </c>
    </row>
    <row r="108" spans="1:12" x14ac:dyDescent="0.2">
      <c r="A108" s="45" t="s">
        <v>1272</v>
      </c>
      <c r="B108" s="136" t="s">
        <v>217</v>
      </c>
      <c r="C108" s="137">
        <v>302.97169901000001</v>
      </c>
      <c r="D108" s="138" t="str">
        <f>IF($B108="N/A","N/A",IF(C108&gt;10,"No",IF(C108&lt;-10,"No","Yes")))</f>
        <v>N/A</v>
      </c>
      <c r="E108" s="137">
        <v>268.67431187</v>
      </c>
      <c r="F108" s="138" t="str">
        <f>IF($B108="N/A","N/A",IF(E108&gt;10,"No",IF(E108&lt;-10,"No","Yes")))</f>
        <v>N/A</v>
      </c>
      <c r="G108" s="137">
        <v>249.37563822000001</v>
      </c>
      <c r="H108" s="138" t="str">
        <f>IF($B108="N/A","N/A",IF(G108&gt;10,"No",IF(G108&lt;-10,"No","Yes")))</f>
        <v>N/A</v>
      </c>
      <c r="I108" s="132">
        <v>-11.3</v>
      </c>
      <c r="J108" s="132">
        <v>-7.18</v>
      </c>
      <c r="K108" s="133" t="s">
        <v>732</v>
      </c>
      <c r="L108" s="134" t="str">
        <f t="shared" si="38"/>
        <v>Yes</v>
      </c>
    </row>
    <row r="109" spans="1:12" x14ac:dyDescent="0.2">
      <c r="A109" s="45" t="s">
        <v>1273</v>
      </c>
      <c r="B109" s="136" t="s">
        <v>217</v>
      </c>
      <c r="C109" s="137">
        <v>340.04649491999999</v>
      </c>
      <c r="D109" s="138" t="str">
        <f>IF($B109="N/A","N/A",IF(C109&gt;10,"No",IF(C109&lt;-10,"No","Yes")))</f>
        <v>N/A</v>
      </c>
      <c r="E109" s="137">
        <v>299.37602244999999</v>
      </c>
      <c r="F109" s="138" t="str">
        <f>IF($B109="N/A","N/A",IF(E109&gt;10,"No",IF(E109&lt;-10,"No","Yes")))</f>
        <v>N/A</v>
      </c>
      <c r="G109" s="137">
        <v>276.02965905999997</v>
      </c>
      <c r="H109" s="138" t="str">
        <f>IF($B109="N/A","N/A",IF(G109&gt;10,"No",IF(G109&lt;-10,"No","Yes")))</f>
        <v>N/A</v>
      </c>
      <c r="I109" s="132">
        <v>-12</v>
      </c>
      <c r="J109" s="132">
        <v>-7.8</v>
      </c>
      <c r="K109" s="133" t="s">
        <v>732</v>
      </c>
      <c r="L109" s="134" t="str">
        <f t="shared" si="38"/>
        <v>Yes</v>
      </c>
    </row>
    <row r="110" spans="1:12" x14ac:dyDescent="0.2">
      <c r="A110" s="45" t="s">
        <v>1274</v>
      </c>
      <c r="B110" s="136" t="s">
        <v>217</v>
      </c>
      <c r="C110" s="137" t="s">
        <v>1743</v>
      </c>
      <c r="D110" s="138" t="str">
        <f>IF($B110="N/A","N/A",IF(C110&gt;10,"No",IF(C110&lt;-10,"No","Yes")))</f>
        <v>N/A</v>
      </c>
      <c r="E110" s="137" t="s">
        <v>1743</v>
      </c>
      <c r="F110" s="138" t="str">
        <f>IF($B110="N/A","N/A",IF(E110&gt;10,"No",IF(E110&lt;-10,"No","Yes")))</f>
        <v>N/A</v>
      </c>
      <c r="G110" s="137" t="s">
        <v>1743</v>
      </c>
      <c r="H110" s="138" t="str">
        <f>IF($B110="N/A","N/A",IF(G110&gt;10,"No",IF(G110&lt;-10,"No","Yes")))</f>
        <v>N/A</v>
      </c>
      <c r="I110" s="132" t="s">
        <v>1743</v>
      </c>
      <c r="J110" s="132" t="s">
        <v>1743</v>
      </c>
      <c r="K110" s="133" t="s">
        <v>732</v>
      </c>
      <c r="L110" s="134" t="str">
        <f t="shared" si="38"/>
        <v>N/A</v>
      </c>
    </row>
    <row r="111" spans="1:12" x14ac:dyDescent="0.2">
      <c r="A111" s="45" t="s">
        <v>1275</v>
      </c>
      <c r="B111" s="136" t="s">
        <v>217</v>
      </c>
      <c r="C111" s="137">
        <v>1.8461334316</v>
      </c>
      <c r="D111" s="138" t="str">
        <f>IF($B111="N/A","N/A",IF(C111&gt;10,"No",IF(C111&lt;-10,"No","Yes")))</f>
        <v>N/A</v>
      </c>
      <c r="E111" s="137">
        <v>1.7490204611</v>
      </c>
      <c r="F111" s="138" t="str">
        <f>IF($B111="N/A","N/A",IF(E111&gt;10,"No",IF(E111&lt;-10,"No","Yes")))</f>
        <v>N/A</v>
      </c>
      <c r="G111" s="137">
        <v>1.7498065674000001</v>
      </c>
      <c r="H111" s="138" t="str">
        <f>IF($B111="N/A","N/A",IF(G111&gt;10,"No",IF(G111&lt;-10,"No","Yes")))</f>
        <v>N/A</v>
      </c>
      <c r="I111" s="132">
        <v>-5.26</v>
      </c>
      <c r="J111" s="132">
        <v>4.4900000000000002E-2</v>
      </c>
      <c r="K111" s="133" t="s">
        <v>732</v>
      </c>
      <c r="L111" s="134" t="str">
        <f t="shared" si="38"/>
        <v>Yes</v>
      </c>
    </row>
    <row r="112" spans="1:12" x14ac:dyDescent="0.2">
      <c r="A112" s="45" t="s">
        <v>329</v>
      </c>
      <c r="B112" s="135" t="s">
        <v>300</v>
      </c>
      <c r="C112" s="150">
        <v>91.694865761000003</v>
      </c>
      <c r="D112" s="138" t="str">
        <f>IF(OR($B112="N/A",$C112="N/A"),"N/A",IF(C112&gt;98,"Yes","No"))</f>
        <v>No</v>
      </c>
      <c r="E112" s="150">
        <v>91.652875538999993</v>
      </c>
      <c r="F112" s="138" t="str">
        <f>IF(OR($B112="N/A",$E112="N/A"),"N/A",IF(E112&gt;98,"Yes","No"))</f>
        <v>No</v>
      </c>
      <c r="G112" s="150">
        <v>91.534335382999998</v>
      </c>
      <c r="H112" s="138" t="str">
        <f t="shared" ref="H112:H115" si="39">IF($B112="N/A","N/A",IF(G112&gt;98,"Yes","No"))</f>
        <v>No</v>
      </c>
      <c r="I112" s="132">
        <v>-4.5999999999999999E-2</v>
      </c>
      <c r="J112" s="132">
        <v>-0.129</v>
      </c>
      <c r="K112" s="133" t="s">
        <v>732</v>
      </c>
      <c r="L112" s="134" t="str">
        <f>IF(J112="Div by 0", "N/A", IF(OR(J112="N/A",K112="N/A"),"N/A", IF(J112&gt;VALUE(MID(K112,1,2)), "No", IF(J112&lt;-1*VALUE(MID(K112,1,2)), "No", "Yes"))))</f>
        <v>Yes</v>
      </c>
    </row>
    <row r="113" spans="1:12" x14ac:dyDescent="0.2">
      <c r="A113" s="45" t="s">
        <v>461</v>
      </c>
      <c r="B113" s="135" t="s">
        <v>300</v>
      </c>
      <c r="C113" s="150">
        <v>94.711120726999994</v>
      </c>
      <c r="D113" s="138" t="str">
        <f t="shared" ref="D113:D115" si="40">IF(OR($B113="N/A",$C113="N/A"),"N/A",IF(C113&gt;98,"Yes","No"))</f>
        <v>No</v>
      </c>
      <c r="E113" s="150">
        <v>95.007251534000005</v>
      </c>
      <c r="F113" s="138" t="str">
        <f t="shared" ref="F113:F115" si="41">IF(OR($B113="N/A",$E113="N/A"),"N/A",IF(E113&gt;98,"Yes","No"))</f>
        <v>No</v>
      </c>
      <c r="G113" s="150">
        <v>94.752340572999998</v>
      </c>
      <c r="H113" s="138" t="str">
        <f t="shared" si="39"/>
        <v>No</v>
      </c>
      <c r="I113" s="132">
        <v>0.31269999999999998</v>
      </c>
      <c r="J113" s="132">
        <v>-0.26800000000000002</v>
      </c>
      <c r="K113" s="133" t="s">
        <v>732</v>
      </c>
      <c r="L113" s="134" t="str">
        <f t="shared" ref="L113:L115" si="42">IF(J113="Div by 0", "N/A", IF(OR(J113="N/A",K113="N/A"),"N/A", IF(J113&gt;VALUE(MID(K113,1,2)), "No", IF(J113&lt;-1*VALUE(MID(K113,1,2)), "No", "Yes"))))</f>
        <v>Yes</v>
      </c>
    </row>
    <row r="114" spans="1:12" x14ac:dyDescent="0.2">
      <c r="A114" s="45" t="s">
        <v>462</v>
      </c>
      <c r="B114" s="135" t="s">
        <v>300</v>
      </c>
      <c r="C114" s="150" t="s">
        <v>1743</v>
      </c>
      <c r="D114" s="138" t="str">
        <f t="shared" si="40"/>
        <v>Yes</v>
      </c>
      <c r="E114" s="150" t="s">
        <v>1743</v>
      </c>
      <c r="F114" s="138" t="str">
        <f t="shared" si="41"/>
        <v>Yes</v>
      </c>
      <c r="G114" s="150" t="s">
        <v>1743</v>
      </c>
      <c r="H114" s="138" t="str">
        <f t="shared" si="39"/>
        <v>Yes</v>
      </c>
      <c r="I114" s="132" t="s">
        <v>1743</v>
      </c>
      <c r="J114" s="132" t="s">
        <v>1743</v>
      </c>
      <c r="K114" s="133" t="s">
        <v>732</v>
      </c>
      <c r="L114" s="134" t="str">
        <f t="shared" si="42"/>
        <v>N/A</v>
      </c>
    </row>
    <row r="115" spans="1:12" x14ac:dyDescent="0.2">
      <c r="A115" s="45" t="s">
        <v>463</v>
      </c>
      <c r="B115" s="135" t="s">
        <v>300</v>
      </c>
      <c r="C115" s="150">
        <v>66.094539717999993</v>
      </c>
      <c r="D115" s="138" t="str">
        <f t="shared" si="40"/>
        <v>No</v>
      </c>
      <c r="E115" s="150">
        <v>61.512046679000001</v>
      </c>
      <c r="F115" s="138" t="str">
        <f t="shared" si="41"/>
        <v>No</v>
      </c>
      <c r="G115" s="150">
        <v>61.087149904</v>
      </c>
      <c r="H115" s="138" t="str">
        <f t="shared" si="39"/>
        <v>No</v>
      </c>
      <c r="I115" s="132">
        <v>-6.93</v>
      </c>
      <c r="J115" s="132">
        <v>-0.69099999999999995</v>
      </c>
      <c r="K115" s="133" t="s">
        <v>732</v>
      </c>
      <c r="L115" s="134" t="str">
        <f t="shared" si="42"/>
        <v>Yes</v>
      </c>
    </row>
    <row r="116" spans="1:12" x14ac:dyDescent="0.2">
      <c r="A116" s="3" t="s">
        <v>464</v>
      </c>
      <c r="B116" s="135" t="s">
        <v>217</v>
      </c>
      <c r="C116" s="155">
        <v>573146</v>
      </c>
      <c r="D116" s="138" t="str">
        <f>IF($B116="N/A","N/A",IF(C116&gt;10,"No",IF(C116&lt;-10,"No","Yes")))</f>
        <v>N/A</v>
      </c>
      <c r="E116" s="155">
        <v>633659</v>
      </c>
      <c r="F116" s="138" t="str">
        <f>IF($B116="N/A","N/A",IF(E116&gt;10,"No",IF(E116&lt;-10,"No","Yes")))</f>
        <v>N/A</v>
      </c>
      <c r="G116" s="155">
        <v>691070</v>
      </c>
      <c r="H116" s="138" t="str">
        <f>IF($B116="N/A","N/A",IF(G116&gt;10,"No",IF(G116&lt;-10,"No","Yes")))</f>
        <v>N/A</v>
      </c>
      <c r="I116" s="132">
        <v>10.56</v>
      </c>
      <c r="J116" s="132">
        <v>9.06</v>
      </c>
      <c r="K116" s="135" t="s">
        <v>732</v>
      </c>
      <c r="L116" s="134" t="str">
        <f>IF(J116="Div by 0", "N/A", IF(OR(J116="N/A",K116="N/A"),"N/A", IF(J116&gt;VALUE(MID(K116,1,2)), "No", IF(J116&lt;-1*VALUE(MID(K116,1,2)), "No", "Yes"))))</f>
        <v>Yes</v>
      </c>
    </row>
    <row r="117" spans="1:12" x14ac:dyDescent="0.2">
      <c r="A117" s="3" t="s">
        <v>215</v>
      </c>
      <c r="B117" s="135" t="s">
        <v>217</v>
      </c>
      <c r="C117" s="150">
        <v>80.231912985999998</v>
      </c>
      <c r="D117" s="138" t="str">
        <f>IF($B117="N/A","N/A",IF(C117&gt;10,"No",IF(C117&lt;-10,"No","Yes")))</f>
        <v>N/A</v>
      </c>
      <c r="E117" s="150">
        <v>83.436517116999994</v>
      </c>
      <c r="F117" s="138" t="str">
        <f>IF($B117="N/A","N/A",IF(E117&gt;10,"No",IF(E117&lt;-10,"No","Yes")))</f>
        <v>N/A</v>
      </c>
      <c r="G117" s="150">
        <v>82.624480876999996</v>
      </c>
      <c r="H117" s="138" t="str">
        <f>IF($B117="N/A","N/A",IF(G117&gt;10,"No",IF(G117&lt;-10,"No","Yes")))</f>
        <v>N/A</v>
      </c>
      <c r="I117" s="132">
        <v>3.9940000000000002</v>
      </c>
      <c r="J117" s="132">
        <v>-0.97299999999999998</v>
      </c>
      <c r="K117" s="135" t="s">
        <v>732</v>
      </c>
      <c r="L117" s="134" t="str">
        <f>IF(J117="Div by 0", "N/A", IF(OR(J117="N/A",K117="N/A"),"N/A", IF(J117&gt;VALUE(MID(K117,1,2)), "No", IF(J117&lt;-1*VALUE(MID(K117,1,2)), "No", "Yes"))))</f>
        <v>Yes</v>
      </c>
    </row>
    <row r="118" spans="1:12" x14ac:dyDescent="0.2">
      <c r="A118" s="4" t="s">
        <v>1630</v>
      </c>
      <c r="B118" s="135" t="s">
        <v>217</v>
      </c>
      <c r="C118" s="131">
        <v>0</v>
      </c>
      <c r="D118" s="130" t="str">
        <f>IF($B118="N/A","N/A",IF(C118&gt;10,"No",IF(C118&lt;-10,"No","Yes")))</f>
        <v>N/A</v>
      </c>
      <c r="E118" s="131">
        <v>0</v>
      </c>
      <c r="F118" s="130" t="str">
        <f>IF($B118="N/A","N/A",IF(E118&gt;10,"No",IF(E118&lt;-10,"No","Yes")))</f>
        <v>N/A</v>
      </c>
      <c r="G118" s="131">
        <v>0</v>
      </c>
      <c r="H118" s="130" t="str">
        <f>IF($B118="N/A","N/A",IF(G118&gt;10,"No",IF(G118&lt;-10,"No","Yes")))</f>
        <v>N/A</v>
      </c>
      <c r="I118" s="139" t="s">
        <v>1743</v>
      </c>
      <c r="J118" s="139" t="s">
        <v>1743</v>
      </c>
      <c r="K118" s="135" t="s">
        <v>732</v>
      </c>
      <c r="L118" s="134" t="str">
        <f>IF(J118="Div by 0", "N/A", IF(K118="N/A","N/A", IF(J118&gt;VALUE(MID(K118,1,2)), "No", IF(J118&lt;-1*VALUE(MID(K118,1,2)), "No", "Yes"))))</f>
        <v>N/A</v>
      </c>
    </row>
    <row r="119" spans="1:12" x14ac:dyDescent="0.2">
      <c r="A119" s="4" t="s">
        <v>1631</v>
      </c>
      <c r="B119" s="135" t="s">
        <v>217</v>
      </c>
      <c r="C119" s="131">
        <v>0</v>
      </c>
      <c r="D119" s="130" t="str">
        <f>IF($B119="N/A","N/A",IF(C119&gt;10,"No",IF(C119&lt;-10,"No","Yes")))</f>
        <v>N/A</v>
      </c>
      <c r="E119" s="131">
        <v>0</v>
      </c>
      <c r="F119" s="130" t="str">
        <f>IF($B119="N/A","N/A",IF(E119&gt;10,"No",IF(E119&lt;-10,"No","Yes")))</f>
        <v>N/A</v>
      </c>
      <c r="G119" s="131">
        <v>0</v>
      </c>
      <c r="H119" s="130" t="str">
        <f>IF($B119="N/A","N/A",IF(G119&gt;10,"No",IF(G119&lt;-10,"No","Yes")))</f>
        <v>N/A</v>
      </c>
      <c r="I119" s="139" t="s">
        <v>1743</v>
      </c>
      <c r="J119" s="139" t="s">
        <v>1743</v>
      </c>
      <c r="K119" s="135" t="s">
        <v>732</v>
      </c>
      <c r="L119" s="134" t="str">
        <f>IF(J119="Div by 0", "N/A", IF(K119="N/A","N/A", IF(J119&gt;VALUE(MID(K119,1,2)), "No", IF(J119&lt;-1*VALUE(MID(K119,1,2)), "No", "Yes"))))</f>
        <v>N/A</v>
      </c>
    </row>
    <row r="120" spans="1:12" x14ac:dyDescent="0.2">
      <c r="A120" s="4" t="s">
        <v>1632</v>
      </c>
      <c r="B120" s="135" t="s">
        <v>217</v>
      </c>
      <c r="C120" s="152">
        <v>0</v>
      </c>
      <c r="D120" s="130" t="str">
        <f>IF($B120="N/A","N/A",IF(C120&gt;10,"No",IF(C120&lt;-10,"No","Yes")))</f>
        <v>N/A</v>
      </c>
      <c r="E120" s="152">
        <v>0</v>
      </c>
      <c r="F120" s="130" t="str">
        <f>IF($B120="N/A","N/A",IF(E120&gt;10,"No",IF(E120&lt;-10,"No","Yes")))</f>
        <v>N/A</v>
      </c>
      <c r="G120" s="152">
        <v>0</v>
      </c>
      <c r="H120" s="130" t="str">
        <f>IF($B120="N/A","N/A",IF(G120&gt;10,"No",IF(G120&lt;-10,"No","Yes")))</f>
        <v>N/A</v>
      </c>
      <c r="I120" s="139" t="s">
        <v>1743</v>
      </c>
      <c r="J120" s="139" t="s">
        <v>1743</v>
      </c>
      <c r="K120" s="135" t="s">
        <v>732</v>
      </c>
      <c r="L120" s="134" t="str">
        <f>IF(J120="Div by 0", "N/A", IF(K120="N/A","N/A", IF(J120&gt;VALUE(MID(K120,1,2)), "No", IF(J120&lt;-1*VALUE(MID(K120,1,2)), "No", "Yes"))))</f>
        <v>N/A</v>
      </c>
    </row>
    <row r="121" spans="1:12" x14ac:dyDescent="0.2">
      <c r="A121" s="4" t="s">
        <v>1633</v>
      </c>
      <c r="B121" s="141" t="s">
        <v>217</v>
      </c>
      <c r="C121" s="152" t="s">
        <v>217</v>
      </c>
      <c r="D121" s="134" t="str">
        <f t="shared" ref="D121:H134" si="43">IF($B121="N/A","N/A",IF(C121&lt;0,"No","Yes"))</f>
        <v>N/A</v>
      </c>
      <c r="E121" s="152">
        <v>0</v>
      </c>
      <c r="F121" s="134" t="str">
        <f t="shared" si="43"/>
        <v>N/A</v>
      </c>
      <c r="G121" s="152">
        <v>0</v>
      </c>
      <c r="H121" s="134" t="str">
        <f t="shared" si="43"/>
        <v>N/A</v>
      </c>
      <c r="I121" s="139" t="s">
        <v>217</v>
      </c>
      <c r="J121" s="139" t="s">
        <v>1743</v>
      </c>
      <c r="K121" s="141" t="s">
        <v>732</v>
      </c>
      <c r="L121" s="134" t="str">
        <f t="shared" ref="L121:L142" si="44">IF(J121="Div by 0", "N/A", IF(OR(J121="N/A",K121="N/A"),"N/A", IF(J121&gt;VALUE(MID(K121,1,2)), "No", IF(J121&lt;-1*VALUE(MID(K121,1,2)), "No", "Yes"))))</f>
        <v>N/A</v>
      </c>
    </row>
    <row r="122" spans="1:12" x14ac:dyDescent="0.2">
      <c r="A122" s="4" t="s">
        <v>1634</v>
      </c>
      <c r="B122" s="141" t="s">
        <v>217</v>
      </c>
      <c r="C122" s="152" t="s">
        <v>217</v>
      </c>
      <c r="D122" s="134" t="str">
        <f t="shared" si="43"/>
        <v>N/A</v>
      </c>
      <c r="E122" s="152">
        <v>0</v>
      </c>
      <c r="F122" s="134" t="str">
        <f t="shared" si="43"/>
        <v>N/A</v>
      </c>
      <c r="G122" s="152">
        <v>0</v>
      </c>
      <c r="H122" s="134" t="str">
        <f t="shared" si="43"/>
        <v>N/A</v>
      </c>
      <c r="I122" s="139" t="s">
        <v>217</v>
      </c>
      <c r="J122" s="139" t="s">
        <v>1743</v>
      </c>
      <c r="K122" s="141" t="s">
        <v>732</v>
      </c>
      <c r="L122" s="134" t="str">
        <f t="shared" si="44"/>
        <v>N/A</v>
      </c>
    </row>
    <row r="123" spans="1:12" x14ac:dyDescent="0.2">
      <c r="A123" s="4" t="s">
        <v>1635</v>
      </c>
      <c r="B123" s="141" t="s">
        <v>217</v>
      </c>
      <c r="C123" s="152" t="s">
        <v>217</v>
      </c>
      <c r="D123" s="134" t="str">
        <f t="shared" si="43"/>
        <v>N/A</v>
      </c>
      <c r="E123" s="152">
        <v>0</v>
      </c>
      <c r="F123" s="134" t="str">
        <f t="shared" si="43"/>
        <v>N/A</v>
      </c>
      <c r="G123" s="152">
        <v>0</v>
      </c>
      <c r="H123" s="134" t="str">
        <f t="shared" si="43"/>
        <v>N/A</v>
      </c>
      <c r="I123" s="139" t="s">
        <v>217</v>
      </c>
      <c r="J123" s="139" t="s">
        <v>1743</v>
      </c>
      <c r="K123" s="141" t="s">
        <v>732</v>
      </c>
      <c r="L123" s="134" t="str">
        <f t="shared" si="44"/>
        <v>N/A</v>
      </c>
    </row>
    <row r="124" spans="1:12" x14ac:dyDescent="0.2">
      <c r="A124" s="4" t="s">
        <v>1636</v>
      </c>
      <c r="B124" s="141" t="s">
        <v>217</v>
      </c>
      <c r="C124" s="152" t="s">
        <v>217</v>
      </c>
      <c r="D124" s="134" t="str">
        <f t="shared" si="43"/>
        <v>N/A</v>
      </c>
      <c r="E124" s="152">
        <v>0</v>
      </c>
      <c r="F124" s="134" t="str">
        <f t="shared" si="43"/>
        <v>N/A</v>
      </c>
      <c r="G124" s="152">
        <v>0</v>
      </c>
      <c r="H124" s="134" t="str">
        <f t="shared" si="43"/>
        <v>N/A</v>
      </c>
      <c r="I124" s="139" t="s">
        <v>217</v>
      </c>
      <c r="J124" s="139" t="s">
        <v>1743</v>
      </c>
      <c r="K124" s="141" t="s">
        <v>732</v>
      </c>
      <c r="L124" s="134" t="str">
        <f t="shared" si="44"/>
        <v>N/A</v>
      </c>
    </row>
    <row r="125" spans="1:12" x14ac:dyDescent="0.2">
      <c r="A125" s="2" t="s">
        <v>1637</v>
      </c>
      <c r="B125" s="141" t="s">
        <v>217</v>
      </c>
      <c r="C125" s="156" t="s">
        <v>217</v>
      </c>
      <c r="D125" s="134" t="str">
        <f t="shared" si="43"/>
        <v>N/A</v>
      </c>
      <c r="E125" s="156" t="s">
        <v>217</v>
      </c>
      <c r="F125" s="134" t="str">
        <f t="shared" si="43"/>
        <v>N/A</v>
      </c>
      <c r="G125" s="156">
        <v>0</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0</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0</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0</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0</v>
      </c>
      <c r="H129" s="134" t="str">
        <f t="shared" si="43"/>
        <v>N/A</v>
      </c>
      <c r="I129" s="132" t="s">
        <v>217</v>
      </c>
      <c r="J129" s="132" t="s">
        <v>217</v>
      </c>
      <c r="K129" s="141" t="s">
        <v>732</v>
      </c>
      <c r="L129" s="134" t="str">
        <f t="shared" si="45"/>
        <v>N/A</v>
      </c>
    </row>
    <row r="130" spans="1:12" ht="25.5" x14ac:dyDescent="0.2">
      <c r="A130" s="2" t="s">
        <v>1642</v>
      </c>
      <c r="B130" s="141" t="s">
        <v>217</v>
      </c>
      <c r="C130" s="156" t="s">
        <v>1743</v>
      </c>
      <c r="D130" s="134" t="str">
        <f t="shared" si="43"/>
        <v>N/A</v>
      </c>
      <c r="E130" s="156" t="s">
        <v>1743</v>
      </c>
      <c r="F130" s="134" t="str">
        <f t="shared" si="43"/>
        <v>N/A</v>
      </c>
      <c r="G130" s="156" t="s">
        <v>1743</v>
      </c>
      <c r="H130" s="134" t="str">
        <f t="shared" si="43"/>
        <v>N/A</v>
      </c>
      <c r="I130" s="132" t="s">
        <v>1743</v>
      </c>
      <c r="J130" s="132" t="s">
        <v>1743</v>
      </c>
      <c r="K130" s="135" t="s">
        <v>732</v>
      </c>
      <c r="L130" s="134" t="str">
        <f>IF(J130="Div by 0", "N/A", IF(OR(J130="N/A",K130="N/A"),"N/A", IF(J130&gt;VALUE(MID(K130,1,2)), "No", IF(J130&lt;-1*VALUE(MID(K130,1,2)), "No", "Yes"))))</f>
        <v>N/A</v>
      </c>
    </row>
    <row r="131" spans="1:12" ht="25.5" x14ac:dyDescent="0.2">
      <c r="A131" s="2" t="s">
        <v>1643</v>
      </c>
      <c r="B131" s="141" t="s">
        <v>217</v>
      </c>
      <c r="C131" s="156" t="s">
        <v>217</v>
      </c>
      <c r="D131" s="134" t="str">
        <f t="shared" si="43"/>
        <v>N/A</v>
      </c>
      <c r="E131" s="156" t="s">
        <v>1743</v>
      </c>
      <c r="F131" s="134" t="str">
        <f t="shared" si="43"/>
        <v>N/A</v>
      </c>
      <c r="G131" s="156" t="s">
        <v>1743</v>
      </c>
      <c r="H131" s="134" t="str">
        <f t="shared" si="43"/>
        <v>N/A</v>
      </c>
      <c r="I131" s="132" t="s">
        <v>217</v>
      </c>
      <c r="J131" s="132" t="s">
        <v>1743</v>
      </c>
      <c r="K131" s="141" t="s">
        <v>732</v>
      </c>
      <c r="L131" s="134" t="str">
        <f t="shared" si="44"/>
        <v>N/A</v>
      </c>
    </row>
    <row r="132" spans="1:12" ht="25.5" x14ac:dyDescent="0.2">
      <c r="A132" s="2" t="s">
        <v>496</v>
      </c>
      <c r="B132" s="141" t="s">
        <v>217</v>
      </c>
      <c r="C132" s="156" t="s">
        <v>217</v>
      </c>
      <c r="D132" s="134" t="str">
        <f t="shared" si="43"/>
        <v>N/A</v>
      </c>
      <c r="E132" s="156" t="s">
        <v>1743</v>
      </c>
      <c r="F132" s="134" t="str">
        <f t="shared" si="43"/>
        <v>N/A</v>
      </c>
      <c r="G132" s="156" t="s">
        <v>1743</v>
      </c>
      <c r="H132" s="134" t="str">
        <f t="shared" si="43"/>
        <v>N/A</v>
      </c>
      <c r="I132" s="132" t="s">
        <v>217</v>
      </c>
      <c r="J132" s="132" t="s">
        <v>1743</v>
      </c>
      <c r="K132" s="141" t="s">
        <v>732</v>
      </c>
      <c r="L132" s="134" t="str">
        <f t="shared" si="44"/>
        <v>N/A</v>
      </c>
    </row>
    <row r="133" spans="1:12" ht="25.5" x14ac:dyDescent="0.2">
      <c r="A133" s="2" t="s">
        <v>497</v>
      </c>
      <c r="B133" s="141" t="s">
        <v>217</v>
      </c>
      <c r="C133" s="156" t="s">
        <v>217</v>
      </c>
      <c r="D133" s="134" t="str">
        <f t="shared" si="43"/>
        <v>N/A</v>
      </c>
      <c r="E133" s="156" t="s">
        <v>1743</v>
      </c>
      <c r="F133" s="134" t="str">
        <f t="shared" si="43"/>
        <v>N/A</v>
      </c>
      <c r="G133" s="156" t="s">
        <v>1743</v>
      </c>
      <c r="H133" s="134" t="str">
        <f t="shared" si="43"/>
        <v>N/A</v>
      </c>
      <c r="I133" s="132" t="s">
        <v>217</v>
      </c>
      <c r="J133" s="132" t="s">
        <v>1743</v>
      </c>
      <c r="K133" s="141" t="s">
        <v>732</v>
      </c>
      <c r="L133" s="134" t="str">
        <f t="shared" si="44"/>
        <v>N/A</v>
      </c>
    </row>
    <row r="134" spans="1:12" ht="25.5" x14ac:dyDescent="0.2">
      <c r="A134" s="2" t="s">
        <v>498</v>
      </c>
      <c r="B134" s="141" t="s">
        <v>217</v>
      </c>
      <c r="C134" s="156" t="s">
        <v>217</v>
      </c>
      <c r="D134" s="134" t="str">
        <f t="shared" si="43"/>
        <v>N/A</v>
      </c>
      <c r="E134" s="156" t="s">
        <v>1743</v>
      </c>
      <c r="F134" s="134" t="str">
        <f t="shared" si="43"/>
        <v>N/A</v>
      </c>
      <c r="G134" s="156" t="s">
        <v>1743</v>
      </c>
      <c r="H134" s="134" t="str">
        <f t="shared" si="43"/>
        <v>N/A</v>
      </c>
      <c r="I134" s="132" t="s">
        <v>217</v>
      </c>
      <c r="J134" s="132" t="s">
        <v>1743</v>
      </c>
      <c r="K134" s="141" t="s">
        <v>732</v>
      </c>
      <c r="L134" s="134" t="str">
        <f t="shared" si="44"/>
        <v>N/A</v>
      </c>
    </row>
    <row r="135" spans="1:12" ht="25.5" x14ac:dyDescent="0.2">
      <c r="A135" s="2" t="s">
        <v>499</v>
      </c>
      <c r="B135" s="136" t="s">
        <v>217</v>
      </c>
      <c r="C135" s="156" t="s">
        <v>217</v>
      </c>
      <c r="D135" s="138" t="str">
        <f t="shared" ref="D135:D141" si="46">IF($B135="N/A","N/A",IF(C135&gt;10,"No",IF(C135&lt;-10,"No","Yes")))</f>
        <v>N/A</v>
      </c>
      <c r="E135" s="156" t="s">
        <v>1743</v>
      </c>
      <c r="F135" s="138" t="str">
        <f t="shared" ref="F135:F141" si="47">IF($B135="N/A","N/A",IF(E135&gt;10,"No",IF(E135&lt;-10,"No","Yes")))</f>
        <v>N/A</v>
      </c>
      <c r="G135" s="156" t="s">
        <v>1743</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t="s">
        <v>1743</v>
      </c>
      <c r="F136" s="138" t="str">
        <f t="shared" si="47"/>
        <v>N/A</v>
      </c>
      <c r="G136" s="156" t="s">
        <v>1743</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t="s">
        <v>1743</v>
      </c>
      <c r="F137" s="138" t="str">
        <f t="shared" si="47"/>
        <v>N/A</v>
      </c>
      <c r="G137" s="156" t="s">
        <v>1743</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t="s">
        <v>1743</v>
      </c>
      <c r="F138" s="138" t="str">
        <f t="shared" si="47"/>
        <v>N/A</v>
      </c>
      <c r="G138" s="156" t="s">
        <v>1743</v>
      </c>
      <c r="H138" s="138" t="str">
        <f t="shared" si="48"/>
        <v>N/A</v>
      </c>
      <c r="I138" s="132" t="s">
        <v>217</v>
      </c>
      <c r="J138" s="132" t="s">
        <v>1743</v>
      </c>
      <c r="K138" s="141" t="s">
        <v>732</v>
      </c>
      <c r="L138" s="134" t="str">
        <f t="shared" si="44"/>
        <v>N/A</v>
      </c>
    </row>
    <row r="139" spans="1:12" ht="25.5" x14ac:dyDescent="0.2">
      <c r="A139" s="2" t="s">
        <v>503</v>
      </c>
      <c r="B139" s="136" t="s">
        <v>217</v>
      </c>
      <c r="C139" s="156" t="s">
        <v>217</v>
      </c>
      <c r="D139" s="138" t="str">
        <f t="shared" si="46"/>
        <v>N/A</v>
      </c>
      <c r="E139" s="156" t="s">
        <v>1743</v>
      </c>
      <c r="F139" s="138" t="str">
        <f t="shared" si="47"/>
        <v>N/A</v>
      </c>
      <c r="G139" s="156" t="s">
        <v>1743</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t="s">
        <v>1743</v>
      </c>
      <c r="F140" s="138" t="str">
        <f t="shared" si="47"/>
        <v>N/A</v>
      </c>
      <c r="G140" s="156" t="s">
        <v>1743</v>
      </c>
      <c r="H140" s="138" t="str">
        <f t="shared" si="48"/>
        <v>N/A</v>
      </c>
      <c r="I140" s="132" t="s">
        <v>217</v>
      </c>
      <c r="J140" s="132" t="s">
        <v>1743</v>
      </c>
      <c r="K140" s="141" t="s">
        <v>732</v>
      </c>
      <c r="L140" s="134" t="str">
        <f t="shared" si="44"/>
        <v>N/A</v>
      </c>
    </row>
    <row r="141" spans="1:12" ht="25.5" x14ac:dyDescent="0.2">
      <c r="A141" s="2" t="s">
        <v>505</v>
      </c>
      <c r="B141" s="136" t="s">
        <v>217</v>
      </c>
      <c r="C141" s="156" t="s">
        <v>217</v>
      </c>
      <c r="D141" s="138" t="str">
        <f t="shared" si="46"/>
        <v>N/A</v>
      </c>
      <c r="E141" s="156" t="s">
        <v>1743</v>
      </c>
      <c r="F141" s="138" t="str">
        <f t="shared" si="47"/>
        <v>N/A</v>
      </c>
      <c r="G141" s="156" t="s">
        <v>1743</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t="s">
        <v>1743</v>
      </c>
      <c r="F142" s="134" t="str">
        <f t="shared" ref="F142" si="50">IF($B142="N/A","N/A",IF(E142&lt;0,"No","Yes"))</f>
        <v>N/A</v>
      </c>
      <c r="G142" s="156" t="s">
        <v>1743</v>
      </c>
      <c r="H142" s="134" t="str">
        <f t="shared" ref="H142" si="51">IF($B142="N/A","N/A",IF(G142&lt;0,"No","Yes"))</f>
        <v>N/A</v>
      </c>
      <c r="I142" s="132" t="s">
        <v>217</v>
      </c>
      <c r="J142" s="132" t="s">
        <v>1743</v>
      </c>
      <c r="K142" s="141" t="s">
        <v>732</v>
      </c>
      <c r="L142" s="134" t="str">
        <f t="shared" si="44"/>
        <v>N/A</v>
      </c>
    </row>
    <row r="143" spans="1:12" x14ac:dyDescent="0.2">
      <c r="A143" s="3" t="s">
        <v>729</v>
      </c>
      <c r="B143" s="136" t="s">
        <v>217</v>
      </c>
      <c r="C143" s="131">
        <v>1134367</v>
      </c>
      <c r="D143" s="138" t="str">
        <f>IF($B143="N/A","N/A",IF(C143&gt;10,"No",IF(C143&lt;-10,"No","Yes")))</f>
        <v>N/A</v>
      </c>
      <c r="E143" s="131">
        <v>1116684</v>
      </c>
      <c r="F143" s="138" t="str">
        <f>IF($B143="N/A","N/A",IF(E143&gt;10,"No",IF(E143&lt;-10,"No","Yes")))</f>
        <v>N/A</v>
      </c>
      <c r="G143" s="131">
        <v>1164330</v>
      </c>
      <c r="H143" s="138" t="str">
        <f>IF($B143="N/A","N/A",IF(G143&gt;10,"No",IF(G143&lt;-10,"No","Yes")))</f>
        <v>N/A</v>
      </c>
      <c r="I143" s="132">
        <v>-1.56</v>
      </c>
      <c r="J143" s="132">
        <v>4.2670000000000003</v>
      </c>
      <c r="K143" s="133" t="s">
        <v>732</v>
      </c>
      <c r="L143" s="134" t="str">
        <f>IF(J143="Div by 0", "N/A", IF(K143="N/A","N/A", IF(J143&gt;VALUE(MID(K143,1,2)), "No", IF(J143&lt;-1*VALUE(MID(K143,1,2)), "No", "Yes"))))</f>
        <v>Yes</v>
      </c>
    </row>
    <row r="144" spans="1:12" x14ac:dyDescent="0.2">
      <c r="A144" s="3" t="s">
        <v>730</v>
      </c>
      <c r="B144" s="136" t="s">
        <v>217</v>
      </c>
      <c r="C144" s="152">
        <v>67241</v>
      </c>
      <c r="D144" s="138" t="str">
        <f>IF($B144="N/A","N/A",IF(C144&gt;10,"No",IF(C144&lt;-10,"No","Yes")))</f>
        <v>N/A</v>
      </c>
      <c r="E144" s="152">
        <v>70296</v>
      </c>
      <c r="F144" s="138" t="str">
        <f>IF($B144="N/A","N/A",IF(E144&gt;10,"No",IF(E144&lt;-10,"No","Yes")))</f>
        <v>N/A</v>
      </c>
      <c r="G144" s="152">
        <v>72166</v>
      </c>
      <c r="H144" s="138" t="str">
        <f>IF($B144="N/A","N/A",IF(G144&gt;10,"No",IF(G144&lt;-10,"No","Yes")))</f>
        <v>N/A</v>
      </c>
      <c r="I144" s="132">
        <v>4.5430000000000001</v>
      </c>
      <c r="J144" s="132">
        <v>2.66</v>
      </c>
      <c r="K144" s="133" t="s">
        <v>732</v>
      </c>
      <c r="L144" s="134" t="str">
        <f>IF(J144="Div by 0", "N/A", IF(K144="N/A","N/A", IF(J144&gt;VALUE(MID(K144,1,2)), "No", IF(J144&lt;-1*VALUE(MID(K144,1,2)), "No", "Yes"))))</f>
        <v>Yes</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7.1635467726000002</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0.30535405869999999</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8.4704235212000007</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7.2778068290000002</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8.5561910153999996</v>
      </c>
      <c r="H149" s="134" t="str">
        <f t="shared" si="54"/>
        <v>N/A</v>
      </c>
      <c r="I149" s="132" t="s">
        <v>217</v>
      </c>
      <c r="J149" s="132" t="s">
        <v>217</v>
      </c>
      <c r="K149" s="141" t="s">
        <v>732</v>
      </c>
      <c r="L149" s="134" t="str">
        <f t="shared" si="55"/>
        <v>N/A</v>
      </c>
    </row>
    <row r="150" spans="1:12" x14ac:dyDescent="0.2">
      <c r="A150" s="4" t="s">
        <v>731</v>
      </c>
      <c r="B150" s="135" t="s">
        <v>217</v>
      </c>
      <c r="C150" s="152">
        <v>573146</v>
      </c>
      <c r="D150" s="130" t="str">
        <f t="shared" ref="D150:D172" si="56">IF($B150="N/A","N/A",IF(C150&gt;10,"No",IF(C150&lt;-10,"No","Yes")))</f>
        <v>N/A</v>
      </c>
      <c r="E150" s="152">
        <v>633659</v>
      </c>
      <c r="F150" s="130" t="str">
        <f t="shared" ref="F150:F172" si="57">IF($B150="N/A","N/A",IF(E150&gt;10,"No",IF(E150&lt;-10,"No","Yes")))</f>
        <v>N/A</v>
      </c>
      <c r="G150" s="152">
        <v>691070</v>
      </c>
      <c r="H150" s="130" t="str">
        <f t="shared" ref="H150:H172" si="58">IF($B150="N/A","N/A",IF(G150&gt;10,"No",IF(G150&lt;-10,"No","Yes")))</f>
        <v>N/A</v>
      </c>
      <c r="I150" s="132">
        <v>10.56</v>
      </c>
      <c r="J150" s="132">
        <v>9.06</v>
      </c>
      <c r="K150" s="135" t="s">
        <v>732</v>
      </c>
      <c r="L150" s="134" t="str">
        <f t="shared" ref="L150:L172" si="59">IF(J150="Div by 0", "N/A", IF(K150="N/A","N/A", IF(J150&gt;VALUE(MID(K150,1,2)), "No", IF(J150&lt;-1*VALUE(MID(K150,1,2)), "No", "Yes"))))</f>
        <v>Yes</v>
      </c>
    </row>
    <row r="151" spans="1:12" x14ac:dyDescent="0.2">
      <c r="A151" s="4" t="s">
        <v>534</v>
      </c>
      <c r="B151" s="135" t="s">
        <v>217</v>
      </c>
      <c r="C151" s="152">
        <v>2948</v>
      </c>
      <c r="D151" s="130" t="str">
        <f t="shared" si="56"/>
        <v>N/A</v>
      </c>
      <c r="E151" s="152">
        <v>3135</v>
      </c>
      <c r="F151" s="130" t="str">
        <f t="shared" si="57"/>
        <v>N/A</v>
      </c>
      <c r="G151" s="152">
        <v>3380</v>
      </c>
      <c r="H151" s="130" t="str">
        <f t="shared" si="58"/>
        <v>N/A</v>
      </c>
      <c r="I151" s="132">
        <v>6.343</v>
      </c>
      <c r="J151" s="132">
        <v>7.8150000000000004</v>
      </c>
      <c r="K151" s="135" t="s">
        <v>732</v>
      </c>
      <c r="L151" s="134" t="str">
        <f t="shared" si="59"/>
        <v>Yes</v>
      </c>
    </row>
    <row r="152" spans="1:12" x14ac:dyDescent="0.2">
      <c r="A152" s="4" t="s">
        <v>535</v>
      </c>
      <c r="B152" s="135" t="s">
        <v>217</v>
      </c>
      <c r="C152" s="152">
        <v>59960</v>
      </c>
      <c r="D152" s="130" t="str">
        <f t="shared" si="56"/>
        <v>N/A</v>
      </c>
      <c r="E152" s="152">
        <v>62608</v>
      </c>
      <c r="F152" s="130" t="str">
        <f t="shared" si="57"/>
        <v>N/A</v>
      </c>
      <c r="G152" s="152">
        <v>65742</v>
      </c>
      <c r="H152" s="130" t="str">
        <f t="shared" si="58"/>
        <v>N/A</v>
      </c>
      <c r="I152" s="132">
        <v>4.4160000000000004</v>
      </c>
      <c r="J152" s="132">
        <v>5.0060000000000002</v>
      </c>
      <c r="K152" s="135" t="s">
        <v>732</v>
      </c>
      <c r="L152" s="134" t="str">
        <f t="shared" si="59"/>
        <v>Yes</v>
      </c>
    </row>
    <row r="153" spans="1:12" x14ac:dyDescent="0.2">
      <c r="A153" s="4" t="s">
        <v>536</v>
      </c>
      <c r="B153" s="135" t="s">
        <v>217</v>
      </c>
      <c r="C153" s="152">
        <v>413621</v>
      </c>
      <c r="D153" s="130" t="str">
        <f t="shared" si="56"/>
        <v>N/A</v>
      </c>
      <c r="E153" s="152">
        <v>458785</v>
      </c>
      <c r="F153" s="130" t="str">
        <f t="shared" si="57"/>
        <v>N/A</v>
      </c>
      <c r="G153" s="152">
        <v>503727</v>
      </c>
      <c r="H153" s="130" t="str">
        <f t="shared" si="58"/>
        <v>N/A</v>
      </c>
      <c r="I153" s="132">
        <v>10.92</v>
      </c>
      <c r="J153" s="132">
        <v>9.7959999999999994</v>
      </c>
      <c r="K153" s="135" t="s">
        <v>732</v>
      </c>
      <c r="L153" s="134" t="str">
        <f t="shared" si="59"/>
        <v>Yes</v>
      </c>
    </row>
    <row r="154" spans="1:12" x14ac:dyDescent="0.2">
      <c r="A154" s="4" t="s">
        <v>537</v>
      </c>
      <c r="B154" s="135" t="s">
        <v>217</v>
      </c>
      <c r="C154" s="152">
        <v>96617</v>
      </c>
      <c r="D154" s="130" t="str">
        <f t="shared" si="56"/>
        <v>N/A</v>
      </c>
      <c r="E154" s="152">
        <v>109131</v>
      </c>
      <c r="F154" s="130" t="str">
        <f t="shared" si="57"/>
        <v>N/A</v>
      </c>
      <c r="G154" s="152">
        <v>118221</v>
      </c>
      <c r="H154" s="130" t="str">
        <f t="shared" si="58"/>
        <v>N/A</v>
      </c>
      <c r="I154" s="132">
        <v>12.95</v>
      </c>
      <c r="J154" s="132">
        <v>8.3290000000000006</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68.598956130999994</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4.6701208981000004</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41.090804540000001</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81.299265973000004</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76.054244964000006</v>
      </c>
      <c r="H159" s="134" t="str">
        <f t="shared" si="62"/>
        <v>N/A</v>
      </c>
      <c r="I159" s="132" t="s">
        <v>217</v>
      </c>
      <c r="J159" s="132" t="s">
        <v>217</v>
      </c>
      <c r="K159" s="141" t="s">
        <v>732</v>
      </c>
      <c r="L159" s="134" t="str">
        <f t="shared" si="63"/>
        <v>N/A</v>
      </c>
    </row>
    <row r="160" spans="1:12" ht="25.5" x14ac:dyDescent="0.2">
      <c r="A160" s="4" t="s">
        <v>543</v>
      </c>
      <c r="B160" s="135" t="s">
        <v>217</v>
      </c>
      <c r="C160" s="152">
        <v>420887.25</v>
      </c>
      <c r="D160" s="130" t="str">
        <f t="shared" si="56"/>
        <v>N/A</v>
      </c>
      <c r="E160" s="152">
        <v>469563.64</v>
      </c>
      <c r="F160" s="130" t="str">
        <f t="shared" si="57"/>
        <v>N/A</v>
      </c>
      <c r="G160" s="152">
        <v>525416.35</v>
      </c>
      <c r="H160" s="130" t="str">
        <f t="shared" si="58"/>
        <v>N/A</v>
      </c>
      <c r="I160" s="132">
        <v>11.57</v>
      </c>
      <c r="J160" s="132">
        <v>11.89</v>
      </c>
      <c r="K160" s="135" t="s">
        <v>732</v>
      </c>
      <c r="L160" s="134" t="str">
        <f t="shared" si="59"/>
        <v>Yes</v>
      </c>
    </row>
    <row r="161" spans="1:12" x14ac:dyDescent="0.2">
      <c r="A161" s="4" t="s">
        <v>544</v>
      </c>
      <c r="B161" s="135" t="s">
        <v>217</v>
      </c>
      <c r="C161" s="131">
        <v>1717158111</v>
      </c>
      <c r="D161" s="130" t="str">
        <f t="shared" si="56"/>
        <v>N/A</v>
      </c>
      <c r="E161" s="131">
        <v>1686664983</v>
      </c>
      <c r="F161" s="130" t="str">
        <f t="shared" si="57"/>
        <v>N/A</v>
      </c>
      <c r="G161" s="131">
        <v>1740060665</v>
      </c>
      <c r="H161" s="130" t="str">
        <f t="shared" si="58"/>
        <v>N/A</v>
      </c>
      <c r="I161" s="132">
        <v>-1.78</v>
      </c>
      <c r="J161" s="132">
        <v>3.1659999999999999</v>
      </c>
      <c r="K161" s="135" t="s">
        <v>732</v>
      </c>
      <c r="L161" s="134" t="str">
        <f t="shared" si="59"/>
        <v>Yes</v>
      </c>
    </row>
    <row r="162" spans="1:12" x14ac:dyDescent="0.2">
      <c r="A162" s="4" t="s">
        <v>1276</v>
      </c>
      <c r="B162" s="135" t="s">
        <v>217</v>
      </c>
      <c r="C162" s="131">
        <v>2996.0221497000002</v>
      </c>
      <c r="D162" s="130" t="str">
        <f t="shared" si="56"/>
        <v>N/A</v>
      </c>
      <c r="E162" s="131">
        <v>2661.7865176999999</v>
      </c>
      <c r="F162" s="130" t="str">
        <f t="shared" si="57"/>
        <v>N/A</v>
      </c>
      <c r="G162" s="131">
        <v>2517.9224463999999</v>
      </c>
      <c r="H162" s="130" t="str">
        <f t="shared" si="58"/>
        <v>N/A</v>
      </c>
      <c r="I162" s="132">
        <v>-11.2</v>
      </c>
      <c r="J162" s="132">
        <v>-5.4</v>
      </c>
      <c r="K162" s="135" t="s">
        <v>732</v>
      </c>
      <c r="L162" s="134" t="str">
        <f t="shared" si="59"/>
        <v>Yes</v>
      </c>
    </row>
    <row r="163" spans="1:12" ht="25.5" x14ac:dyDescent="0.2">
      <c r="A163" s="4" t="s">
        <v>1277</v>
      </c>
      <c r="B163" s="135" t="s">
        <v>217</v>
      </c>
      <c r="C163" s="131">
        <v>12057.823608999999</v>
      </c>
      <c r="D163" s="130" t="str">
        <f t="shared" si="56"/>
        <v>N/A</v>
      </c>
      <c r="E163" s="131">
        <v>10887.287719</v>
      </c>
      <c r="F163" s="130" t="str">
        <f t="shared" si="57"/>
        <v>N/A</v>
      </c>
      <c r="G163" s="131">
        <v>10128.973373000001</v>
      </c>
      <c r="H163" s="130" t="str">
        <f t="shared" si="58"/>
        <v>N/A</v>
      </c>
      <c r="I163" s="132">
        <v>-9.7100000000000009</v>
      </c>
      <c r="J163" s="132">
        <v>-6.97</v>
      </c>
      <c r="K163" s="135" t="s">
        <v>732</v>
      </c>
      <c r="L163" s="134" t="str">
        <f t="shared" si="59"/>
        <v>Yes</v>
      </c>
    </row>
    <row r="164" spans="1:12" ht="25.5" x14ac:dyDescent="0.2">
      <c r="A164" s="4" t="s">
        <v>1278</v>
      </c>
      <c r="B164" s="135" t="s">
        <v>217</v>
      </c>
      <c r="C164" s="131">
        <v>10587.731503999999</v>
      </c>
      <c r="D164" s="130" t="str">
        <f t="shared" si="56"/>
        <v>N/A</v>
      </c>
      <c r="E164" s="131">
        <v>9489.9620974999998</v>
      </c>
      <c r="F164" s="130" t="str">
        <f t="shared" si="57"/>
        <v>N/A</v>
      </c>
      <c r="G164" s="131">
        <v>9216.4477351000005</v>
      </c>
      <c r="H164" s="130" t="str">
        <f t="shared" si="58"/>
        <v>N/A</v>
      </c>
      <c r="I164" s="132">
        <v>-10.4</v>
      </c>
      <c r="J164" s="132">
        <v>-2.88</v>
      </c>
      <c r="K164" s="135" t="s">
        <v>732</v>
      </c>
      <c r="L164" s="134" t="str">
        <f t="shared" si="59"/>
        <v>Yes</v>
      </c>
    </row>
    <row r="165" spans="1:12" ht="25.5" x14ac:dyDescent="0.2">
      <c r="A165" s="4" t="s">
        <v>1279</v>
      </c>
      <c r="B165" s="135" t="s">
        <v>217</v>
      </c>
      <c r="C165" s="131">
        <v>1552.8356418000001</v>
      </c>
      <c r="D165" s="130" t="str">
        <f t="shared" si="56"/>
        <v>N/A</v>
      </c>
      <c r="E165" s="131">
        <v>1444.1331757</v>
      </c>
      <c r="F165" s="130" t="str">
        <f t="shared" si="57"/>
        <v>N/A</v>
      </c>
      <c r="G165" s="131">
        <v>1318.1996796000001</v>
      </c>
      <c r="H165" s="130" t="str">
        <f t="shared" si="58"/>
        <v>N/A</v>
      </c>
      <c r="I165" s="132">
        <v>-7</v>
      </c>
      <c r="J165" s="132">
        <v>-8.7200000000000006</v>
      </c>
      <c r="K165" s="135" t="s">
        <v>732</v>
      </c>
      <c r="L165" s="134" t="str">
        <f t="shared" si="59"/>
        <v>Yes</v>
      </c>
    </row>
    <row r="166" spans="1:12" ht="25.5" x14ac:dyDescent="0.2">
      <c r="A166" s="4" t="s">
        <v>1280</v>
      </c>
      <c r="B166" s="135" t="s">
        <v>217</v>
      </c>
      <c r="C166" s="131">
        <v>4186.4872124000003</v>
      </c>
      <c r="D166" s="130" t="str">
        <f t="shared" si="56"/>
        <v>N/A</v>
      </c>
      <c r="E166" s="131">
        <v>3627.1925483999999</v>
      </c>
      <c r="F166" s="130" t="str">
        <f t="shared" si="57"/>
        <v>N/A</v>
      </c>
      <c r="G166" s="131">
        <v>3687.1981965999998</v>
      </c>
      <c r="H166" s="130" t="str">
        <f t="shared" si="58"/>
        <v>N/A</v>
      </c>
      <c r="I166" s="132">
        <v>-13.4</v>
      </c>
      <c r="J166" s="132">
        <v>1.6539999999999999</v>
      </c>
      <c r="K166" s="135" t="s">
        <v>732</v>
      </c>
      <c r="L166" s="134" t="str">
        <f t="shared" si="59"/>
        <v>Yes</v>
      </c>
    </row>
    <row r="167" spans="1:12" x14ac:dyDescent="0.2">
      <c r="A167" s="45" t="s">
        <v>545</v>
      </c>
      <c r="B167" s="136" t="s">
        <v>217</v>
      </c>
      <c r="C167" s="137">
        <v>594074935</v>
      </c>
      <c r="D167" s="138" t="str">
        <f t="shared" si="56"/>
        <v>N/A</v>
      </c>
      <c r="E167" s="137">
        <v>776329067</v>
      </c>
      <c r="F167" s="138" t="str">
        <f t="shared" si="57"/>
        <v>N/A</v>
      </c>
      <c r="G167" s="137">
        <v>814442688</v>
      </c>
      <c r="H167" s="138" t="str">
        <f t="shared" si="58"/>
        <v>N/A</v>
      </c>
      <c r="I167" s="132">
        <v>30.68</v>
      </c>
      <c r="J167" s="132">
        <v>4.9089999999999998</v>
      </c>
      <c r="K167" s="133" t="s">
        <v>732</v>
      </c>
      <c r="L167" s="134" t="str">
        <f t="shared" si="59"/>
        <v>Yes</v>
      </c>
    </row>
    <row r="168" spans="1:12" x14ac:dyDescent="0.2">
      <c r="A168" s="45" t="s">
        <v>1281</v>
      </c>
      <c r="B168" s="136" t="s">
        <v>217</v>
      </c>
      <c r="C168" s="137">
        <v>1036.5158876999999</v>
      </c>
      <c r="D168" s="138" t="str">
        <f t="shared" si="56"/>
        <v>N/A</v>
      </c>
      <c r="E168" s="137">
        <v>1225.1527509</v>
      </c>
      <c r="F168" s="138" t="str">
        <f t="shared" si="57"/>
        <v>N/A</v>
      </c>
      <c r="G168" s="137">
        <v>1178.5241553000001</v>
      </c>
      <c r="H168" s="138" t="str">
        <f t="shared" si="58"/>
        <v>N/A</v>
      </c>
      <c r="I168" s="132">
        <v>18.2</v>
      </c>
      <c r="J168" s="132">
        <v>-3.81</v>
      </c>
      <c r="K168" s="133" t="s">
        <v>732</v>
      </c>
      <c r="L168" s="134" t="str">
        <f t="shared" si="59"/>
        <v>Yes</v>
      </c>
    </row>
    <row r="169" spans="1:12" ht="25.5" x14ac:dyDescent="0.2">
      <c r="A169" s="45" t="s">
        <v>1282</v>
      </c>
      <c r="B169" s="135" t="s">
        <v>217</v>
      </c>
      <c r="C169" s="131">
        <v>3563.6533242999999</v>
      </c>
      <c r="D169" s="130" t="str">
        <f t="shared" si="56"/>
        <v>N/A</v>
      </c>
      <c r="E169" s="131">
        <v>5342.8264753000003</v>
      </c>
      <c r="F169" s="130" t="str">
        <f t="shared" si="57"/>
        <v>N/A</v>
      </c>
      <c r="G169" s="131">
        <v>7129.0139053000003</v>
      </c>
      <c r="H169" s="130" t="str">
        <f t="shared" si="58"/>
        <v>N/A</v>
      </c>
      <c r="I169" s="132">
        <v>49.93</v>
      </c>
      <c r="J169" s="132">
        <v>33.43</v>
      </c>
      <c r="K169" s="135" t="s">
        <v>732</v>
      </c>
      <c r="L169" s="134" t="str">
        <f t="shared" si="59"/>
        <v>No</v>
      </c>
    </row>
    <row r="170" spans="1:12" ht="25.5" x14ac:dyDescent="0.2">
      <c r="A170" s="45" t="s">
        <v>1283</v>
      </c>
      <c r="B170" s="135" t="s">
        <v>217</v>
      </c>
      <c r="C170" s="131">
        <v>3163.2607071000002</v>
      </c>
      <c r="D170" s="130" t="str">
        <f t="shared" si="56"/>
        <v>N/A</v>
      </c>
      <c r="E170" s="131">
        <v>3838.7781593</v>
      </c>
      <c r="F170" s="130" t="str">
        <f t="shared" si="57"/>
        <v>N/A</v>
      </c>
      <c r="G170" s="131">
        <v>4116.1458124000001</v>
      </c>
      <c r="H170" s="130" t="str">
        <f t="shared" si="58"/>
        <v>N/A</v>
      </c>
      <c r="I170" s="132">
        <v>21.36</v>
      </c>
      <c r="J170" s="132">
        <v>7.2249999999999996</v>
      </c>
      <c r="K170" s="135" t="s">
        <v>732</v>
      </c>
      <c r="L170" s="134" t="str">
        <f t="shared" si="59"/>
        <v>Yes</v>
      </c>
    </row>
    <row r="171" spans="1:12" ht="25.5" x14ac:dyDescent="0.2">
      <c r="A171" s="45" t="s">
        <v>1284</v>
      </c>
      <c r="B171" s="135" t="s">
        <v>217</v>
      </c>
      <c r="C171" s="131">
        <v>796.81491993999998</v>
      </c>
      <c r="D171" s="130" t="str">
        <f t="shared" si="56"/>
        <v>N/A</v>
      </c>
      <c r="E171" s="131">
        <v>958.83580979999999</v>
      </c>
      <c r="F171" s="130" t="str">
        <f t="shared" si="57"/>
        <v>N/A</v>
      </c>
      <c r="G171" s="131">
        <v>844.68174031000001</v>
      </c>
      <c r="H171" s="130" t="str">
        <f t="shared" si="58"/>
        <v>N/A</v>
      </c>
      <c r="I171" s="132">
        <v>20.329999999999998</v>
      </c>
      <c r="J171" s="132">
        <v>-11.9</v>
      </c>
      <c r="K171" s="135" t="s">
        <v>732</v>
      </c>
      <c r="L171" s="134" t="str">
        <f t="shared" si="59"/>
        <v>Yes</v>
      </c>
    </row>
    <row r="172" spans="1:12" ht="25.5" x14ac:dyDescent="0.2">
      <c r="A172" s="45" t="s">
        <v>1285</v>
      </c>
      <c r="B172" s="135" t="s">
        <v>217</v>
      </c>
      <c r="C172" s="131">
        <v>665.72951965000004</v>
      </c>
      <c r="D172" s="130" t="str">
        <f t="shared" si="56"/>
        <v>N/A</v>
      </c>
      <c r="E172" s="131">
        <v>727.03077952000001</v>
      </c>
      <c r="F172" s="130" t="str">
        <f t="shared" si="57"/>
        <v>N/A</v>
      </c>
      <c r="G172" s="131">
        <v>797.26921613000002</v>
      </c>
      <c r="H172" s="130" t="str">
        <f t="shared" si="58"/>
        <v>N/A</v>
      </c>
      <c r="I172" s="132">
        <v>9.2080000000000002</v>
      </c>
      <c r="J172" s="132">
        <v>9.6609999999999996</v>
      </c>
      <c r="K172" s="135" t="s">
        <v>732</v>
      </c>
      <c r="L172" s="134" t="str">
        <f t="shared" si="59"/>
        <v>Yes</v>
      </c>
    </row>
    <row r="173" spans="1:12" ht="25.5" x14ac:dyDescent="0.2">
      <c r="A173" s="2" t="s">
        <v>546</v>
      </c>
      <c r="B173" s="135" t="s">
        <v>217</v>
      </c>
      <c r="C173" s="131">
        <v>110283419</v>
      </c>
      <c r="D173" s="130" t="str">
        <f t="shared" ref="D173:D181" si="64">IF($B173="N/A","N/A",IF(C173&gt;10,"No",IF(C173&lt;-10,"No","Yes")))</f>
        <v>N/A</v>
      </c>
      <c r="E173" s="131">
        <v>119432339</v>
      </c>
      <c r="F173" s="130" t="str">
        <f t="shared" ref="F173:F181" si="65">IF($B173="N/A","N/A",IF(E173&gt;10,"No",IF(E173&lt;-10,"No","Yes")))</f>
        <v>N/A</v>
      </c>
      <c r="G173" s="131">
        <v>116931361</v>
      </c>
      <c r="H173" s="130" t="str">
        <f t="shared" ref="H173:H181" si="66">IF($B173="N/A","N/A",IF(G173&gt;10,"No",IF(G173&lt;-10,"No","Yes")))</f>
        <v>N/A</v>
      </c>
      <c r="I173" s="132">
        <v>8.2959999999999994</v>
      </c>
      <c r="J173" s="132">
        <v>-2.09</v>
      </c>
      <c r="K173" s="135" t="s">
        <v>732</v>
      </c>
      <c r="L173" s="134" t="str">
        <f t="shared" ref="L173:L181" si="67">IF(J173="Div by 0", "N/A", IF(K173="N/A","N/A", IF(J173&gt;VALUE(MID(K173,1,2)), "No", IF(J173&lt;-1*VALUE(MID(K173,1,2)), "No", "Yes"))))</f>
        <v>Yes</v>
      </c>
    </row>
    <row r="174" spans="1:12" ht="25.5" x14ac:dyDescent="0.2">
      <c r="A174" s="2" t="s">
        <v>1286</v>
      </c>
      <c r="B174" s="135" t="s">
        <v>217</v>
      </c>
      <c r="C174" s="131">
        <v>12422723</v>
      </c>
      <c r="D174" s="130" t="str">
        <f t="shared" si="64"/>
        <v>N/A</v>
      </c>
      <c r="E174" s="131">
        <v>12543544</v>
      </c>
      <c r="F174" s="130" t="str">
        <f t="shared" si="65"/>
        <v>N/A</v>
      </c>
      <c r="G174" s="131">
        <v>12646686</v>
      </c>
      <c r="H174" s="130" t="str">
        <f t="shared" si="66"/>
        <v>N/A</v>
      </c>
      <c r="I174" s="132">
        <v>0.97260000000000002</v>
      </c>
      <c r="J174" s="132">
        <v>0.82230000000000003</v>
      </c>
      <c r="K174" s="135" t="s">
        <v>732</v>
      </c>
      <c r="L174" s="134" t="str">
        <f t="shared" si="67"/>
        <v>Yes</v>
      </c>
    </row>
    <row r="175" spans="1:12" ht="25.5" x14ac:dyDescent="0.2">
      <c r="A175" s="2" t="s">
        <v>547</v>
      </c>
      <c r="B175" s="135" t="s">
        <v>217</v>
      </c>
      <c r="C175" s="131">
        <v>22038402</v>
      </c>
      <c r="D175" s="130" t="str">
        <f t="shared" si="64"/>
        <v>N/A</v>
      </c>
      <c r="E175" s="131">
        <v>23590151</v>
      </c>
      <c r="F175" s="130" t="str">
        <f t="shared" si="65"/>
        <v>N/A</v>
      </c>
      <c r="G175" s="131">
        <v>25484083</v>
      </c>
      <c r="H175" s="130" t="str">
        <f t="shared" si="66"/>
        <v>N/A</v>
      </c>
      <c r="I175" s="132">
        <v>7.0410000000000004</v>
      </c>
      <c r="J175" s="132">
        <v>8.0280000000000005</v>
      </c>
      <c r="K175" s="135" t="s">
        <v>732</v>
      </c>
      <c r="L175" s="134" t="str">
        <f t="shared" si="67"/>
        <v>Yes</v>
      </c>
    </row>
    <row r="176" spans="1:12" ht="25.5" x14ac:dyDescent="0.2">
      <c r="A176" s="2" t="s">
        <v>512</v>
      </c>
      <c r="B176" s="135" t="s">
        <v>217</v>
      </c>
      <c r="C176" s="131">
        <v>449330391</v>
      </c>
      <c r="D176" s="130" t="str">
        <f t="shared" si="64"/>
        <v>N/A</v>
      </c>
      <c r="E176" s="131">
        <v>620763033</v>
      </c>
      <c r="F176" s="130" t="str">
        <f t="shared" si="65"/>
        <v>N/A</v>
      </c>
      <c r="G176" s="131">
        <v>659380558</v>
      </c>
      <c r="H176" s="130" t="str">
        <f t="shared" si="66"/>
        <v>N/A</v>
      </c>
      <c r="I176" s="132">
        <v>38.15</v>
      </c>
      <c r="J176" s="132">
        <v>6.2210000000000001</v>
      </c>
      <c r="K176" s="135" t="s">
        <v>732</v>
      </c>
      <c r="L176" s="134" t="str">
        <f t="shared" si="67"/>
        <v>Yes</v>
      </c>
    </row>
    <row r="177" spans="1:12" ht="25.5" x14ac:dyDescent="0.2">
      <c r="A177" s="2" t="s">
        <v>513</v>
      </c>
      <c r="B177" s="136" t="s">
        <v>217</v>
      </c>
      <c r="C177" s="137">
        <v>192.41767193999999</v>
      </c>
      <c r="D177" s="138" t="str">
        <f t="shared" si="64"/>
        <v>N/A</v>
      </c>
      <c r="E177" s="137">
        <v>188.48045873000001</v>
      </c>
      <c r="F177" s="138" t="str">
        <f t="shared" si="65"/>
        <v>N/A</v>
      </c>
      <c r="G177" s="137">
        <v>169.20335277000001</v>
      </c>
      <c r="H177" s="138" t="str">
        <f t="shared" si="66"/>
        <v>N/A</v>
      </c>
      <c r="I177" s="132">
        <v>-2.0499999999999998</v>
      </c>
      <c r="J177" s="132">
        <v>-10.199999999999999</v>
      </c>
      <c r="K177" s="133" t="s">
        <v>732</v>
      </c>
      <c r="L177" s="134" t="str">
        <f t="shared" si="67"/>
        <v>Yes</v>
      </c>
    </row>
    <row r="178" spans="1:12" ht="25.5" x14ac:dyDescent="0.2">
      <c r="A178" s="2" t="s">
        <v>1287</v>
      </c>
      <c r="B178" s="136" t="s">
        <v>217</v>
      </c>
      <c r="C178" s="137">
        <v>21.674622172999999</v>
      </c>
      <c r="D178" s="138" t="str">
        <f t="shared" si="64"/>
        <v>N/A</v>
      </c>
      <c r="E178" s="137">
        <v>19.795416778</v>
      </c>
      <c r="F178" s="138" t="str">
        <f t="shared" si="65"/>
        <v>N/A</v>
      </c>
      <c r="G178" s="137">
        <v>18.300151937999999</v>
      </c>
      <c r="H178" s="138" t="str">
        <f t="shared" si="66"/>
        <v>N/A</v>
      </c>
      <c r="I178" s="132">
        <v>-8.67</v>
      </c>
      <c r="J178" s="132">
        <v>-7.55</v>
      </c>
      <c r="K178" s="133" t="s">
        <v>732</v>
      </c>
      <c r="L178" s="134" t="str">
        <f t="shared" si="67"/>
        <v>Yes</v>
      </c>
    </row>
    <row r="179" spans="1:12" ht="25.5" x14ac:dyDescent="0.2">
      <c r="A179" s="2" t="s">
        <v>514</v>
      </c>
      <c r="B179" s="136" t="s">
        <v>217</v>
      </c>
      <c r="C179" s="137">
        <v>38.451637105000003</v>
      </c>
      <c r="D179" s="138" t="str">
        <f t="shared" si="64"/>
        <v>N/A</v>
      </c>
      <c r="E179" s="137">
        <v>37.228463574000003</v>
      </c>
      <c r="F179" s="138" t="str">
        <f t="shared" si="65"/>
        <v>N/A</v>
      </c>
      <c r="G179" s="137">
        <v>36.876268684999999</v>
      </c>
      <c r="H179" s="138" t="str">
        <f t="shared" si="66"/>
        <v>N/A</v>
      </c>
      <c r="I179" s="132">
        <v>-3.18</v>
      </c>
      <c r="J179" s="132">
        <v>-0.94599999999999995</v>
      </c>
      <c r="K179" s="133" t="s">
        <v>732</v>
      </c>
      <c r="L179" s="134" t="str">
        <f t="shared" si="67"/>
        <v>Yes</v>
      </c>
    </row>
    <row r="180" spans="1:12" ht="25.5" x14ac:dyDescent="0.2">
      <c r="A180" s="2" t="s">
        <v>515</v>
      </c>
      <c r="B180" s="135" t="s">
        <v>217</v>
      </c>
      <c r="C180" s="131">
        <v>783.97195653000006</v>
      </c>
      <c r="D180" s="130" t="str">
        <f t="shared" si="64"/>
        <v>N/A</v>
      </c>
      <c r="E180" s="131">
        <v>979.64841183999999</v>
      </c>
      <c r="F180" s="130" t="str">
        <f t="shared" si="65"/>
        <v>N/A</v>
      </c>
      <c r="G180" s="131">
        <v>954.14438189999998</v>
      </c>
      <c r="H180" s="130" t="str">
        <f t="shared" si="66"/>
        <v>N/A</v>
      </c>
      <c r="I180" s="139">
        <v>24.96</v>
      </c>
      <c r="J180" s="139">
        <v>-2.6</v>
      </c>
      <c r="K180" s="135" t="s">
        <v>732</v>
      </c>
      <c r="L180" s="134" t="str">
        <f t="shared" si="67"/>
        <v>Yes</v>
      </c>
    </row>
    <row r="181" spans="1:12" ht="25.5" x14ac:dyDescent="0.2">
      <c r="A181" s="2" t="s">
        <v>1685</v>
      </c>
      <c r="B181" s="135" t="s">
        <v>217</v>
      </c>
      <c r="C181" s="140">
        <v>80.231912985999998</v>
      </c>
      <c r="D181" s="130" t="str">
        <f t="shared" si="64"/>
        <v>N/A</v>
      </c>
      <c r="E181" s="140">
        <v>83.436517116999994</v>
      </c>
      <c r="F181" s="130" t="str">
        <f t="shared" si="65"/>
        <v>N/A</v>
      </c>
      <c r="G181" s="140">
        <v>82.624480876999996</v>
      </c>
      <c r="H181" s="130" t="str">
        <f t="shared" si="66"/>
        <v>N/A</v>
      </c>
      <c r="I181" s="139">
        <v>3.9940000000000002</v>
      </c>
      <c r="J181" s="139">
        <v>-0.97299999999999998</v>
      </c>
      <c r="K181" s="135" t="s">
        <v>732</v>
      </c>
      <c r="L181" s="134" t="str">
        <f t="shared" si="67"/>
        <v>Yes</v>
      </c>
    </row>
    <row r="182" spans="1:12" ht="25.5" x14ac:dyDescent="0.2">
      <c r="A182" s="2" t="s">
        <v>1686</v>
      </c>
      <c r="B182" s="141" t="s">
        <v>217</v>
      </c>
      <c r="C182" s="140" t="s">
        <v>217</v>
      </c>
      <c r="D182" s="134" t="str">
        <f t="shared" ref="D182:D185" si="68">IF($B182="N/A","N/A",IF(C182&lt;0,"No","Yes"))</f>
        <v>N/A</v>
      </c>
      <c r="E182" s="140">
        <v>75.215311005000004</v>
      </c>
      <c r="F182" s="134" t="str">
        <f t="shared" ref="F182:F185" si="69">IF($B182="N/A","N/A",IF(E182&lt;0,"No","Yes"))</f>
        <v>N/A</v>
      </c>
      <c r="G182" s="140">
        <v>72.426035502999994</v>
      </c>
      <c r="H182" s="134" t="str">
        <f t="shared" ref="H182:H185" si="70">IF($B182="N/A","N/A",IF(G182&lt;0,"No","Yes"))</f>
        <v>N/A</v>
      </c>
      <c r="I182" s="139" t="s">
        <v>217</v>
      </c>
      <c r="J182" s="139">
        <v>-3.71</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89.552453361000005</v>
      </c>
      <c r="F183" s="134" t="str">
        <f t="shared" si="69"/>
        <v>N/A</v>
      </c>
      <c r="G183" s="140">
        <v>89.522679565999994</v>
      </c>
      <c r="H183" s="134" t="str">
        <f t="shared" si="70"/>
        <v>N/A</v>
      </c>
      <c r="I183" s="139" t="s">
        <v>217</v>
      </c>
      <c r="J183" s="139">
        <v>-3.3000000000000002E-2</v>
      </c>
      <c r="K183" s="141" t="s">
        <v>732</v>
      </c>
      <c r="L183" s="134" t="str">
        <f t="shared" si="71"/>
        <v>Yes</v>
      </c>
    </row>
    <row r="184" spans="1:12" ht="25.5" x14ac:dyDescent="0.2">
      <c r="A184" s="2" t="s">
        <v>1688</v>
      </c>
      <c r="B184" s="141" t="s">
        <v>217</v>
      </c>
      <c r="C184" s="140" t="s">
        <v>217</v>
      </c>
      <c r="D184" s="134" t="str">
        <f t="shared" si="68"/>
        <v>N/A</v>
      </c>
      <c r="E184" s="140">
        <v>82.451911026000005</v>
      </c>
      <c r="F184" s="134" t="str">
        <f t="shared" si="69"/>
        <v>N/A</v>
      </c>
      <c r="G184" s="140">
        <v>81.305349922000005</v>
      </c>
      <c r="H184" s="134" t="str">
        <f t="shared" si="70"/>
        <v>N/A</v>
      </c>
      <c r="I184" s="139" t="s">
        <v>217</v>
      </c>
      <c r="J184" s="139">
        <v>-1.39</v>
      </c>
      <c r="K184" s="141" t="s">
        <v>732</v>
      </c>
      <c r="L184" s="134" t="str">
        <f t="shared" si="71"/>
        <v>Yes</v>
      </c>
    </row>
    <row r="185" spans="1:12" ht="25.5" x14ac:dyDescent="0.2">
      <c r="A185" s="2" t="s">
        <v>1689</v>
      </c>
      <c r="B185" s="141" t="s">
        <v>217</v>
      </c>
      <c r="C185" s="140" t="s">
        <v>217</v>
      </c>
      <c r="D185" s="134" t="str">
        <f t="shared" si="68"/>
        <v>N/A</v>
      </c>
      <c r="E185" s="140">
        <v>84.303268548999995</v>
      </c>
      <c r="F185" s="134" t="str">
        <f t="shared" si="69"/>
        <v>N/A</v>
      </c>
      <c r="G185" s="140">
        <v>84.700687694999999</v>
      </c>
      <c r="H185" s="134" t="str">
        <f t="shared" si="70"/>
        <v>N/A</v>
      </c>
      <c r="I185" s="139" t="s">
        <v>217</v>
      </c>
      <c r="J185" s="139">
        <v>0.47139999999999999</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6.4642023549000003</v>
      </c>
      <c r="F186" s="138" t="str">
        <f t="shared" ref="F186:F213" si="73">IF($B186="N/A","N/A",IF(E186&gt;10,"No",IF(E186&lt;-10,"No","Yes")))</f>
        <v>N/A</v>
      </c>
      <c r="G186" s="140">
        <v>5.6513811914999996</v>
      </c>
      <c r="H186" s="138" t="str">
        <f t="shared" ref="H186:H213" si="74">IF($B186="N/A","N/A",IF(G186&gt;10,"No",IF(G186&lt;-10,"No","Yes")))</f>
        <v>N/A</v>
      </c>
      <c r="I186" s="139" t="s">
        <v>217</v>
      </c>
      <c r="J186" s="139">
        <v>-12.6</v>
      </c>
      <c r="K186" s="133" t="s">
        <v>732</v>
      </c>
      <c r="L186" s="134" t="str">
        <f t="shared" si="71"/>
        <v>Yes</v>
      </c>
    </row>
    <row r="187" spans="1:12" ht="25.5" x14ac:dyDescent="0.2">
      <c r="A187" s="2" t="s">
        <v>1691</v>
      </c>
      <c r="B187" s="136" t="s">
        <v>217</v>
      </c>
      <c r="C187" s="140" t="s">
        <v>217</v>
      </c>
      <c r="D187" s="138" t="str">
        <f t="shared" si="72"/>
        <v>N/A</v>
      </c>
      <c r="E187" s="140">
        <v>6.9753605600000004E-2</v>
      </c>
      <c r="F187" s="138" t="str">
        <f t="shared" si="73"/>
        <v>N/A</v>
      </c>
      <c r="G187" s="140">
        <v>4.8620255500000001E-2</v>
      </c>
      <c r="H187" s="138" t="str">
        <f t="shared" si="74"/>
        <v>N/A</v>
      </c>
      <c r="I187" s="139" t="s">
        <v>217</v>
      </c>
      <c r="J187" s="139">
        <v>-30.3</v>
      </c>
      <c r="K187" s="133" t="s">
        <v>732</v>
      </c>
      <c r="L187" s="134" t="str">
        <f t="shared" si="71"/>
        <v>No</v>
      </c>
    </row>
    <row r="188" spans="1:12" ht="25.5" x14ac:dyDescent="0.2">
      <c r="A188" s="2" t="s">
        <v>1692</v>
      </c>
      <c r="B188" s="136" t="s">
        <v>217</v>
      </c>
      <c r="C188" s="140" t="s">
        <v>217</v>
      </c>
      <c r="D188" s="138" t="str">
        <f t="shared" si="72"/>
        <v>N/A</v>
      </c>
      <c r="E188" s="140">
        <v>5.0184720799999999E-2</v>
      </c>
      <c r="F188" s="138" t="str">
        <f t="shared" si="73"/>
        <v>N/A</v>
      </c>
      <c r="G188" s="140">
        <v>5.49871938E-2</v>
      </c>
      <c r="H188" s="138" t="str">
        <f t="shared" si="74"/>
        <v>N/A</v>
      </c>
      <c r="I188" s="139" t="s">
        <v>217</v>
      </c>
      <c r="J188" s="139">
        <v>9.57</v>
      </c>
      <c r="K188" s="133" t="s">
        <v>732</v>
      </c>
      <c r="L188" s="134" t="str">
        <f t="shared" si="71"/>
        <v>Yes</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2.35142245E-2</v>
      </c>
      <c r="F190" s="138" t="str">
        <f t="shared" si="73"/>
        <v>N/A</v>
      </c>
      <c r="G190" s="140">
        <v>1.5772642399999998E-2</v>
      </c>
      <c r="H190" s="138" t="str">
        <f t="shared" si="74"/>
        <v>N/A</v>
      </c>
      <c r="I190" s="139" t="s">
        <v>217</v>
      </c>
      <c r="J190" s="139">
        <v>-32.9</v>
      </c>
      <c r="K190" s="133" t="s">
        <v>732</v>
      </c>
      <c r="L190" s="134" t="str">
        <f t="shared" si="71"/>
        <v>No</v>
      </c>
    </row>
    <row r="191" spans="1:12" ht="25.5" x14ac:dyDescent="0.2">
      <c r="A191" s="2" t="s">
        <v>1695</v>
      </c>
      <c r="B191" s="136" t="s">
        <v>217</v>
      </c>
      <c r="C191" s="140" t="s">
        <v>217</v>
      </c>
      <c r="D191" s="138" t="str">
        <f t="shared" si="72"/>
        <v>N/A</v>
      </c>
      <c r="E191" s="140">
        <v>76.610606020000006</v>
      </c>
      <c r="F191" s="138" t="str">
        <f t="shared" si="73"/>
        <v>N/A</v>
      </c>
      <c r="G191" s="140">
        <v>75.129147553999999</v>
      </c>
      <c r="H191" s="138" t="str">
        <f t="shared" si="74"/>
        <v>N/A</v>
      </c>
      <c r="I191" s="139" t="s">
        <v>217</v>
      </c>
      <c r="J191" s="139">
        <v>-1.93</v>
      </c>
      <c r="K191" s="133" t="s">
        <v>732</v>
      </c>
      <c r="L191" s="134" t="str">
        <f t="shared" si="71"/>
        <v>Yes</v>
      </c>
    </row>
    <row r="192" spans="1:12" ht="25.5" x14ac:dyDescent="0.2">
      <c r="A192" s="2" t="s">
        <v>1696</v>
      </c>
      <c r="B192" s="136" t="s">
        <v>217</v>
      </c>
      <c r="C192" s="140" t="s">
        <v>217</v>
      </c>
      <c r="D192" s="138" t="str">
        <f t="shared" si="72"/>
        <v>N/A</v>
      </c>
      <c r="E192" s="140">
        <v>0</v>
      </c>
      <c r="F192" s="138" t="str">
        <f t="shared" si="73"/>
        <v>N/A</v>
      </c>
      <c r="G192" s="140">
        <v>0</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8.5929498358000007</v>
      </c>
      <c r="F193" s="138" t="str">
        <f t="shared" si="73"/>
        <v>N/A</v>
      </c>
      <c r="G193" s="140">
        <v>8.9206592674999996</v>
      </c>
      <c r="H193" s="138" t="str">
        <f t="shared" si="74"/>
        <v>N/A</v>
      </c>
      <c r="I193" s="139" t="s">
        <v>217</v>
      </c>
      <c r="J193" s="139">
        <v>3.8140000000000001</v>
      </c>
      <c r="K193" s="133" t="s">
        <v>732</v>
      </c>
      <c r="L193" s="134" t="str">
        <f t="shared" si="71"/>
        <v>Yes</v>
      </c>
    </row>
    <row r="194" spans="1:12" ht="25.5" x14ac:dyDescent="0.2">
      <c r="A194" s="2" t="s">
        <v>1698</v>
      </c>
      <c r="B194" s="136" t="s">
        <v>217</v>
      </c>
      <c r="C194" s="140" t="s">
        <v>217</v>
      </c>
      <c r="D194" s="138" t="str">
        <f t="shared" si="72"/>
        <v>N/A</v>
      </c>
      <c r="E194" s="140">
        <v>29.156849346000001</v>
      </c>
      <c r="F194" s="138" t="str">
        <f t="shared" si="73"/>
        <v>N/A</v>
      </c>
      <c r="G194" s="140">
        <v>26.647807023999999</v>
      </c>
      <c r="H194" s="138" t="str">
        <f t="shared" si="74"/>
        <v>N/A</v>
      </c>
      <c r="I194" s="139" t="s">
        <v>217</v>
      </c>
      <c r="J194" s="139">
        <v>-8.61</v>
      </c>
      <c r="K194" s="133" t="s">
        <v>732</v>
      </c>
      <c r="L194" s="134" t="str">
        <f t="shared" si="71"/>
        <v>Yes</v>
      </c>
    </row>
    <row r="195" spans="1:12" ht="25.5" x14ac:dyDescent="0.2">
      <c r="A195" s="2" t="s">
        <v>1699</v>
      </c>
      <c r="B195" s="136" t="s">
        <v>217</v>
      </c>
      <c r="C195" s="140" t="s">
        <v>217</v>
      </c>
      <c r="D195" s="138" t="str">
        <f t="shared" si="72"/>
        <v>N/A</v>
      </c>
      <c r="E195" s="140">
        <v>5.3898074516000003</v>
      </c>
      <c r="F195" s="138" t="str">
        <f t="shared" si="73"/>
        <v>N/A</v>
      </c>
      <c r="G195" s="140">
        <v>5.1375403359999998</v>
      </c>
      <c r="H195" s="138" t="str">
        <f t="shared" si="74"/>
        <v>N/A</v>
      </c>
      <c r="I195" s="139" t="s">
        <v>217</v>
      </c>
      <c r="J195" s="139">
        <v>-4.68</v>
      </c>
      <c r="K195" s="133" t="s">
        <v>732</v>
      </c>
      <c r="L195" s="134" t="str">
        <f t="shared" si="71"/>
        <v>Yes</v>
      </c>
    </row>
    <row r="196" spans="1:12" ht="25.5" x14ac:dyDescent="0.2">
      <c r="A196" s="2" t="s">
        <v>1700</v>
      </c>
      <c r="B196" s="136" t="s">
        <v>217</v>
      </c>
      <c r="C196" s="140" t="s">
        <v>217</v>
      </c>
      <c r="D196" s="138" t="str">
        <f t="shared" si="72"/>
        <v>N/A</v>
      </c>
      <c r="E196" s="140">
        <v>0.58864468110000001</v>
      </c>
      <c r="F196" s="138" t="str">
        <f t="shared" si="73"/>
        <v>N/A</v>
      </c>
      <c r="G196" s="140">
        <v>0.47621803870000001</v>
      </c>
      <c r="H196" s="138" t="str">
        <f t="shared" si="74"/>
        <v>N/A</v>
      </c>
      <c r="I196" s="139" t="s">
        <v>217</v>
      </c>
      <c r="J196" s="139">
        <v>-19.100000000000001</v>
      </c>
      <c r="K196" s="133" t="s">
        <v>732</v>
      </c>
      <c r="L196" s="134" t="str">
        <f t="shared" si="71"/>
        <v>Yes</v>
      </c>
    </row>
    <row r="197" spans="1:12" ht="25.5" x14ac:dyDescent="0.2">
      <c r="A197" s="2" t="s">
        <v>1701</v>
      </c>
      <c r="B197" s="136" t="s">
        <v>217</v>
      </c>
      <c r="C197" s="140" t="s">
        <v>217</v>
      </c>
      <c r="D197" s="138" t="str">
        <f t="shared" si="72"/>
        <v>N/A</v>
      </c>
      <c r="E197" s="140">
        <v>56.242710985000002</v>
      </c>
      <c r="F197" s="138" t="str">
        <f t="shared" si="73"/>
        <v>N/A</v>
      </c>
      <c r="G197" s="140">
        <v>54.716020084999997</v>
      </c>
      <c r="H197" s="138" t="str">
        <f t="shared" si="74"/>
        <v>N/A</v>
      </c>
      <c r="I197" s="139" t="s">
        <v>217</v>
      </c>
      <c r="J197" s="139">
        <v>-2.71</v>
      </c>
      <c r="K197" s="133" t="s">
        <v>732</v>
      </c>
      <c r="L197" s="134" t="str">
        <f t="shared" si="71"/>
        <v>Yes</v>
      </c>
    </row>
    <row r="198" spans="1:12" ht="25.5" x14ac:dyDescent="0.2">
      <c r="A198" s="2" t="s">
        <v>1702</v>
      </c>
      <c r="B198" s="136" t="s">
        <v>217</v>
      </c>
      <c r="C198" s="140" t="s">
        <v>217</v>
      </c>
      <c r="D198" s="138" t="str">
        <f t="shared" si="72"/>
        <v>N/A</v>
      </c>
      <c r="E198" s="140">
        <v>61.918318843000002</v>
      </c>
      <c r="F198" s="138" t="str">
        <f t="shared" si="73"/>
        <v>N/A</v>
      </c>
      <c r="G198" s="140">
        <v>59.225982895999998</v>
      </c>
      <c r="H198" s="138" t="str">
        <f t="shared" si="74"/>
        <v>N/A</v>
      </c>
      <c r="I198" s="139" t="s">
        <v>217</v>
      </c>
      <c r="J198" s="139">
        <v>-4.3499999999999996</v>
      </c>
      <c r="K198" s="133" t="s">
        <v>732</v>
      </c>
      <c r="L198" s="134" t="str">
        <f t="shared" si="71"/>
        <v>Yes</v>
      </c>
    </row>
    <row r="199" spans="1:12" ht="25.5" x14ac:dyDescent="0.2">
      <c r="A199" s="2" t="s">
        <v>1703</v>
      </c>
      <c r="B199" s="136" t="s">
        <v>217</v>
      </c>
      <c r="C199" s="140" t="s">
        <v>217</v>
      </c>
      <c r="D199" s="138" t="str">
        <f t="shared" si="72"/>
        <v>N/A</v>
      </c>
      <c r="E199" s="140">
        <v>4.4719636271000001</v>
      </c>
      <c r="F199" s="138" t="str">
        <f t="shared" si="73"/>
        <v>N/A</v>
      </c>
      <c r="G199" s="140">
        <v>4.3518022776</v>
      </c>
      <c r="H199" s="138" t="str">
        <f t="shared" si="74"/>
        <v>N/A</v>
      </c>
      <c r="I199" s="139" t="s">
        <v>217</v>
      </c>
      <c r="J199" s="139">
        <v>-2.69</v>
      </c>
      <c r="K199" s="133" t="s">
        <v>732</v>
      </c>
      <c r="L199" s="134" t="str">
        <f t="shared" si="71"/>
        <v>Yes</v>
      </c>
    </row>
    <row r="200" spans="1:12" ht="25.5" x14ac:dyDescent="0.2">
      <c r="A200" s="2" t="s">
        <v>1704</v>
      </c>
      <c r="B200" s="136" t="s">
        <v>217</v>
      </c>
      <c r="C200" s="140" t="s">
        <v>217</v>
      </c>
      <c r="D200" s="138" t="str">
        <f t="shared" si="72"/>
        <v>N/A</v>
      </c>
      <c r="E200" s="140">
        <v>8.3327152300999998</v>
      </c>
      <c r="F200" s="138" t="str">
        <f t="shared" si="73"/>
        <v>N/A</v>
      </c>
      <c r="G200" s="140">
        <v>8.6865295846000006</v>
      </c>
      <c r="H200" s="138" t="str">
        <f t="shared" si="74"/>
        <v>N/A</v>
      </c>
      <c r="I200" s="139" t="s">
        <v>217</v>
      </c>
      <c r="J200" s="139">
        <v>4.2460000000000004</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2.8940630000000002E-4</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0.1464510091</v>
      </c>
      <c r="F202" s="138" t="str">
        <f t="shared" si="73"/>
        <v>N/A</v>
      </c>
      <c r="G202" s="140">
        <v>0.15555587709999999</v>
      </c>
      <c r="H202" s="138" t="str">
        <f t="shared" si="74"/>
        <v>N/A</v>
      </c>
      <c r="I202" s="139" t="s">
        <v>217</v>
      </c>
      <c r="J202" s="139">
        <v>6.2169999999999996</v>
      </c>
      <c r="K202" s="133" t="s">
        <v>732</v>
      </c>
      <c r="L202" s="134" t="str">
        <f t="shared" si="71"/>
        <v>Yes</v>
      </c>
    </row>
    <row r="203" spans="1:12" ht="25.5" x14ac:dyDescent="0.2">
      <c r="A203" s="2" t="s">
        <v>1707</v>
      </c>
      <c r="B203" s="136" t="s">
        <v>217</v>
      </c>
      <c r="C203" s="140" t="s">
        <v>217</v>
      </c>
      <c r="D203" s="138" t="str">
        <f t="shared" si="72"/>
        <v>N/A</v>
      </c>
      <c r="E203" s="140">
        <v>0.7306769098</v>
      </c>
      <c r="F203" s="138" t="str">
        <f t="shared" si="73"/>
        <v>N/A</v>
      </c>
      <c r="G203" s="140">
        <v>0.4686934753</v>
      </c>
      <c r="H203" s="138" t="str">
        <f t="shared" si="74"/>
        <v>N/A</v>
      </c>
      <c r="I203" s="139" t="s">
        <v>217</v>
      </c>
      <c r="J203" s="139">
        <v>-35.9</v>
      </c>
      <c r="K203" s="133" t="s">
        <v>732</v>
      </c>
      <c r="L203" s="134" t="str">
        <f t="shared" si="71"/>
        <v>No</v>
      </c>
    </row>
    <row r="204" spans="1:12" ht="25.5" x14ac:dyDescent="0.2">
      <c r="A204" s="2" t="s">
        <v>1708</v>
      </c>
      <c r="B204" s="136" t="s">
        <v>217</v>
      </c>
      <c r="C204" s="140" t="s">
        <v>217</v>
      </c>
      <c r="D204" s="138" t="str">
        <f t="shared" si="72"/>
        <v>N/A</v>
      </c>
      <c r="E204" s="140">
        <v>0.28864105140000001</v>
      </c>
      <c r="F204" s="138" t="str">
        <f t="shared" si="73"/>
        <v>N/A</v>
      </c>
      <c r="G204" s="140">
        <v>0.30025901859999998</v>
      </c>
      <c r="H204" s="138" t="str">
        <f t="shared" si="74"/>
        <v>N/A</v>
      </c>
      <c r="I204" s="139" t="s">
        <v>217</v>
      </c>
      <c r="J204" s="139">
        <v>4.0250000000000004</v>
      </c>
      <c r="K204" s="133" t="s">
        <v>732</v>
      </c>
      <c r="L204" s="134" t="str">
        <f t="shared" si="71"/>
        <v>Yes</v>
      </c>
    </row>
    <row r="205" spans="1:12" ht="25.5" x14ac:dyDescent="0.2">
      <c r="A205" s="2" t="s">
        <v>1709</v>
      </c>
      <c r="B205" s="136" t="s">
        <v>217</v>
      </c>
      <c r="C205" s="140" t="s">
        <v>217</v>
      </c>
      <c r="D205" s="138" t="str">
        <f t="shared" si="72"/>
        <v>N/A</v>
      </c>
      <c r="E205" s="140">
        <v>1.8937629999999999E-3</v>
      </c>
      <c r="F205" s="138" t="str">
        <f t="shared" si="73"/>
        <v>N/A</v>
      </c>
      <c r="G205" s="140">
        <v>4.3410939999999999E-4</v>
      </c>
      <c r="H205" s="138" t="str">
        <f t="shared" si="74"/>
        <v>N/A</v>
      </c>
      <c r="I205" s="139" t="s">
        <v>217</v>
      </c>
      <c r="J205" s="139">
        <v>-77.099999999999994</v>
      </c>
      <c r="K205" s="133" t="s">
        <v>732</v>
      </c>
      <c r="L205" s="134" t="str">
        <f t="shared" si="71"/>
        <v>No</v>
      </c>
    </row>
    <row r="206" spans="1:12" ht="25.5" x14ac:dyDescent="0.2">
      <c r="A206" s="2" t="s">
        <v>1710</v>
      </c>
      <c r="B206" s="136" t="s">
        <v>217</v>
      </c>
      <c r="C206" s="140" t="s">
        <v>217</v>
      </c>
      <c r="D206" s="138" t="str">
        <f t="shared" si="72"/>
        <v>N/A</v>
      </c>
      <c r="E206" s="140">
        <v>3.1381231861000001</v>
      </c>
      <c r="F206" s="138" t="str">
        <f t="shared" si="73"/>
        <v>N/A</v>
      </c>
      <c r="G206" s="140">
        <v>3.2332469937999999</v>
      </c>
      <c r="H206" s="138" t="str">
        <f t="shared" si="74"/>
        <v>N/A</v>
      </c>
      <c r="I206" s="139" t="s">
        <v>217</v>
      </c>
      <c r="J206" s="139">
        <v>3.0310000000000001</v>
      </c>
      <c r="K206" s="133" t="s">
        <v>732</v>
      </c>
      <c r="L206" s="134" t="str">
        <f t="shared" si="71"/>
        <v>Yes</v>
      </c>
    </row>
    <row r="207" spans="1:12" ht="25.5" x14ac:dyDescent="0.2">
      <c r="A207" s="2" t="s">
        <v>1711</v>
      </c>
      <c r="B207" s="136" t="s">
        <v>217</v>
      </c>
      <c r="C207" s="140" t="s">
        <v>217</v>
      </c>
      <c r="D207" s="138" t="str">
        <f t="shared" si="72"/>
        <v>N/A</v>
      </c>
      <c r="E207" s="140">
        <v>2.2093901999999999E-3</v>
      </c>
      <c r="F207" s="138" t="str">
        <f t="shared" si="73"/>
        <v>N/A</v>
      </c>
      <c r="G207" s="140">
        <v>5.6434225000000001E-3</v>
      </c>
      <c r="H207" s="138" t="str">
        <f t="shared" si="74"/>
        <v>N/A</v>
      </c>
      <c r="I207" s="139" t="s">
        <v>217</v>
      </c>
      <c r="J207" s="139">
        <v>155.4</v>
      </c>
      <c r="K207" s="133" t="s">
        <v>732</v>
      </c>
      <c r="L207" s="134" t="str">
        <f t="shared" si="71"/>
        <v>No</v>
      </c>
    </row>
    <row r="208" spans="1:12" ht="25.5" x14ac:dyDescent="0.2">
      <c r="A208" s="2" t="s">
        <v>1712</v>
      </c>
      <c r="B208" s="136" t="s">
        <v>217</v>
      </c>
      <c r="C208" s="140" t="s">
        <v>217</v>
      </c>
      <c r="D208" s="138" t="str">
        <f t="shared" si="72"/>
        <v>N/A</v>
      </c>
      <c r="E208" s="140">
        <v>14.503699940000001</v>
      </c>
      <c r="F208" s="138" t="str">
        <f t="shared" si="73"/>
        <v>N/A</v>
      </c>
      <c r="G208" s="140">
        <v>14.701549771</v>
      </c>
      <c r="H208" s="138" t="str">
        <f t="shared" si="74"/>
        <v>N/A</v>
      </c>
      <c r="I208" s="139" t="s">
        <v>217</v>
      </c>
      <c r="J208" s="139">
        <v>1.3640000000000001</v>
      </c>
      <c r="K208" s="133" t="s">
        <v>732</v>
      </c>
      <c r="L208" s="134" t="str">
        <f t="shared" si="71"/>
        <v>Yes</v>
      </c>
    </row>
    <row r="209" spans="1:12" ht="25.5" x14ac:dyDescent="0.2">
      <c r="A209" s="2" t="s">
        <v>1713</v>
      </c>
      <c r="B209" s="136" t="s">
        <v>217</v>
      </c>
      <c r="C209" s="140" t="s">
        <v>217</v>
      </c>
      <c r="D209" s="138" t="str">
        <f t="shared" si="72"/>
        <v>N/A</v>
      </c>
      <c r="E209" s="140">
        <v>1.5781359999999999E-4</v>
      </c>
      <c r="F209" s="138" t="str">
        <f t="shared" si="73"/>
        <v>N/A</v>
      </c>
      <c r="G209" s="140">
        <v>1.4470309999999999E-4</v>
      </c>
      <c r="H209" s="138" t="str">
        <f t="shared" si="74"/>
        <v>N/A</v>
      </c>
      <c r="I209" s="139" t="s">
        <v>217</v>
      </c>
      <c r="J209" s="139">
        <v>-8.31</v>
      </c>
      <c r="K209" s="133" t="s">
        <v>732</v>
      </c>
      <c r="L209" s="134" t="str">
        <f t="shared" si="71"/>
        <v>Yes</v>
      </c>
    </row>
    <row r="210" spans="1:12" ht="25.5" x14ac:dyDescent="0.2">
      <c r="A210" s="2" t="s">
        <v>1714</v>
      </c>
      <c r="B210" s="136" t="s">
        <v>217</v>
      </c>
      <c r="C210" s="140" t="s">
        <v>217</v>
      </c>
      <c r="D210" s="138" t="str">
        <f t="shared" si="72"/>
        <v>N/A</v>
      </c>
      <c r="E210" s="140">
        <v>12.189994934</v>
      </c>
      <c r="F210" s="138" t="str">
        <f t="shared" si="73"/>
        <v>N/A</v>
      </c>
      <c r="G210" s="140">
        <v>9.9137569276999997</v>
      </c>
      <c r="H210" s="138" t="str">
        <f t="shared" si="74"/>
        <v>N/A</v>
      </c>
      <c r="I210" s="139" t="s">
        <v>217</v>
      </c>
      <c r="J210" s="139">
        <v>-18.7</v>
      </c>
      <c r="K210" s="133" t="s">
        <v>732</v>
      </c>
      <c r="L210" s="134" t="str">
        <f t="shared" si="71"/>
        <v>Yes</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0</v>
      </c>
      <c r="F212" s="138" t="str">
        <f t="shared" si="73"/>
        <v>N/A</v>
      </c>
      <c r="G212" s="140">
        <v>0</v>
      </c>
      <c r="H212" s="138" t="str">
        <f t="shared" si="74"/>
        <v>N/A</v>
      </c>
      <c r="I212" s="139" t="s">
        <v>217</v>
      </c>
      <c r="J212" s="139" t="s">
        <v>1743</v>
      </c>
      <c r="K212" s="133" t="s">
        <v>732</v>
      </c>
      <c r="L212" s="134" t="str">
        <f t="shared" si="71"/>
        <v>N/A</v>
      </c>
    </row>
    <row r="213" spans="1:12" ht="26.25" customHeight="1" x14ac:dyDescent="0.2">
      <c r="A213" s="2" t="s">
        <v>1717</v>
      </c>
      <c r="B213" s="136" t="s">
        <v>217</v>
      </c>
      <c r="C213" s="140" t="s">
        <v>217</v>
      </c>
      <c r="D213" s="138" t="str">
        <f t="shared" si="72"/>
        <v>N/A</v>
      </c>
      <c r="E213" s="140">
        <v>0.45671252200000001</v>
      </c>
      <c r="F213" s="138" t="str">
        <f t="shared" si="73"/>
        <v>N/A</v>
      </c>
      <c r="G213" s="140">
        <v>0.35018160240000001</v>
      </c>
      <c r="H213" s="138" t="str">
        <f t="shared" si="74"/>
        <v>N/A</v>
      </c>
      <c r="I213" s="139" t="s">
        <v>217</v>
      </c>
      <c r="J213" s="139">
        <v>-23.3</v>
      </c>
      <c r="K213" s="133" t="s">
        <v>732</v>
      </c>
      <c r="L213" s="134" t="str">
        <f t="shared" si="71"/>
        <v>Yes</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188665</v>
      </c>
      <c r="D6" s="11" t="str">
        <f t="shared" ref="D6:D39" si="0">IF($B6="N/A","N/A",IF(C6&gt;10,"No",IF(C6&lt;-10,"No","Yes")))</f>
        <v>N/A</v>
      </c>
      <c r="E6" s="1">
        <v>194663</v>
      </c>
      <c r="F6" s="11" t="str">
        <f t="shared" ref="F6:F39" si="1">IF($B6="N/A","N/A",IF(E6&gt;10,"No",IF(E6&lt;-10,"No","Yes")))</f>
        <v>N/A</v>
      </c>
      <c r="G6" s="1">
        <v>192416</v>
      </c>
      <c r="H6" s="11" t="str">
        <f t="shared" ref="H6:H39" si="2">IF($B6="N/A","N/A",IF(G6&gt;10,"No",IF(G6&lt;-10,"No","Yes")))</f>
        <v>N/A</v>
      </c>
      <c r="I6" s="56">
        <v>3.1789999999999998</v>
      </c>
      <c r="J6" s="56">
        <v>-1.1499999999999999</v>
      </c>
      <c r="K6" s="47" t="s">
        <v>732</v>
      </c>
      <c r="L6" s="9" t="str">
        <f t="shared" ref="L6:L39" si="3">IF(J6="Div by 0", "N/A", IF(K6="N/A","N/A", IF(J6&gt;VALUE(MID(K6,1,2)), "No", IF(J6&lt;-1*VALUE(MID(K6,1,2)), "No", "Yes"))))</f>
        <v>Yes</v>
      </c>
    </row>
    <row r="7" spans="1:12" x14ac:dyDescent="0.2">
      <c r="A7" s="16" t="s">
        <v>4</v>
      </c>
      <c r="B7" s="34" t="s">
        <v>217</v>
      </c>
      <c r="C7" s="35">
        <v>145432</v>
      </c>
      <c r="D7" s="43" t="str">
        <f t="shared" si="0"/>
        <v>N/A</v>
      </c>
      <c r="E7" s="35">
        <v>152855</v>
      </c>
      <c r="F7" s="43" t="str">
        <f t="shared" si="1"/>
        <v>N/A</v>
      </c>
      <c r="G7" s="35">
        <v>152198</v>
      </c>
      <c r="H7" s="43" t="str">
        <f t="shared" si="2"/>
        <v>N/A</v>
      </c>
      <c r="I7" s="12">
        <v>5.1040000000000001</v>
      </c>
      <c r="J7" s="12">
        <v>-0.43</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79.098411773999999</v>
      </c>
      <c r="H8" s="43" t="str">
        <f t="shared" si="2"/>
        <v>N/A</v>
      </c>
      <c r="I8" s="12" t="s">
        <v>217</v>
      </c>
      <c r="J8" s="12" t="s">
        <v>217</v>
      </c>
      <c r="K8" s="44" t="s">
        <v>732</v>
      </c>
      <c r="L8" s="9" t="str">
        <f t="shared" si="3"/>
        <v>No</v>
      </c>
    </row>
    <row r="9" spans="1:12" x14ac:dyDescent="0.2">
      <c r="A9" s="16" t="s">
        <v>83</v>
      </c>
      <c r="B9" s="34" t="s">
        <v>217</v>
      </c>
      <c r="C9" s="35">
        <v>125502</v>
      </c>
      <c r="D9" s="43" t="str">
        <f t="shared" si="0"/>
        <v>N/A</v>
      </c>
      <c r="E9" s="35">
        <v>128918.68</v>
      </c>
      <c r="F9" s="43" t="str">
        <f t="shared" si="1"/>
        <v>N/A</v>
      </c>
      <c r="G9" s="35">
        <v>130836.72</v>
      </c>
      <c r="H9" s="43" t="str">
        <f t="shared" si="2"/>
        <v>N/A</v>
      </c>
      <c r="I9" s="12">
        <v>2.722</v>
      </c>
      <c r="J9" s="12">
        <v>1.488</v>
      </c>
      <c r="K9" s="44" t="s">
        <v>732</v>
      </c>
      <c r="L9" s="9" t="str">
        <f t="shared" si="3"/>
        <v>Yes</v>
      </c>
    </row>
    <row r="10" spans="1:12" x14ac:dyDescent="0.2">
      <c r="A10" s="16" t="s">
        <v>100</v>
      </c>
      <c r="B10" s="34" t="s">
        <v>217</v>
      </c>
      <c r="C10" s="35">
        <v>2232</v>
      </c>
      <c r="D10" s="43" t="str">
        <f t="shared" si="0"/>
        <v>N/A</v>
      </c>
      <c r="E10" s="35">
        <v>1957</v>
      </c>
      <c r="F10" s="43" t="str">
        <f t="shared" si="1"/>
        <v>N/A</v>
      </c>
      <c r="G10" s="35">
        <v>1788</v>
      </c>
      <c r="H10" s="43" t="str">
        <f t="shared" si="2"/>
        <v>N/A</v>
      </c>
      <c r="I10" s="12">
        <v>-12.3</v>
      </c>
      <c r="J10" s="12">
        <v>-8.64</v>
      </c>
      <c r="K10" s="44" t="s">
        <v>732</v>
      </c>
      <c r="L10" s="9" t="str">
        <f t="shared" si="3"/>
        <v>Yes</v>
      </c>
    </row>
    <row r="11" spans="1:12" x14ac:dyDescent="0.2">
      <c r="A11" s="16" t="s">
        <v>984</v>
      </c>
      <c r="B11" s="34" t="s">
        <v>217</v>
      </c>
      <c r="C11" s="35">
        <v>828</v>
      </c>
      <c r="D11" s="43" t="str">
        <f t="shared" si="0"/>
        <v>N/A</v>
      </c>
      <c r="E11" s="35">
        <v>821</v>
      </c>
      <c r="F11" s="43" t="str">
        <f t="shared" si="1"/>
        <v>N/A</v>
      </c>
      <c r="G11" s="35">
        <v>727</v>
      </c>
      <c r="H11" s="43" t="str">
        <f t="shared" si="2"/>
        <v>N/A</v>
      </c>
      <c r="I11" s="12">
        <v>-0.84499999999999997</v>
      </c>
      <c r="J11" s="12">
        <v>-11.4</v>
      </c>
      <c r="K11" s="44" t="s">
        <v>732</v>
      </c>
      <c r="L11" s="9" t="str">
        <f t="shared" si="3"/>
        <v>Yes</v>
      </c>
    </row>
    <row r="12" spans="1:12" x14ac:dyDescent="0.2">
      <c r="A12" s="16" t="s">
        <v>985</v>
      </c>
      <c r="B12" s="34" t="s">
        <v>217</v>
      </c>
      <c r="C12" s="35">
        <v>606</v>
      </c>
      <c r="D12" s="43" t="str">
        <f t="shared" si="0"/>
        <v>N/A</v>
      </c>
      <c r="E12" s="35">
        <v>566</v>
      </c>
      <c r="F12" s="43" t="str">
        <f t="shared" si="1"/>
        <v>N/A</v>
      </c>
      <c r="G12" s="35">
        <v>572</v>
      </c>
      <c r="H12" s="43" t="str">
        <f t="shared" si="2"/>
        <v>N/A</v>
      </c>
      <c r="I12" s="12">
        <v>-6.6</v>
      </c>
      <c r="J12" s="12">
        <v>1.06</v>
      </c>
      <c r="K12" s="44" t="s">
        <v>732</v>
      </c>
      <c r="L12" s="9" t="str">
        <f t="shared" si="3"/>
        <v>Yes</v>
      </c>
    </row>
    <row r="13" spans="1:12" x14ac:dyDescent="0.2">
      <c r="A13" s="16" t="s">
        <v>986</v>
      </c>
      <c r="B13" s="34" t="s">
        <v>217</v>
      </c>
      <c r="C13" s="35">
        <v>342</v>
      </c>
      <c r="D13" s="43" t="str">
        <f t="shared" si="0"/>
        <v>N/A</v>
      </c>
      <c r="E13" s="35">
        <v>135</v>
      </c>
      <c r="F13" s="43" t="str">
        <f t="shared" si="1"/>
        <v>N/A</v>
      </c>
      <c r="G13" s="35">
        <v>116</v>
      </c>
      <c r="H13" s="43" t="str">
        <f t="shared" si="2"/>
        <v>N/A</v>
      </c>
      <c r="I13" s="12">
        <v>-60.5</v>
      </c>
      <c r="J13" s="12">
        <v>-14.1</v>
      </c>
      <c r="K13" s="44" t="s">
        <v>732</v>
      </c>
      <c r="L13" s="9" t="str">
        <f t="shared" si="3"/>
        <v>Yes</v>
      </c>
    </row>
    <row r="14" spans="1:12" x14ac:dyDescent="0.2">
      <c r="A14" s="16" t="s">
        <v>987</v>
      </c>
      <c r="B14" s="34" t="s">
        <v>217</v>
      </c>
      <c r="C14" s="35">
        <v>456</v>
      </c>
      <c r="D14" s="43" t="str">
        <f t="shared" si="0"/>
        <v>N/A</v>
      </c>
      <c r="E14" s="35">
        <v>435</v>
      </c>
      <c r="F14" s="43" t="str">
        <f t="shared" si="1"/>
        <v>N/A</v>
      </c>
      <c r="G14" s="35">
        <v>373</v>
      </c>
      <c r="H14" s="43" t="str">
        <f t="shared" si="2"/>
        <v>N/A</v>
      </c>
      <c r="I14" s="12">
        <v>-4.6100000000000003</v>
      </c>
      <c r="J14" s="12">
        <v>-14.3</v>
      </c>
      <c r="K14" s="44" t="s">
        <v>732</v>
      </c>
      <c r="L14" s="9" t="str">
        <f t="shared" si="3"/>
        <v>Yes</v>
      </c>
    </row>
    <row r="15" spans="1:12" x14ac:dyDescent="0.2">
      <c r="A15" s="4" t="s">
        <v>988</v>
      </c>
      <c r="B15" s="34" t="s">
        <v>217</v>
      </c>
      <c r="C15" s="35">
        <v>0</v>
      </c>
      <c r="D15" s="43" t="str">
        <f t="shared" si="0"/>
        <v>N/A</v>
      </c>
      <c r="E15" s="35">
        <v>0</v>
      </c>
      <c r="F15" s="43" t="str">
        <f t="shared" si="1"/>
        <v>N/A</v>
      </c>
      <c r="G15" s="35">
        <v>0</v>
      </c>
      <c r="H15" s="43" t="str">
        <f t="shared" si="2"/>
        <v>N/A</v>
      </c>
      <c r="I15" s="12" t="s">
        <v>1743</v>
      </c>
      <c r="J15" s="12" t="s">
        <v>1743</v>
      </c>
      <c r="K15" s="44" t="s">
        <v>732</v>
      </c>
      <c r="L15" s="9" t="str">
        <f t="shared" si="3"/>
        <v>N/A</v>
      </c>
    </row>
    <row r="16" spans="1:12" x14ac:dyDescent="0.2">
      <c r="A16" s="4" t="s">
        <v>102</v>
      </c>
      <c r="B16" s="34" t="s">
        <v>217</v>
      </c>
      <c r="C16" s="35">
        <v>36201</v>
      </c>
      <c r="D16" s="43" t="str">
        <f t="shared" si="0"/>
        <v>N/A</v>
      </c>
      <c r="E16" s="35">
        <v>37000</v>
      </c>
      <c r="F16" s="43" t="str">
        <f t="shared" si="1"/>
        <v>N/A</v>
      </c>
      <c r="G16" s="35">
        <v>38046</v>
      </c>
      <c r="H16" s="43" t="str">
        <f t="shared" si="2"/>
        <v>N/A</v>
      </c>
      <c r="I16" s="12">
        <v>2.2069999999999999</v>
      </c>
      <c r="J16" s="12">
        <v>2.827</v>
      </c>
      <c r="K16" s="44" t="s">
        <v>732</v>
      </c>
      <c r="L16" s="9" t="str">
        <f t="shared" si="3"/>
        <v>Yes</v>
      </c>
    </row>
    <row r="17" spans="1:12" x14ac:dyDescent="0.2">
      <c r="A17" s="4" t="s">
        <v>989</v>
      </c>
      <c r="B17" s="34" t="s">
        <v>217</v>
      </c>
      <c r="C17" s="35">
        <v>27527</v>
      </c>
      <c r="D17" s="43" t="str">
        <f t="shared" si="0"/>
        <v>N/A</v>
      </c>
      <c r="E17" s="35">
        <v>27138</v>
      </c>
      <c r="F17" s="43" t="str">
        <f t="shared" si="1"/>
        <v>N/A</v>
      </c>
      <c r="G17" s="35">
        <v>27169</v>
      </c>
      <c r="H17" s="43" t="str">
        <f t="shared" si="2"/>
        <v>N/A</v>
      </c>
      <c r="I17" s="12">
        <v>-1.41</v>
      </c>
      <c r="J17" s="12">
        <v>0.1142</v>
      </c>
      <c r="K17" s="44" t="s">
        <v>732</v>
      </c>
      <c r="L17" s="9" t="str">
        <f t="shared" si="3"/>
        <v>Yes</v>
      </c>
    </row>
    <row r="18" spans="1:12" x14ac:dyDescent="0.2">
      <c r="A18" s="4" t="s">
        <v>990</v>
      </c>
      <c r="B18" s="34" t="s">
        <v>217</v>
      </c>
      <c r="C18" s="35">
        <v>3974</v>
      </c>
      <c r="D18" s="43" t="str">
        <f t="shared" si="0"/>
        <v>N/A</v>
      </c>
      <c r="E18" s="35">
        <v>4902</v>
      </c>
      <c r="F18" s="43" t="str">
        <f t="shared" si="1"/>
        <v>N/A</v>
      </c>
      <c r="G18" s="35">
        <v>5484</v>
      </c>
      <c r="H18" s="43" t="str">
        <f t="shared" si="2"/>
        <v>N/A</v>
      </c>
      <c r="I18" s="12">
        <v>23.35</v>
      </c>
      <c r="J18" s="12">
        <v>11.87</v>
      </c>
      <c r="K18" s="44" t="s">
        <v>732</v>
      </c>
      <c r="L18" s="9" t="str">
        <f t="shared" si="3"/>
        <v>Yes</v>
      </c>
    </row>
    <row r="19" spans="1:12" x14ac:dyDescent="0.2">
      <c r="A19" s="4" t="s">
        <v>991</v>
      </c>
      <c r="B19" s="34" t="s">
        <v>217</v>
      </c>
      <c r="C19" s="35">
        <v>2104</v>
      </c>
      <c r="D19" s="43" t="str">
        <f t="shared" si="0"/>
        <v>N/A</v>
      </c>
      <c r="E19" s="35">
        <v>2248</v>
      </c>
      <c r="F19" s="43" t="str">
        <f t="shared" si="1"/>
        <v>N/A</v>
      </c>
      <c r="G19" s="35">
        <v>2502</v>
      </c>
      <c r="H19" s="43" t="str">
        <f t="shared" si="2"/>
        <v>N/A</v>
      </c>
      <c r="I19" s="12">
        <v>6.8440000000000003</v>
      </c>
      <c r="J19" s="12">
        <v>11.3</v>
      </c>
      <c r="K19" s="44" t="s">
        <v>732</v>
      </c>
      <c r="L19" s="9" t="str">
        <f t="shared" si="3"/>
        <v>Yes</v>
      </c>
    </row>
    <row r="20" spans="1:12" x14ac:dyDescent="0.2">
      <c r="A20" s="4" t="s">
        <v>992</v>
      </c>
      <c r="B20" s="34" t="s">
        <v>217</v>
      </c>
      <c r="C20" s="35">
        <v>2596</v>
      </c>
      <c r="D20" s="43" t="str">
        <f t="shared" si="0"/>
        <v>N/A</v>
      </c>
      <c r="E20" s="35">
        <v>2712</v>
      </c>
      <c r="F20" s="43" t="str">
        <f t="shared" si="1"/>
        <v>N/A</v>
      </c>
      <c r="G20" s="35">
        <v>2891</v>
      </c>
      <c r="H20" s="43" t="str">
        <f t="shared" si="2"/>
        <v>N/A</v>
      </c>
      <c r="I20" s="12">
        <v>4.468</v>
      </c>
      <c r="J20" s="12">
        <v>6.6</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117497</v>
      </c>
      <c r="D22" s="43" t="str">
        <f t="shared" si="0"/>
        <v>N/A</v>
      </c>
      <c r="E22" s="35">
        <v>119311</v>
      </c>
      <c r="F22" s="43" t="str">
        <f t="shared" si="1"/>
        <v>N/A</v>
      </c>
      <c r="G22" s="35">
        <v>115837</v>
      </c>
      <c r="H22" s="43" t="str">
        <f t="shared" si="2"/>
        <v>N/A</v>
      </c>
      <c r="I22" s="12">
        <v>1.544</v>
      </c>
      <c r="J22" s="12">
        <v>-2.91</v>
      </c>
      <c r="K22" s="44" t="s">
        <v>732</v>
      </c>
      <c r="L22" s="9" t="str">
        <f t="shared" si="3"/>
        <v>Yes</v>
      </c>
    </row>
    <row r="23" spans="1:12" x14ac:dyDescent="0.2">
      <c r="A23" s="4" t="s">
        <v>994</v>
      </c>
      <c r="B23" s="34" t="s">
        <v>217</v>
      </c>
      <c r="C23" s="35">
        <v>0</v>
      </c>
      <c r="D23" s="43" t="str">
        <f t="shared" si="0"/>
        <v>N/A</v>
      </c>
      <c r="E23" s="35">
        <v>0</v>
      </c>
      <c r="F23" s="43" t="str">
        <f t="shared" si="1"/>
        <v>N/A</v>
      </c>
      <c r="G23" s="35">
        <v>0</v>
      </c>
      <c r="H23" s="43" t="str">
        <f t="shared" si="2"/>
        <v>N/A</v>
      </c>
      <c r="I23" s="12" t="s">
        <v>1743</v>
      </c>
      <c r="J23" s="12" t="s">
        <v>1743</v>
      </c>
      <c r="K23" s="44" t="s">
        <v>732</v>
      </c>
      <c r="L23" s="9" t="str">
        <f t="shared" si="3"/>
        <v>N/A</v>
      </c>
    </row>
    <row r="24" spans="1:12" x14ac:dyDescent="0.2">
      <c r="A24" s="4" t="s">
        <v>995</v>
      </c>
      <c r="B24" s="34" t="s">
        <v>217</v>
      </c>
      <c r="C24" s="35">
        <v>25</v>
      </c>
      <c r="D24" s="43" t="str">
        <f t="shared" si="0"/>
        <v>N/A</v>
      </c>
      <c r="E24" s="35">
        <v>35</v>
      </c>
      <c r="F24" s="43" t="str">
        <f t="shared" si="1"/>
        <v>N/A</v>
      </c>
      <c r="G24" s="35">
        <v>53</v>
      </c>
      <c r="H24" s="43" t="str">
        <f t="shared" si="2"/>
        <v>N/A</v>
      </c>
      <c r="I24" s="12">
        <v>40</v>
      </c>
      <c r="J24" s="12">
        <v>51.43</v>
      </c>
      <c r="K24" s="44" t="s">
        <v>732</v>
      </c>
      <c r="L24" s="9" t="str">
        <f t="shared" si="3"/>
        <v>No</v>
      </c>
    </row>
    <row r="25" spans="1:12" x14ac:dyDescent="0.2">
      <c r="A25" s="4" t="s">
        <v>996</v>
      </c>
      <c r="B25" s="34" t="s">
        <v>217</v>
      </c>
      <c r="C25" s="35">
        <v>101</v>
      </c>
      <c r="D25" s="43" t="str">
        <f t="shared" si="0"/>
        <v>N/A</v>
      </c>
      <c r="E25" s="35">
        <v>79</v>
      </c>
      <c r="F25" s="43" t="str">
        <f t="shared" si="1"/>
        <v>N/A</v>
      </c>
      <c r="G25" s="35">
        <v>89</v>
      </c>
      <c r="H25" s="43" t="str">
        <f t="shared" si="2"/>
        <v>N/A</v>
      </c>
      <c r="I25" s="12">
        <v>-21.8</v>
      </c>
      <c r="J25" s="12">
        <v>12.66</v>
      </c>
      <c r="K25" s="44" t="s">
        <v>732</v>
      </c>
      <c r="L25" s="9" t="str">
        <f t="shared" si="3"/>
        <v>Yes</v>
      </c>
    </row>
    <row r="26" spans="1:12" x14ac:dyDescent="0.2">
      <c r="A26" s="4" t="s">
        <v>997</v>
      </c>
      <c r="B26" s="34" t="s">
        <v>217</v>
      </c>
      <c r="C26" s="35">
        <v>95713</v>
      </c>
      <c r="D26" s="43" t="str">
        <f t="shared" si="0"/>
        <v>N/A</v>
      </c>
      <c r="E26" s="35">
        <v>98899</v>
      </c>
      <c r="F26" s="43" t="str">
        <f t="shared" si="1"/>
        <v>N/A</v>
      </c>
      <c r="G26" s="35">
        <v>96207</v>
      </c>
      <c r="H26" s="43" t="str">
        <f t="shared" si="2"/>
        <v>N/A</v>
      </c>
      <c r="I26" s="12">
        <v>3.3290000000000002</v>
      </c>
      <c r="J26" s="12">
        <v>-2.72</v>
      </c>
      <c r="K26" s="44" t="s">
        <v>732</v>
      </c>
      <c r="L26" s="9" t="str">
        <f t="shared" si="3"/>
        <v>Yes</v>
      </c>
    </row>
    <row r="27" spans="1:12" x14ac:dyDescent="0.2">
      <c r="A27" s="4" t="s">
        <v>998</v>
      </c>
      <c r="B27" s="34" t="s">
        <v>217</v>
      </c>
      <c r="C27" s="35">
        <v>7461</v>
      </c>
      <c r="D27" s="43" t="str">
        <f t="shared" si="0"/>
        <v>N/A</v>
      </c>
      <c r="E27" s="35">
        <v>6878</v>
      </c>
      <c r="F27" s="43" t="str">
        <f t="shared" si="1"/>
        <v>N/A</v>
      </c>
      <c r="G27" s="35">
        <v>6439</v>
      </c>
      <c r="H27" s="43" t="str">
        <f t="shared" si="2"/>
        <v>N/A</v>
      </c>
      <c r="I27" s="12">
        <v>-7.81</v>
      </c>
      <c r="J27" s="12">
        <v>-6.38</v>
      </c>
      <c r="K27" s="44" t="s">
        <v>732</v>
      </c>
      <c r="L27" s="9" t="str">
        <f t="shared" si="3"/>
        <v>Yes</v>
      </c>
    </row>
    <row r="28" spans="1:12" x14ac:dyDescent="0.2">
      <c r="A28" s="57" t="s">
        <v>999</v>
      </c>
      <c r="B28" s="34" t="s">
        <v>217</v>
      </c>
      <c r="C28" s="35">
        <v>14197</v>
      </c>
      <c r="D28" s="43" t="str">
        <f t="shared" si="0"/>
        <v>N/A</v>
      </c>
      <c r="E28" s="35">
        <v>13420</v>
      </c>
      <c r="F28" s="43" t="str">
        <f t="shared" si="1"/>
        <v>N/A</v>
      </c>
      <c r="G28" s="35">
        <v>13049</v>
      </c>
      <c r="H28" s="43" t="str">
        <f t="shared" si="2"/>
        <v>N/A</v>
      </c>
      <c r="I28" s="12">
        <v>-5.47</v>
      </c>
      <c r="J28" s="12">
        <v>-2.76</v>
      </c>
      <c r="K28" s="44" t="s">
        <v>732</v>
      </c>
      <c r="L28" s="9" t="str">
        <f t="shared" si="3"/>
        <v>Yes</v>
      </c>
    </row>
    <row r="29" spans="1:12" x14ac:dyDescent="0.2">
      <c r="A29" s="57" t="s">
        <v>1000</v>
      </c>
      <c r="B29" s="34" t="s">
        <v>217</v>
      </c>
      <c r="C29" s="35">
        <v>0</v>
      </c>
      <c r="D29" s="43" t="str">
        <f t="shared" si="0"/>
        <v>N/A</v>
      </c>
      <c r="E29" s="35">
        <v>0</v>
      </c>
      <c r="F29" s="43" t="str">
        <f t="shared" si="1"/>
        <v>N/A</v>
      </c>
      <c r="G29" s="35">
        <v>0</v>
      </c>
      <c r="H29" s="43" t="str">
        <f t="shared" si="2"/>
        <v>N/A</v>
      </c>
      <c r="I29" s="12" t="s">
        <v>1743</v>
      </c>
      <c r="J29" s="12" t="s">
        <v>1743</v>
      </c>
      <c r="K29" s="44" t="s">
        <v>732</v>
      </c>
      <c r="L29" s="9" t="str">
        <f t="shared" si="3"/>
        <v>N/A</v>
      </c>
    </row>
    <row r="30" spans="1:12" x14ac:dyDescent="0.2">
      <c r="A30" s="57" t="s">
        <v>106</v>
      </c>
      <c r="B30" s="34" t="s">
        <v>217</v>
      </c>
      <c r="C30" s="35">
        <v>32735</v>
      </c>
      <c r="D30" s="43" t="str">
        <f t="shared" si="0"/>
        <v>N/A</v>
      </c>
      <c r="E30" s="35">
        <v>36395</v>
      </c>
      <c r="F30" s="43" t="str">
        <f t="shared" si="1"/>
        <v>N/A</v>
      </c>
      <c r="G30" s="35">
        <v>36745</v>
      </c>
      <c r="H30" s="43" t="str">
        <f t="shared" si="2"/>
        <v>N/A</v>
      </c>
      <c r="I30" s="12">
        <v>11.18</v>
      </c>
      <c r="J30" s="12">
        <v>0.9617</v>
      </c>
      <c r="K30" s="44" t="s">
        <v>732</v>
      </c>
      <c r="L30" s="9" t="str">
        <f t="shared" si="3"/>
        <v>Yes</v>
      </c>
    </row>
    <row r="31" spans="1:12" x14ac:dyDescent="0.2">
      <c r="A31" s="45" t="s">
        <v>1001</v>
      </c>
      <c r="B31" s="34" t="s">
        <v>217</v>
      </c>
      <c r="C31" s="35">
        <v>0</v>
      </c>
      <c r="D31" s="43" t="str">
        <f t="shared" si="0"/>
        <v>N/A</v>
      </c>
      <c r="E31" s="35">
        <v>0</v>
      </c>
      <c r="F31" s="43" t="str">
        <f t="shared" si="1"/>
        <v>N/A</v>
      </c>
      <c r="G31" s="35">
        <v>0</v>
      </c>
      <c r="H31" s="43" t="str">
        <f t="shared" si="2"/>
        <v>N/A</v>
      </c>
      <c r="I31" s="12" t="s">
        <v>1743</v>
      </c>
      <c r="J31" s="12" t="s">
        <v>1743</v>
      </c>
      <c r="K31" s="44" t="s">
        <v>732</v>
      </c>
      <c r="L31" s="9" t="str">
        <f t="shared" si="3"/>
        <v>N/A</v>
      </c>
    </row>
    <row r="32" spans="1:12" x14ac:dyDescent="0.2">
      <c r="A32" s="45" t="s">
        <v>1002</v>
      </c>
      <c r="B32" s="34" t="s">
        <v>217</v>
      </c>
      <c r="C32" s="35">
        <v>2682</v>
      </c>
      <c r="D32" s="43" t="str">
        <f t="shared" si="0"/>
        <v>N/A</v>
      </c>
      <c r="E32" s="35">
        <v>3320</v>
      </c>
      <c r="F32" s="43" t="str">
        <f t="shared" si="1"/>
        <v>N/A</v>
      </c>
      <c r="G32" s="35">
        <v>3320</v>
      </c>
      <c r="H32" s="43" t="str">
        <f t="shared" si="2"/>
        <v>N/A</v>
      </c>
      <c r="I32" s="12">
        <v>23.79</v>
      </c>
      <c r="J32" s="12">
        <v>0</v>
      </c>
      <c r="K32" s="44" t="s">
        <v>732</v>
      </c>
      <c r="L32" s="9" t="str">
        <f t="shared" si="3"/>
        <v>Yes</v>
      </c>
    </row>
    <row r="33" spans="1:12" x14ac:dyDescent="0.2">
      <c r="A33" s="45" t="s">
        <v>1003</v>
      </c>
      <c r="B33" s="34" t="s">
        <v>217</v>
      </c>
      <c r="C33" s="35">
        <v>40</v>
      </c>
      <c r="D33" s="43" t="str">
        <f t="shared" si="0"/>
        <v>N/A</v>
      </c>
      <c r="E33" s="35">
        <v>20</v>
      </c>
      <c r="F33" s="43" t="str">
        <f t="shared" si="1"/>
        <v>N/A</v>
      </c>
      <c r="G33" s="35">
        <v>14</v>
      </c>
      <c r="H33" s="43" t="str">
        <f t="shared" si="2"/>
        <v>N/A</v>
      </c>
      <c r="I33" s="12">
        <v>-50</v>
      </c>
      <c r="J33" s="12">
        <v>-30</v>
      </c>
      <c r="K33" s="44" t="s">
        <v>732</v>
      </c>
      <c r="L33" s="9" t="str">
        <f t="shared" si="3"/>
        <v>Yes</v>
      </c>
    </row>
    <row r="34" spans="1:12" x14ac:dyDescent="0.2">
      <c r="A34" s="45" t="s">
        <v>1004</v>
      </c>
      <c r="B34" s="34" t="s">
        <v>217</v>
      </c>
      <c r="C34" s="35">
        <v>11227</v>
      </c>
      <c r="D34" s="43" t="str">
        <f t="shared" si="0"/>
        <v>N/A</v>
      </c>
      <c r="E34" s="35">
        <v>11534</v>
      </c>
      <c r="F34" s="43" t="str">
        <f t="shared" si="1"/>
        <v>N/A</v>
      </c>
      <c r="G34" s="35">
        <v>10729</v>
      </c>
      <c r="H34" s="43" t="str">
        <f t="shared" si="2"/>
        <v>N/A</v>
      </c>
      <c r="I34" s="12">
        <v>2.734</v>
      </c>
      <c r="J34" s="12">
        <v>-6.98</v>
      </c>
      <c r="K34" s="44" t="s">
        <v>732</v>
      </c>
      <c r="L34" s="9" t="str">
        <f t="shared" si="3"/>
        <v>Yes</v>
      </c>
    </row>
    <row r="35" spans="1:12" x14ac:dyDescent="0.2">
      <c r="A35" s="45" t="s">
        <v>1005</v>
      </c>
      <c r="B35" s="34" t="s">
        <v>217</v>
      </c>
      <c r="C35" s="35">
        <v>18502</v>
      </c>
      <c r="D35" s="43" t="str">
        <f t="shared" si="0"/>
        <v>N/A</v>
      </c>
      <c r="E35" s="35">
        <v>21239</v>
      </c>
      <c r="F35" s="43" t="str">
        <f t="shared" si="1"/>
        <v>N/A</v>
      </c>
      <c r="G35" s="35">
        <v>22381</v>
      </c>
      <c r="H35" s="43" t="str">
        <f t="shared" si="2"/>
        <v>N/A</v>
      </c>
      <c r="I35" s="12">
        <v>14.79</v>
      </c>
      <c r="J35" s="12">
        <v>5.3769999999999998</v>
      </c>
      <c r="K35" s="44" t="s">
        <v>732</v>
      </c>
      <c r="L35" s="9" t="str">
        <f t="shared" si="3"/>
        <v>Yes</v>
      </c>
    </row>
    <row r="36" spans="1:12" x14ac:dyDescent="0.2">
      <c r="A36" s="45" t="s">
        <v>1006</v>
      </c>
      <c r="B36" s="34" t="s">
        <v>217</v>
      </c>
      <c r="C36" s="35">
        <v>284</v>
      </c>
      <c r="D36" s="43" t="str">
        <f t="shared" si="0"/>
        <v>N/A</v>
      </c>
      <c r="E36" s="35">
        <v>282</v>
      </c>
      <c r="F36" s="43" t="str">
        <f t="shared" si="1"/>
        <v>N/A</v>
      </c>
      <c r="G36" s="35">
        <v>301</v>
      </c>
      <c r="H36" s="43" t="str">
        <f t="shared" si="2"/>
        <v>N/A</v>
      </c>
      <c r="I36" s="12">
        <v>-0.70399999999999996</v>
      </c>
      <c r="J36" s="12">
        <v>6.7380000000000004</v>
      </c>
      <c r="K36" s="44" t="s">
        <v>732</v>
      </c>
      <c r="L36" s="9" t="str">
        <f t="shared" si="3"/>
        <v>Yes</v>
      </c>
    </row>
    <row r="37" spans="1:12" x14ac:dyDescent="0.2">
      <c r="A37" s="45" t="s">
        <v>122</v>
      </c>
      <c r="B37" s="34" t="s">
        <v>217</v>
      </c>
      <c r="C37" s="35">
        <v>1357</v>
      </c>
      <c r="D37" s="43" t="str">
        <f t="shared" si="0"/>
        <v>N/A</v>
      </c>
      <c r="E37" s="35">
        <v>979</v>
      </c>
      <c r="F37" s="43" t="str">
        <f t="shared" si="1"/>
        <v>N/A</v>
      </c>
      <c r="G37" s="35">
        <v>827</v>
      </c>
      <c r="H37" s="43" t="str">
        <f t="shared" si="2"/>
        <v>N/A</v>
      </c>
      <c r="I37" s="12">
        <v>-27.9</v>
      </c>
      <c r="J37" s="12">
        <v>-15.5</v>
      </c>
      <c r="K37" s="44" t="s">
        <v>732</v>
      </c>
      <c r="L37" s="9" t="str">
        <f t="shared" si="3"/>
        <v>Yes</v>
      </c>
    </row>
    <row r="38" spans="1:12" x14ac:dyDescent="0.2">
      <c r="A38" s="45" t="s">
        <v>84</v>
      </c>
      <c r="B38" s="34" t="s">
        <v>217</v>
      </c>
      <c r="C38" s="46">
        <v>1297379070</v>
      </c>
      <c r="D38" s="43" t="str">
        <f t="shared" si="0"/>
        <v>N/A</v>
      </c>
      <c r="E38" s="46">
        <v>1393895401</v>
      </c>
      <c r="F38" s="43" t="str">
        <f t="shared" si="1"/>
        <v>N/A</v>
      </c>
      <c r="G38" s="46">
        <v>1390802300</v>
      </c>
      <c r="H38" s="43" t="str">
        <f t="shared" si="2"/>
        <v>N/A</v>
      </c>
      <c r="I38" s="12">
        <v>7.4390000000000001</v>
      </c>
      <c r="J38" s="12">
        <v>-0.222</v>
      </c>
      <c r="K38" s="44" t="s">
        <v>732</v>
      </c>
      <c r="L38" s="9" t="str">
        <f t="shared" si="3"/>
        <v>Yes</v>
      </c>
    </row>
    <row r="39" spans="1:12" x14ac:dyDescent="0.2">
      <c r="A39" s="45" t="s">
        <v>1288</v>
      </c>
      <c r="B39" s="34" t="s">
        <v>217</v>
      </c>
      <c r="C39" s="46">
        <v>6876.6282564000003</v>
      </c>
      <c r="D39" s="43" t="str">
        <f t="shared" si="0"/>
        <v>N/A</v>
      </c>
      <c r="E39" s="46">
        <v>7160.5564539999996</v>
      </c>
      <c r="F39" s="43" t="str">
        <f t="shared" si="1"/>
        <v>N/A</v>
      </c>
      <c r="G39" s="46">
        <v>7228.1010935000004</v>
      </c>
      <c r="H39" s="43" t="str">
        <f t="shared" si="2"/>
        <v>N/A</v>
      </c>
      <c r="I39" s="12">
        <v>4.1289999999999996</v>
      </c>
      <c r="J39" s="12">
        <v>0.94330000000000003</v>
      </c>
      <c r="K39" s="44" t="s">
        <v>732</v>
      </c>
      <c r="L39" s="9" t="str">
        <f t="shared" si="3"/>
        <v>Yes</v>
      </c>
    </row>
    <row r="40" spans="1:12" x14ac:dyDescent="0.2">
      <c r="A40" s="45" t="s">
        <v>1289</v>
      </c>
      <c r="B40" s="34" t="s">
        <v>217</v>
      </c>
      <c r="C40" s="46">
        <v>8920.8638401000007</v>
      </c>
      <c r="D40" s="43" t="str">
        <f>IF($B40="N/A","N/A",IF(C40&gt;10,"No",IF(C40&lt;-10,"No","Yes")))</f>
        <v>N/A</v>
      </c>
      <c r="E40" s="46">
        <v>9119.0697130999997</v>
      </c>
      <c r="F40" s="43" t="str">
        <f>IF($B40="N/A","N/A",IF(E40&gt;10,"No",IF(E40&lt;-10,"No","Yes")))</f>
        <v>N/A</v>
      </c>
      <c r="G40" s="46">
        <v>9138.1115389000006</v>
      </c>
      <c r="H40" s="43" t="str">
        <f>IF($B40="N/A","N/A",IF(G40&gt;10,"No",IF(G40&lt;-10,"No","Yes")))</f>
        <v>N/A</v>
      </c>
      <c r="I40" s="12">
        <v>2.222</v>
      </c>
      <c r="J40" s="12">
        <v>0.20880000000000001</v>
      </c>
      <c r="K40" s="44" t="s">
        <v>732</v>
      </c>
      <c r="L40" s="9" t="str">
        <f>IF(J40="Div by 0", "N/A", IF(K40="N/A","N/A", IF(J40&gt;VALUE(MID(K40,1,2)), "No", IF(J40&lt;-1*VALUE(MID(K40,1,2)), "No", "Yes"))))</f>
        <v>Yes</v>
      </c>
    </row>
    <row r="41" spans="1:12" x14ac:dyDescent="0.2">
      <c r="A41" s="45" t="s">
        <v>107</v>
      </c>
      <c r="B41" s="34" t="s">
        <v>217</v>
      </c>
      <c r="C41" s="46">
        <v>1781760</v>
      </c>
      <c r="D41" s="43" t="str">
        <f t="shared" ref="D41:D44" si="4">IF($B41="N/A","N/A",IF(C41&gt;10,"No",IF(C41&lt;-10,"No","Yes")))</f>
        <v>N/A</v>
      </c>
      <c r="E41" s="46">
        <v>1711163</v>
      </c>
      <c r="F41" s="43" t="str">
        <f t="shared" ref="F41:F44" si="5">IF($B41="N/A","N/A",IF(E41&gt;10,"No",IF(E41&lt;-10,"No","Yes")))</f>
        <v>N/A</v>
      </c>
      <c r="G41" s="46">
        <v>1661666</v>
      </c>
      <c r="H41" s="43" t="str">
        <f t="shared" ref="H41:H44" si="6">IF($B41="N/A","N/A",IF(G41&gt;10,"No",IF(G41&lt;-10,"No","Yes")))</f>
        <v>N/A</v>
      </c>
      <c r="I41" s="12">
        <v>-3.96</v>
      </c>
      <c r="J41" s="12">
        <v>-2.89</v>
      </c>
      <c r="K41" s="44" t="s">
        <v>732</v>
      </c>
      <c r="L41" s="9" t="str">
        <f t="shared" ref="L41:L43" si="7">IF(J41="Div by 0", "N/A", IF(K41="N/A","N/A", IF(J41&gt;VALUE(MID(K41,1,2)), "No", IF(J41&lt;-1*VALUE(MID(K41,1,2)), "No", "Yes"))))</f>
        <v>Yes</v>
      </c>
    </row>
    <row r="42" spans="1:12" x14ac:dyDescent="0.2">
      <c r="A42" s="45" t="s">
        <v>162</v>
      </c>
      <c r="B42" s="47" t="s">
        <v>221</v>
      </c>
      <c r="C42" s="1">
        <v>521</v>
      </c>
      <c r="D42" s="43" t="str">
        <f>IF($B42="N/A","N/A",IF(C42&gt;0,"No",IF(C42&lt;0,"No","Yes")))</f>
        <v>No</v>
      </c>
      <c r="E42" s="1">
        <v>377</v>
      </c>
      <c r="F42" s="43" t="str">
        <f>IF($B42="N/A","N/A",IF(E42&gt;0,"No",IF(E42&lt;0,"No","Yes")))</f>
        <v>No</v>
      </c>
      <c r="G42" s="1">
        <v>283</v>
      </c>
      <c r="H42" s="43" t="str">
        <f>IF($B42="N/A","N/A",IF(G42&gt;0,"No",IF(G42&lt;0,"No","Yes")))</f>
        <v>No</v>
      </c>
      <c r="I42" s="12">
        <v>-27.6</v>
      </c>
      <c r="J42" s="12">
        <v>-24.9</v>
      </c>
      <c r="K42" s="44" t="s">
        <v>732</v>
      </c>
      <c r="L42" s="9" t="str">
        <f t="shared" si="7"/>
        <v>Yes</v>
      </c>
    </row>
    <row r="43" spans="1:12" x14ac:dyDescent="0.2">
      <c r="A43" s="45" t="s">
        <v>160</v>
      </c>
      <c r="B43" s="34" t="s">
        <v>217</v>
      </c>
      <c r="C43" s="46">
        <v>566207</v>
      </c>
      <c r="D43" s="43" t="str">
        <f t="shared" si="4"/>
        <v>N/A</v>
      </c>
      <c r="E43" s="46">
        <v>513010</v>
      </c>
      <c r="F43" s="43" t="str">
        <f t="shared" si="5"/>
        <v>N/A</v>
      </c>
      <c r="G43" s="46">
        <v>417353</v>
      </c>
      <c r="H43" s="43" t="str">
        <f t="shared" si="6"/>
        <v>N/A</v>
      </c>
      <c r="I43" s="12">
        <v>-9.4</v>
      </c>
      <c r="J43" s="12">
        <v>-18.600000000000001</v>
      </c>
      <c r="K43" s="44" t="s">
        <v>732</v>
      </c>
      <c r="L43" s="9" t="str">
        <f t="shared" si="7"/>
        <v>Yes</v>
      </c>
    </row>
    <row r="44" spans="1:12" x14ac:dyDescent="0.2">
      <c r="A44" s="45" t="s">
        <v>1290</v>
      </c>
      <c r="B44" s="34" t="s">
        <v>217</v>
      </c>
      <c r="C44" s="46">
        <v>1086.7696737000001</v>
      </c>
      <c r="D44" s="43" t="str">
        <f t="shared" si="4"/>
        <v>N/A</v>
      </c>
      <c r="E44" s="46">
        <v>1360.7692308000001</v>
      </c>
      <c r="F44" s="43" t="str">
        <f t="shared" si="5"/>
        <v>N/A</v>
      </c>
      <c r="G44" s="46">
        <v>1474.7455829999999</v>
      </c>
      <c r="H44" s="43" t="str">
        <f t="shared" si="6"/>
        <v>N/A</v>
      </c>
      <c r="I44" s="12">
        <v>25.21</v>
      </c>
      <c r="J44" s="12">
        <v>8.3759999999999994</v>
      </c>
      <c r="K44" s="44" t="s">
        <v>732</v>
      </c>
      <c r="L44" s="9" t="str">
        <f>IF(J44="Div by 0", "N/A", IF(OR(J44="N/A",K44="N/A"),"N/A", IF(J44&gt;VALUE(MID(K44,1,2)), "No", IF(J44&lt;-1*VALUE(MID(K44,1,2)), "No", "Yes"))))</f>
        <v>Yes</v>
      </c>
    </row>
    <row r="45" spans="1:12" x14ac:dyDescent="0.2">
      <c r="A45" s="45" t="s">
        <v>1291</v>
      </c>
      <c r="B45" s="34" t="s">
        <v>217</v>
      </c>
      <c r="C45" s="46">
        <v>16344.571685000001</v>
      </c>
      <c r="D45" s="43" t="str">
        <f t="shared" ref="D45:D71" si="8">IF($B45="N/A","N/A",IF(C45&gt;10,"No",IF(C45&lt;-10,"No","Yes")))</f>
        <v>N/A</v>
      </c>
      <c r="E45" s="46">
        <v>19193.037302000001</v>
      </c>
      <c r="F45" s="43" t="str">
        <f t="shared" ref="F45:F71" si="9">IF($B45="N/A","N/A",IF(E45&gt;10,"No",IF(E45&lt;-10,"No","Yes")))</f>
        <v>N/A</v>
      </c>
      <c r="G45" s="46">
        <v>20537.185681999999</v>
      </c>
      <c r="H45" s="43" t="str">
        <f t="shared" ref="H45:H71" si="10">IF($B45="N/A","N/A",IF(G45&gt;10,"No",IF(G45&lt;-10,"No","Yes")))</f>
        <v>N/A</v>
      </c>
      <c r="I45" s="12">
        <v>17.43</v>
      </c>
      <c r="J45" s="12">
        <v>7.0030000000000001</v>
      </c>
      <c r="K45" s="44" t="s">
        <v>732</v>
      </c>
      <c r="L45" s="9" t="str">
        <f t="shared" ref="L45:L71" si="11">IF(J45="Div by 0", "N/A", IF(K45="N/A","N/A", IF(J45&gt;VALUE(MID(K45,1,2)), "No", IF(J45&lt;-1*VALUE(MID(K45,1,2)), "No", "Yes"))))</f>
        <v>Yes</v>
      </c>
    </row>
    <row r="46" spans="1:12" x14ac:dyDescent="0.2">
      <c r="A46" s="45" t="s">
        <v>1292</v>
      </c>
      <c r="B46" s="34" t="s">
        <v>217</v>
      </c>
      <c r="C46" s="46">
        <v>24006.161835999999</v>
      </c>
      <c r="D46" s="43" t="str">
        <f t="shared" si="8"/>
        <v>N/A</v>
      </c>
      <c r="E46" s="46">
        <v>24979.209501000001</v>
      </c>
      <c r="F46" s="43" t="str">
        <f t="shared" si="9"/>
        <v>N/A</v>
      </c>
      <c r="G46" s="46">
        <v>28110.56121</v>
      </c>
      <c r="H46" s="43" t="str">
        <f t="shared" si="10"/>
        <v>N/A</v>
      </c>
      <c r="I46" s="12">
        <v>4.0529999999999999</v>
      </c>
      <c r="J46" s="12">
        <v>12.54</v>
      </c>
      <c r="K46" s="44" t="s">
        <v>732</v>
      </c>
      <c r="L46" s="9" t="str">
        <f t="shared" si="11"/>
        <v>Yes</v>
      </c>
    </row>
    <row r="47" spans="1:12" x14ac:dyDescent="0.2">
      <c r="A47" s="45" t="s">
        <v>1293</v>
      </c>
      <c r="B47" s="34" t="s">
        <v>217</v>
      </c>
      <c r="C47" s="46">
        <v>6981.7211220999998</v>
      </c>
      <c r="D47" s="43" t="str">
        <f t="shared" si="8"/>
        <v>N/A</v>
      </c>
      <c r="E47" s="46">
        <v>8695.7438163000006</v>
      </c>
      <c r="F47" s="43" t="str">
        <f t="shared" si="9"/>
        <v>N/A</v>
      </c>
      <c r="G47" s="46">
        <v>8223.1031469000009</v>
      </c>
      <c r="H47" s="43" t="str">
        <f t="shared" si="10"/>
        <v>N/A</v>
      </c>
      <c r="I47" s="12">
        <v>24.55</v>
      </c>
      <c r="J47" s="12">
        <v>-5.44</v>
      </c>
      <c r="K47" s="44" t="s">
        <v>732</v>
      </c>
      <c r="L47" s="9" t="str">
        <f t="shared" si="11"/>
        <v>Yes</v>
      </c>
    </row>
    <row r="48" spans="1:12" x14ac:dyDescent="0.2">
      <c r="A48" s="45" t="s">
        <v>1294</v>
      </c>
      <c r="B48" s="34" t="s">
        <v>217</v>
      </c>
      <c r="C48" s="46">
        <v>1912.5087719000001</v>
      </c>
      <c r="D48" s="43" t="str">
        <f t="shared" si="8"/>
        <v>N/A</v>
      </c>
      <c r="E48" s="46">
        <v>3926.5925926</v>
      </c>
      <c r="F48" s="43" t="str">
        <f t="shared" si="9"/>
        <v>N/A</v>
      </c>
      <c r="G48" s="46">
        <v>3689.8879310000002</v>
      </c>
      <c r="H48" s="43" t="str">
        <f t="shared" si="10"/>
        <v>N/A</v>
      </c>
      <c r="I48" s="12">
        <v>105.3</v>
      </c>
      <c r="J48" s="12">
        <v>-6.03</v>
      </c>
      <c r="K48" s="44" t="s">
        <v>732</v>
      </c>
      <c r="L48" s="9" t="str">
        <f t="shared" si="11"/>
        <v>Yes</v>
      </c>
    </row>
    <row r="49" spans="1:12" x14ac:dyDescent="0.2">
      <c r="A49" s="45" t="s">
        <v>1295</v>
      </c>
      <c r="B49" s="34" t="s">
        <v>217</v>
      </c>
      <c r="C49" s="46">
        <v>25699.519736999999</v>
      </c>
      <c r="D49" s="43" t="str">
        <f t="shared" si="8"/>
        <v>N/A</v>
      </c>
      <c r="E49" s="46">
        <v>26668.878161000001</v>
      </c>
      <c r="F49" s="43" t="str">
        <f t="shared" si="9"/>
        <v>N/A</v>
      </c>
      <c r="G49" s="46">
        <v>29899.378015999999</v>
      </c>
      <c r="H49" s="43" t="str">
        <f t="shared" si="10"/>
        <v>N/A</v>
      </c>
      <c r="I49" s="12">
        <v>3.7719999999999998</v>
      </c>
      <c r="J49" s="12">
        <v>12.11</v>
      </c>
      <c r="K49" s="44" t="s">
        <v>732</v>
      </c>
      <c r="L49" s="9" t="str">
        <f t="shared" si="11"/>
        <v>Yes</v>
      </c>
    </row>
    <row r="50" spans="1:12" x14ac:dyDescent="0.2">
      <c r="A50" s="45" t="s">
        <v>1296</v>
      </c>
      <c r="B50" s="34" t="s">
        <v>217</v>
      </c>
      <c r="C50" s="46" t="s">
        <v>1743</v>
      </c>
      <c r="D50" s="43" t="str">
        <f t="shared" si="8"/>
        <v>N/A</v>
      </c>
      <c r="E50" s="46" t="s">
        <v>1743</v>
      </c>
      <c r="F50" s="43" t="str">
        <f t="shared" si="9"/>
        <v>N/A</v>
      </c>
      <c r="G50" s="46" t="s">
        <v>1743</v>
      </c>
      <c r="H50" s="43" t="str">
        <f t="shared" si="10"/>
        <v>N/A</v>
      </c>
      <c r="I50" s="12" t="s">
        <v>1743</v>
      </c>
      <c r="J50" s="12" t="s">
        <v>1743</v>
      </c>
      <c r="K50" s="44" t="s">
        <v>732</v>
      </c>
      <c r="L50" s="9" t="str">
        <f t="shared" si="11"/>
        <v>N/A</v>
      </c>
    </row>
    <row r="51" spans="1:12" x14ac:dyDescent="0.2">
      <c r="A51" s="45" t="s">
        <v>1297</v>
      </c>
      <c r="B51" s="34" t="s">
        <v>217</v>
      </c>
      <c r="C51" s="46">
        <v>23602.271346000001</v>
      </c>
      <c r="D51" s="43" t="str">
        <f t="shared" si="8"/>
        <v>N/A</v>
      </c>
      <c r="E51" s="46">
        <v>24856.738000000001</v>
      </c>
      <c r="F51" s="43" t="str">
        <f t="shared" si="9"/>
        <v>N/A</v>
      </c>
      <c r="G51" s="46">
        <v>24297.031777</v>
      </c>
      <c r="H51" s="43" t="str">
        <f t="shared" si="10"/>
        <v>N/A</v>
      </c>
      <c r="I51" s="12">
        <v>5.3150000000000004</v>
      </c>
      <c r="J51" s="12">
        <v>-2.25</v>
      </c>
      <c r="K51" s="44" t="s">
        <v>732</v>
      </c>
      <c r="L51" s="9" t="str">
        <f t="shared" si="11"/>
        <v>Yes</v>
      </c>
    </row>
    <row r="52" spans="1:12" x14ac:dyDescent="0.2">
      <c r="A52" s="45" t="s">
        <v>1298</v>
      </c>
      <c r="B52" s="34" t="s">
        <v>217</v>
      </c>
      <c r="C52" s="46">
        <v>22852.27493</v>
      </c>
      <c r="D52" s="43" t="str">
        <f t="shared" si="8"/>
        <v>N/A</v>
      </c>
      <c r="E52" s="46">
        <v>23860.364839000002</v>
      </c>
      <c r="F52" s="43" t="str">
        <f t="shared" si="9"/>
        <v>N/A</v>
      </c>
      <c r="G52" s="46">
        <v>23694.722699000002</v>
      </c>
      <c r="H52" s="43" t="str">
        <f t="shared" si="10"/>
        <v>N/A</v>
      </c>
      <c r="I52" s="12">
        <v>4.4109999999999996</v>
      </c>
      <c r="J52" s="12">
        <v>-0.69399999999999995</v>
      </c>
      <c r="K52" s="44" t="s">
        <v>732</v>
      </c>
      <c r="L52" s="9" t="str">
        <f t="shared" si="11"/>
        <v>Yes</v>
      </c>
    </row>
    <row r="53" spans="1:12" x14ac:dyDescent="0.2">
      <c r="A53" s="45" t="s">
        <v>1299</v>
      </c>
      <c r="B53" s="34" t="s">
        <v>217</v>
      </c>
      <c r="C53" s="46">
        <v>22884.971062000001</v>
      </c>
      <c r="D53" s="43" t="str">
        <f t="shared" si="8"/>
        <v>N/A</v>
      </c>
      <c r="E53" s="46">
        <v>24139.412077000001</v>
      </c>
      <c r="F53" s="43" t="str">
        <f t="shared" si="9"/>
        <v>N/A</v>
      </c>
      <c r="G53" s="46">
        <v>22875.595185999999</v>
      </c>
      <c r="H53" s="43" t="str">
        <f t="shared" si="10"/>
        <v>N/A</v>
      </c>
      <c r="I53" s="12">
        <v>5.4820000000000002</v>
      </c>
      <c r="J53" s="12">
        <v>-5.24</v>
      </c>
      <c r="K53" s="44" t="s">
        <v>732</v>
      </c>
      <c r="L53" s="9" t="str">
        <f t="shared" si="11"/>
        <v>Yes</v>
      </c>
    </row>
    <row r="54" spans="1:12" x14ac:dyDescent="0.2">
      <c r="A54" s="45" t="s">
        <v>1300</v>
      </c>
      <c r="B54" s="34" t="s">
        <v>217</v>
      </c>
      <c r="C54" s="46">
        <v>12688.204847999999</v>
      </c>
      <c r="D54" s="43" t="str">
        <f t="shared" si="8"/>
        <v>N/A</v>
      </c>
      <c r="E54" s="46">
        <v>15253.602312999999</v>
      </c>
      <c r="F54" s="43" t="str">
        <f t="shared" si="9"/>
        <v>N/A</v>
      </c>
      <c r="G54" s="46">
        <v>14282.554357000001</v>
      </c>
      <c r="H54" s="43" t="str">
        <f t="shared" si="10"/>
        <v>N/A</v>
      </c>
      <c r="I54" s="12">
        <v>20.22</v>
      </c>
      <c r="J54" s="12">
        <v>-6.37</v>
      </c>
      <c r="K54" s="44" t="s">
        <v>732</v>
      </c>
      <c r="L54" s="9" t="str">
        <f t="shared" si="11"/>
        <v>Yes</v>
      </c>
    </row>
    <row r="55" spans="1:12" x14ac:dyDescent="0.2">
      <c r="A55" s="45" t="s">
        <v>1301</v>
      </c>
      <c r="B55" s="34" t="s">
        <v>217</v>
      </c>
      <c r="C55" s="46">
        <v>41498.611324999998</v>
      </c>
      <c r="D55" s="43" t="str">
        <f t="shared" si="8"/>
        <v>N/A</v>
      </c>
      <c r="E55" s="46">
        <v>44083.786504000003</v>
      </c>
      <c r="F55" s="43" t="str">
        <f t="shared" si="9"/>
        <v>N/A</v>
      </c>
      <c r="G55" s="46">
        <v>41320.731581</v>
      </c>
      <c r="H55" s="43" t="str">
        <f t="shared" si="10"/>
        <v>N/A</v>
      </c>
      <c r="I55" s="12">
        <v>6.23</v>
      </c>
      <c r="J55" s="12">
        <v>-6.27</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2803.4008272999999</v>
      </c>
      <c r="D57" s="43" t="str">
        <f t="shared" si="8"/>
        <v>N/A</v>
      </c>
      <c r="E57" s="46">
        <v>2939.1391153999998</v>
      </c>
      <c r="F57" s="43" t="str">
        <f t="shared" si="9"/>
        <v>N/A</v>
      </c>
      <c r="G57" s="46">
        <v>2972.0853871999998</v>
      </c>
      <c r="H57" s="43" t="str">
        <f t="shared" si="10"/>
        <v>N/A</v>
      </c>
      <c r="I57" s="12">
        <v>4.8419999999999996</v>
      </c>
      <c r="J57" s="12">
        <v>1.121</v>
      </c>
      <c r="K57" s="44" t="s">
        <v>732</v>
      </c>
      <c r="L57" s="9" t="str">
        <f t="shared" si="11"/>
        <v>Yes</v>
      </c>
    </row>
    <row r="58" spans="1:12" x14ac:dyDescent="0.2">
      <c r="A58" s="45" t="s">
        <v>1304</v>
      </c>
      <c r="B58" s="34" t="s">
        <v>217</v>
      </c>
      <c r="C58" s="46" t="s">
        <v>1743</v>
      </c>
      <c r="D58" s="43" t="str">
        <f t="shared" si="8"/>
        <v>N/A</v>
      </c>
      <c r="E58" s="46" t="s">
        <v>1743</v>
      </c>
      <c r="F58" s="43" t="str">
        <f t="shared" si="9"/>
        <v>N/A</v>
      </c>
      <c r="G58" s="46" t="s">
        <v>1743</v>
      </c>
      <c r="H58" s="43" t="str">
        <f t="shared" si="10"/>
        <v>N/A</v>
      </c>
      <c r="I58" s="12" t="s">
        <v>1743</v>
      </c>
      <c r="J58" s="12" t="s">
        <v>1743</v>
      </c>
      <c r="K58" s="44" t="s">
        <v>732</v>
      </c>
      <c r="L58" s="9" t="str">
        <f t="shared" si="11"/>
        <v>N/A</v>
      </c>
    </row>
    <row r="59" spans="1:12" x14ac:dyDescent="0.2">
      <c r="A59" s="45" t="s">
        <v>1305</v>
      </c>
      <c r="B59" s="34" t="s">
        <v>217</v>
      </c>
      <c r="C59" s="46">
        <v>1490.88</v>
      </c>
      <c r="D59" s="43" t="str">
        <f t="shared" si="8"/>
        <v>N/A</v>
      </c>
      <c r="E59" s="46">
        <v>880.91428570999994</v>
      </c>
      <c r="F59" s="43" t="str">
        <f t="shared" si="9"/>
        <v>N/A</v>
      </c>
      <c r="G59" s="46">
        <v>1002.8490566</v>
      </c>
      <c r="H59" s="43" t="str">
        <f t="shared" si="10"/>
        <v>N/A</v>
      </c>
      <c r="I59" s="12">
        <v>-40.9</v>
      </c>
      <c r="J59" s="12">
        <v>13.84</v>
      </c>
      <c r="K59" s="44" t="s">
        <v>732</v>
      </c>
      <c r="L59" s="9" t="str">
        <f t="shared" si="11"/>
        <v>Yes</v>
      </c>
    </row>
    <row r="60" spans="1:12" x14ac:dyDescent="0.2">
      <c r="A60" s="45" t="s">
        <v>1306</v>
      </c>
      <c r="B60" s="34" t="s">
        <v>217</v>
      </c>
      <c r="C60" s="46">
        <v>7253.6732672999997</v>
      </c>
      <c r="D60" s="43" t="str">
        <f t="shared" si="8"/>
        <v>N/A</v>
      </c>
      <c r="E60" s="46">
        <v>17036.708860999999</v>
      </c>
      <c r="F60" s="43" t="str">
        <f t="shared" si="9"/>
        <v>N/A</v>
      </c>
      <c r="G60" s="46">
        <v>10723.539326</v>
      </c>
      <c r="H60" s="43" t="str">
        <f t="shared" si="10"/>
        <v>N/A</v>
      </c>
      <c r="I60" s="12">
        <v>134.9</v>
      </c>
      <c r="J60" s="12">
        <v>-37.1</v>
      </c>
      <c r="K60" s="44" t="s">
        <v>732</v>
      </c>
      <c r="L60" s="9" t="str">
        <f t="shared" si="11"/>
        <v>No</v>
      </c>
    </row>
    <row r="61" spans="1:12" x14ac:dyDescent="0.2">
      <c r="A61" s="3" t="s">
        <v>1307</v>
      </c>
      <c r="B61" s="34" t="s">
        <v>217</v>
      </c>
      <c r="C61" s="46">
        <v>1730.3764692</v>
      </c>
      <c r="D61" s="43" t="str">
        <f t="shared" si="8"/>
        <v>N/A</v>
      </c>
      <c r="E61" s="46">
        <v>1989.7976318999999</v>
      </c>
      <c r="F61" s="43" t="str">
        <f t="shared" si="9"/>
        <v>N/A</v>
      </c>
      <c r="G61" s="46">
        <v>2099.5205442000001</v>
      </c>
      <c r="H61" s="43" t="str">
        <f t="shared" si="10"/>
        <v>N/A</v>
      </c>
      <c r="I61" s="12">
        <v>14.99</v>
      </c>
      <c r="J61" s="12">
        <v>5.5140000000000002</v>
      </c>
      <c r="K61" s="44" t="s">
        <v>732</v>
      </c>
      <c r="L61" s="9" t="str">
        <f t="shared" si="11"/>
        <v>Yes</v>
      </c>
    </row>
    <row r="62" spans="1:12" x14ac:dyDescent="0.2">
      <c r="A62" s="3" t="s">
        <v>1308</v>
      </c>
      <c r="B62" s="34" t="s">
        <v>217</v>
      </c>
      <c r="C62" s="46">
        <v>3935.2943304999999</v>
      </c>
      <c r="D62" s="43" t="str">
        <f t="shared" si="8"/>
        <v>N/A</v>
      </c>
      <c r="E62" s="46">
        <v>4231.4438790000004</v>
      </c>
      <c r="F62" s="43" t="str">
        <f t="shared" si="9"/>
        <v>N/A</v>
      </c>
      <c r="G62" s="46">
        <v>4727.9667650000001</v>
      </c>
      <c r="H62" s="43" t="str">
        <f t="shared" si="10"/>
        <v>N/A</v>
      </c>
      <c r="I62" s="12">
        <v>7.5250000000000004</v>
      </c>
      <c r="J62" s="12">
        <v>11.73</v>
      </c>
      <c r="K62" s="44" t="s">
        <v>732</v>
      </c>
      <c r="L62" s="9" t="str">
        <f t="shared" si="11"/>
        <v>Yes</v>
      </c>
    </row>
    <row r="63" spans="1:12" x14ac:dyDescent="0.2">
      <c r="A63" s="3" t="s">
        <v>1309</v>
      </c>
      <c r="B63" s="34" t="s">
        <v>217</v>
      </c>
      <c r="C63" s="46">
        <v>9413.2943579999992</v>
      </c>
      <c r="D63" s="43" t="str">
        <f t="shared" si="8"/>
        <v>N/A</v>
      </c>
      <c r="E63" s="46">
        <v>9195.3821162000004</v>
      </c>
      <c r="F63" s="43" t="str">
        <f t="shared" si="9"/>
        <v>N/A</v>
      </c>
      <c r="G63" s="46">
        <v>8493.9809946999994</v>
      </c>
      <c r="H63" s="43" t="str">
        <f t="shared" si="10"/>
        <v>N/A</v>
      </c>
      <c r="I63" s="12">
        <v>-2.31</v>
      </c>
      <c r="J63" s="12">
        <v>-7.63</v>
      </c>
      <c r="K63" s="44" t="s">
        <v>732</v>
      </c>
      <c r="L63" s="9" t="str">
        <f t="shared" si="11"/>
        <v>Yes</v>
      </c>
    </row>
    <row r="64" spans="1:12" x14ac:dyDescent="0.2">
      <c r="A64" s="3" t="s">
        <v>1310</v>
      </c>
      <c r="B64" s="34" t="s">
        <v>217</v>
      </c>
      <c r="C64" s="46" t="s">
        <v>1743</v>
      </c>
      <c r="D64" s="43" t="str">
        <f t="shared" si="8"/>
        <v>N/A</v>
      </c>
      <c r="E64" s="46" t="s">
        <v>1743</v>
      </c>
      <c r="F64" s="43" t="str">
        <f t="shared" si="9"/>
        <v>N/A</v>
      </c>
      <c r="G64" s="46" t="s">
        <v>1743</v>
      </c>
      <c r="H64" s="43" t="str">
        <f t="shared" si="10"/>
        <v>N/A</v>
      </c>
      <c r="I64" s="12" t="s">
        <v>1743</v>
      </c>
      <c r="J64" s="12" t="s">
        <v>1743</v>
      </c>
      <c r="K64" s="44" t="s">
        <v>732</v>
      </c>
      <c r="L64" s="9" t="str">
        <f t="shared" si="11"/>
        <v>N/A</v>
      </c>
    </row>
    <row r="65" spans="1:12" x14ac:dyDescent="0.2">
      <c r="A65" s="3" t="s">
        <v>1311</v>
      </c>
      <c r="B65" s="34" t="s">
        <v>217</v>
      </c>
      <c r="C65" s="46">
        <v>2354.6960134000001</v>
      </c>
      <c r="D65" s="43" t="str">
        <f t="shared" si="8"/>
        <v>N/A</v>
      </c>
      <c r="E65" s="46">
        <v>2361.9643907</v>
      </c>
      <c r="F65" s="43" t="str">
        <f t="shared" si="9"/>
        <v>N/A</v>
      </c>
      <c r="G65" s="46">
        <v>2324.1117430999998</v>
      </c>
      <c r="H65" s="43" t="str">
        <f t="shared" si="10"/>
        <v>N/A</v>
      </c>
      <c r="I65" s="12">
        <v>0.30869999999999997</v>
      </c>
      <c r="J65" s="12">
        <v>-1.6</v>
      </c>
      <c r="K65" s="44" t="s">
        <v>732</v>
      </c>
      <c r="L65" s="9" t="str">
        <f t="shared" si="11"/>
        <v>Yes</v>
      </c>
    </row>
    <row r="66" spans="1:12" x14ac:dyDescent="0.2">
      <c r="A66" s="3" t="s">
        <v>1312</v>
      </c>
      <c r="B66" s="34" t="s">
        <v>217</v>
      </c>
      <c r="C66" s="46" t="s">
        <v>1743</v>
      </c>
      <c r="D66" s="43" t="str">
        <f t="shared" si="8"/>
        <v>N/A</v>
      </c>
      <c r="E66" s="46" t="s">
        <v>1743</v>
      </c>
      <c r="F66" s="43" t="str">
        <f t="shared" si="9"/>
        <v>N/A</v>
      </c>
      <c r="G66" s="46" t="s">
        <v>1743</v>
      </c>
      <c r="H66" s="43" t="str">
        <f t="shared" si="10"/>
        <v>N/A</v>
      </c>
      <c r="I66" s="12" t="s">
        <v>1743</v>
      </c>
      <c r="J66" s="12" t="s">
        <v>1743</v>
      </c>
      <c r="K66" s="44" t="s">
        <v>732</v>
      </c>
      <c r="L66" s="9" t="str">
        <f t="shared" si="11"/>
        <v>N/A</v>
      </c>
    </row>
    <row r="67" spans="1:12" x14ac:dyDescent="0.2">
      <c r="A67" s="3" t="s">
        <v>1313</v>
      </c>
      <c r="B67" s="34" t="s">
        <v>217</v>
      </c>
      <c r="C67" s="46">
        <v>1933.6532437999999</v>
      </c>
      <c r="D67" s="43" t="str">
        <f t="shared" si="8"/>
        <v>N/A</v>
      </c>
      <c r="E67" s="46">
        <v>1899.8975903999999</v>
      </c>
      <c r="F67" s="43" t="str">
        <f t="shared" si="9"/>
        <v>N/A</v>
      </c>
      <c r="G67" s="46">
        <v>2026.6084337</v>
      </c>
      <c r="H67" s="43" t="str">
        <f t="shared" si="10"/>
        <v>N/A</v>
      </c>
      <c r="I67" s="12">
        <v>-1.75</v>
      </c>
      <c r="J67" s="12">
        <v>6.6689999999999996</v>
      </c>
      <c r="K67" s="44" t="s">
        <v>732</v>
      </c>
      <c r="L67" s="9" t="str">
        <f t="shared" si="11"/>
        <v>Yes</v>
      </c>
    </row>
    <row r="68" spans="1:12" x14ac:dyDescent="0.2">
      <c r="A68" s="2" t="s">
        <v>1314</v>
      </c>
      <c r="B68" s="34" t="s">
        <v>217</v>
      </c>
      <c r="C68" s="46">
        <v>3184.2</v>
      </c>
      <c r="D68" s="43" t="str">
        <f t="shared" si="8"/>
        <v>N/A</v>
      </c>
      <c r="E68" s="46">
        <v>2303.1999999999998</v>
      </c>
      <c r="F68" s="43" t="str">
        <f t="shared" si="9"/>
        <v>N/A</v>
      </c>
      <c r="G68" s="46">
        <v>2319.5</v>
      </c>
      <c r="H68" s="43" t="str">
        <f t="shared" si="10"/>
        <v>N/A</v>
      </c>
      <c r="I68" s="12">
        <v>-27.7</v>
      </c>
      <c r="J68" s="12">
        <v>0.7077</v>
      </c>
      <c r="K68" s="44" t="s">
        <v>732</v>
      </c>
      <c r="L68" s="9" t="str">
        <f t="shared" si="11"/>
        <v>Yes</v>
      </c>
    </row>
    <row r="69" spans="1:12" x14ac:dyDescent="0.2">
      <c r="A69" s="2" t="s">
        <v>1315</v>
      </c>
      <c r="B69" s="34" t="s">
        <v>217</v>
      </c>
      <c r="C69" s="46">
        <v>2105.0353611999999</v>
      </c>
      <c r="D69" s="43" t="str">
        <f t="shared" si="8"/>
        <v>N/A</v>
      </c>
      <c r="E69" s="46">
        <v>2175.6551066000002</v>
      </c>
      <c r="F69" s="43" t="str">
        <f t="shared" si="9"/>
        <v>N/A</v>
      </c>
      <c r="G69" s="46">
        <v>2152.3492403999999</v>
      </c>
      <c r="H69" s="43" t="str">
        <f t="shared" si="10"/>
        <v>N/A</v>
      </c>
      <c r="I69" s="12">
        <v>3.355</v>
      </c>
      <c r="J69" s="12">
        <v>-1.07</v>
      </c>
      <c r="K69" s="44" t="s">
        <v>732</v>
      </c>
      <c r="L69" s="9" t="str">
        <f t="shared" si="11"/>
        <v>Yes</v>
      </c>
    </row>
    <row r="70" spans="1:12" x14ac:dyDescent="0.2">
      <c r="A70" s="45" t="s">
        <v>1316</v>
      </c>
      <c r="B70" s="34" t="s">
        <v>217</v>
      </c>
      <c r="C70" s="46">
        <v>2561.1568478999998</v>
      </c>
      <c r="D70" s="43" t="str">
        <f t="shared" si="8"/>
        <v>N/A</v>
      </c>
      <c r="E70" s="46">
        <v>2528.4351900000001</v>
      </c>
      <c r="F70" s="43" t="str">
        <f t="shared" si="9"/>
        <v>N/A</v>
      </c>
      <c r="G70" s="46">
        <v>2448.1095571999999</v>
      </c>
      <c r="H70" s="43" t="str">
        <f t="shared" si="10"/>
        <v>N/A</v>
      </c>
      <c r="I70" s="12">
        <v>-1.28</v>
      </c>
      <c r="J70" s="12">
        <v>-3.18</v>
      </c>
      <c r="K70" s="44" t="s">
        <v>732</v>
      </c>
      <c r="L70" s="9" t="str">
        <f t="shared" si="11"/>
        <v>Yes</v>
      </c>
    </row>
    <row r="71" spans="1:12" x14ac:dyDescent="0.2">
      <c r="A71" s="45" t="s">
        <v>1317</v>
      </c>
      <c r="B71" s="34" t="s">
        <v>217</v>
      </c>
      <c r="C71" s="46">
        <v>2633.0704224999999</v>
      </c>
      <c r="D71" s="43" t="str">
        <f t="shared" si="8"/>
        <v>N/A</v>
      </c>
      <c r="E71" s="46">
        <v>2888.4007092000002</v>
      </c>
      <c r="F71" s="43" t="str">
        <f t="shared" si="9"/>
        <v>N/A</v>
      </c>
      <c r="G71" s="46">
        <v>2508.2325581</v>
      </c>
      <c r="H71" s="43" t="str">
        <f t="shared" si="10"/>
        <v>N/A</v>
      </c>
      <c r="I71" s="12">
        <v>9.6969999999999992</v>
      </c>
      <c r="J71" s="12">
        <v>-13.2</v>
      </c>
      <c r="K71" s="44" t="s">
        <v>732</v>
      </c>
      <c r="L71" s="9" t="str">
        <f t="shared" si="11"/>
        <v>Yes</v>
      </c>
    </row>
    <row r="72" spans="1:12" x14ac:dyDescent="0.2">
      <c r="A72" s="45" t="s">
        <v>1625</v>
      </c>
      <c r="B72" s="34" t="s">
        <v>217</v>
      </c>
      <c r="C72" s="46">
        <v>245739337</v>
      </c>
      <c r="D72" s="43" t="str">
        <f t="shared" ref="D72:D135" si="12">IF($B72="N/A","N/A",IF(C72&gt;10,"No",IF(C72&lt;-10,"No","Yes")))</f>
        <v>N/A</v>
      </c>
      <c r="E72" s="46">
        <v>265019638</v>
      </c>
      <c r="F72" s="43" t="str">
        <f t="shared" ref="F72:F135" si="13">IF($B72="N/A","N/A",IF(E72&gt;10,"No",IF(E72&lt;-10,"No","Yes")))</f>
        <v>N/A</v>
      </c>
      <c r="G72" s="46">
        <v>259116520</v>
      </c>
      <c r="H72" s="43" t="str">
        <f t="shared" ref="H72:H135" si="14">IF($B72="N/A","N/A",IF(G72&gt;10,"No",IF(G72&lt;-10,"No","Yes")))</f>
        <v>N/A</v>
      </c>
      <c r="I72" s="12">
        <v>7.8460000000000001</v>
      </c>
      <c r="J72" s="12">
        <v>-2.23</v>
      </c>
      <c r="K72" s="44" t="s">
        <v>732</v>
      </c>
      <c r="L72" s="9" t="str">
        <f t="shared" ref="L72:L132" si="15">IF(J72="Div by 0", "N/A", IF(K72="N/A","N/A", IF(J72&gt;VALUE(MID(K72,1,2)), "No", IF(J72&lt;-1*VALUE(MID(K72,1,2)), "No", "Yes"))))</f>
        <v>Yes</v>
      </c>
    </row>
    <row r="73" spans="1:12" x14ac:dyDescent="0.2">
      <c r="A73" s="45" t="s">
        <v>1626</v>
      </c>
      <c r="B73" s="34" t="s">
        <v>217</v>
      </c>
      <c r="C73" s="35">
        <v>23331</v>
      </c>
      <c r="D73" s="43" t="str">
        <f t="shared" si="12"/>
        <v>N/A</v>
      </c>
      <c r="E73" s="35">
        <v>23954</v>
      </c>
      <c r="F73" s="43" t="str">
        <f t="shared" si="13"/>
        <v>N/A</v>
      </c>
      <c r="G73" s="35">
        <v>22811</v>
      </c>
      <c r="H73" s="43" t="str">
        <f t="shared" si="14"/>
        <v>N/A</v>
      </c>
      <c r="I73" s="12">
        <v>2.67</v>
      </c>
      <c r="J73" s="12">
        <v>-4.7699999999999996</v>
      </c>
      <c r="K73" s="44" t="s">
        <v>732</v>
      </c>
      <c r="L73" s="9" t="str">
        <f t="shared" si="15"/>
        <v>Yes</v>
      </c>
    </row>
    <row r="74" spans="1:12" x14ac:dyDescent="0.2">
      <c r="A74" s="45" t="s">
        <v>1318</v>
      </c>
      <c r="B74" s="34" t="s">
        <v>217</v>
      </c>
      <c r="C74" s="46">
        <v>10532.739145</v>
      </c>
      <c r="D74" s="43" t="str">
        <f t="shared" si="12"/>
        <v>N/A</v>
      </c>
      <c r="E74" s="46">
        <v>11063.690323000001</v>
      </c>
      <c r="F74" s="43" t="str">
        <f t="shared" si="13"/>
        <v>N/A</v>
      </c>
      <c r="G74" s="46">
        <v>11359.279295</v>
      </c>
      <c r="H74" s="43" t="str">
        <f t="shared" si="14"/>
        <v>N/A</v>
      </c>
      <c r="I74" s="12">
        <v>5.0410000000000004</v>
      </c>
      <c r="J74" s="12">
        <v>2.6720000000000002</v>
      </c>
      <c r="K74" s="44" t="s">
        <v>732</v>
      </c>
      <c r="L74" s="9" t="str">
        <f t="shared" si="15"/>
        <v>Yes</v>
      </c>
    </row>
    <row r="75" spans="1:12" ht="25.5" x14ac:dyDescent="0.2">
      <c r="A75" s="45" t="s">
        <v>1319</v>
      </c>
      <c r="B75" s="34" t="s">
        <v>217</v>
      </c>
      <c r="C75" s="35">
        <v>7.0933521924000003</v>
      </c>
      <c r="D75" s="43" t="str">
        <f t="shared" si="12"/>
        <v>N/A</v>
      </c>
      <c r="E75" s="35">
        <v>7.1536277866000004</v>
      </c>
      <c r="F75" s="43" t="str">
        <f t="shared" si="13"/>
        <v>N/A</v>
      </c>
      <c r="G75" s="35">
        <v>7.3625443864999998</v>
      </c>
      <c r="H75" s="43" t="str">
        <f t="shared" si="14"/>
        <v>N/A</v>
      </c>
      <c r="I75" s="12">
        <v>0.84970000000000001</v>
      </c>
      <c r="J75" s="12">
        <v>2.92</v>
      </c>
      <c r="K75" s="44" t="s">
        <v>732</v>
      </c>
      <c r="L75" s="9" t="str">
        <f t="shared" si="15"/>
        <v>Yes</v>
      </c>
    </row>
    <row r="76" spans="1:12" ht="25.5" x14ac:dyDescent="0.2">
      <c r="A76" s="45" t="s">
        <v>548</v>
      </c>
      <c r="B76" s="34" t="s">
        <v>217</v>
      </c>
      <c r="C76" s="46">
        <v>455582</v>
      </c>
      <c r="D76" s="43" t="str">
        <f t="shared" si="12"/>
        <v>N/A</v>
      </c>
      <c r="E76" s="46">
        <v>363322</v>
      </c>
      <c r="F76" s="43" t="str">
        <f t="shared" si="13"/>
        <v>N/A</v>
      </c>
      <c r="G76" s="46">
        <v>198627</v>
      </c>
      <c r="H76" s="43" t="str">
        <f t="shared" si="14"/>
        <v>N/A</v>
      </c>
      <c r="I76" s="12">
        <v>-20.3</v>
      </c>
      <c r="J76" s="12">
        <v>-45.3</v>
      </c>
      <c r="K76" s="44" t="s">
        <v>732</v>
      </c>
      <c r="L76" s="9" t="str">
        <f t="shared" si="15"/>
        <v>No</v>
      </c>
    </row>
    <row r="77" spans="1:12" x14ac:dyDescent="0.2">
      <c r="A77" s="45" t="s">
        <v>549</v>
      </c>
      <c r="B77" s="34" t="s">
        <v>217</v>
      </c>
      <c r="C77" s="35">
        <v>16</v>
      </c>
      <c r="D77" s="43" t="str">
        <f t="shared" si="12"/>
        <v>N/A</v>
      </c>
      <c r="E77" s="35">
        <v>26</v>
      </c>
      <c r="F77" s="43" t="str">
        <f t="shared" si="13"/>
        <v>N/A</v>
      </c>
      <c r="G77" s="35">
        <v>11</v>
      </c>
      <c r="H77" s="43" t="str">
        <f t="shared" si="14"/>
        <v>N/A</v>
      </c>
      <c r="I77" s="12">
        <v>62.5</v>
      </c>
      <c r="J77" s="12">
        <v>-84.6</v>
      </c>
      <c r="K77" s="44" t="s">
        <v>732</v>
      </c>
      <c r="L77" s="9" t="str">
        <f t="shared" si="15"/>
        <v>No</v>
      </c>
    </row>
    <row r="78" spans="1:12" x14ac:dyDescent="0.2">
      <c r="A78" s="45" t="s">
        <v>1320</v>
      </c>
      <c r="B78" s="34" t="s">
        <v>217</v>
      </c>
      <c r="C78" s="46">
        <v>28473.875</v>
      </c>
      <c r="D78" s="43" t="str">
        <f t="shared" si="12"/>
        <v>N/A</v>
      </c>
      <c r="E78" s="46">
        <v>13973.923076999999</v>
      </c>
      <c r="F78" s="43" t="str">
        <f t="shared" si="13"/>
        <v>N/A</v>
      </c>
      <c r="G78" s="46">
        <v>49656.75</v>
      </c>
      <c r="H78" s="43" t="str">
        <f t="shared" si="14"/>
        <v>N/A</v>
      </c>
      <c r="I78" s="12">
        <v>-50.9</v>
      </c>
      <c r="J78" s="12">
        <v>255.4</v>
      </c>
      <c r="K78" s="44" t="s">
        <v>732</v>
      </c>
      <c r="L78" s="9" t="str">
        <f t="shared" si="15"/>
        <v>No</v>
      </c>
    </row>
    <row r="79" spans="1:12" ht="25.5" x14ac:dyDescent="0.2">
      <c r="A79" s="45" t="s">
        <v>550</v>
      </c>
      <c r="B79" s="34" t="s">
        <v>217</v>
      </c>
      <c r="C79" s="46">
        <v>2061226</v>
      </c>
      <c r="D79" s="43" t="str">
        <f t="shared" si="12"/>
        <v>N/A</v>
      </c>
      <c r="E79" s="46">
        <v>2148368</v>
      </c>
      <c r="F79" s="43" t="str">
        <f t="shared" si="13"/>
        <v>N/A</v>
      </c>
      <c r="G79" s="46">
        <v>2046368</v>
      </c>
      <c r="H79" s="43" t="str">
        <f t="shared" si="14"/>
        <v>N/A</v>
      </c>
      <c r="I79" s="12">
        <v>4.2279999999999998</v>
      </c>
      <c r="J79" s="12">
        <v>-4.75</v>
      </c>
      <c r="K79" s="44" t="s">
        <v>732</v>
      </c>
      <c r="L79" s="9" t="str">
        <f t="shared" si="15"/>
        <v>Yes</v>
      </c>
    </row>
    <row r="80" spans="1:12" x14ac:dyDescent="0.2">
      <c r="A80" s="45" t="s">
        <v>551</v>
      </c>
      <c r="B80" s="34" t="s">
        <v>217</v>
      </c>
      <c r="C80" s="35">
        <v>380</v>
      </c>
      <c r="D80" s="43" t="str">
        <f t="shared" si="12"/>
        <v>N/A</v>
      </c>
      <c r="E80" s="35">
        <v>387</v>
      </c>
      <c r="F80" s="43" t="str">
        <f t="shared" si="13"/>
        <v>N/A</v>
      </c>
      <c r="G80" s="35">
        <v>339</v>
      </c>
      <c r="H80" s="43" t="str">
        <f t="shared" si="14"/>
        <v>N/A</v>
      </c>
      <c r="I80" s="12">
        <v>1.8420000000000001</v>
      </c>
      <c r="J80" s="12">
        <v>-12.4</v>
      </c>
      <c r="K80" s="44" t="s">
        <v>732</v>
      </c>
      <c r="L80" s="9" t="str">
        <f t="shared" si="15"/>
        <v>Yes</v>
      </c>
    </row>
    <row r="81" spans="1:12" ht="25.5" x14ac:dyDescent="0.2">
      <c r="A81" s="45" t="s">
        <v>1321</v>
      </c>
      <c r="B81" s="34" t="s">
        <v>217</v>
      </c>
      <c r="C81" s="46">
        <v>5424.2789474000001</v>
      </c>
      <c r="D81" s="43" t="str">
        <f t="shared" si="12"/>
        <v>N/A</v>
      </c>
      <c r="E81" s="46">
        <v>5551.3385012999997</v>
      </c>
      <c r="F81" s="43" t="str">
        <f t="shared" si="13"/>
        <v>N/A</v>
      </c>
      <c r="G81" s="46">
        <v>6036.4837758000003</v>
      </c>
      <c r="H81" s="43" t="str">
        <f t="shared" si="14"/>
        <v>N/A</v>
      </c>
      <c r="I81" s="12">
        <v>2.3420000000000001</v>
      </c>
      <c r="J81" s="12">
        <v>8.7390000000000008</v>
      </c>
      <c r="K81" s="44" t="s">
        <v>732</v>
      </c>
      <c r="L81" s="9" t="str">
        <f t="shared" si="15"/>
        <v>Yes</v>
      </c>
    </row>
    <row r="82" spans="1:12" ht="25.5" x14ac:dyDescent="0.2">
      <c r="A82" s="45" t="s">
        <v>552</v>
      </c>
      <c r="B82" s="34" t="s">
        <v>217</v>
      </c>
      <c r="C82" s="46">
        <v>78205906</v>
      </c>
      <c r="D82" s="43" t="str">
        <f t="shared" si="12"/>
        <v>N/A</v>
      </c>
      <c r="E82" s="46">
        <v>76629722</v>
      </c>
      <c r="F82" s="43" t="str">
        <f t="shared" si="13"/>
        <v>N/A</v>
      </c>
      <c r="G82" s="46">
        <v>68876941</v>
      </c>
      <c r="H82" s="43" t="str">
        <f t="shared" si="14"/>
        <v>N/A</v>
      </c>
      <c r="I82" s="12">
        <v>-2.02</v>
      </c>
      <c r="J82" s="12">
        <v>-10.1</v>
      </c>
      <c r="K82" s="44" t="s">
        <v>732</v>
      </c>
      <c r="L82" s="9" t="str">
        <f t="shared" si="15"/>
        <v>Yes</v>
      </c>
    </row>
    <row r="83" spans="1:12" x14ac:dyDescent="0.2">
      <c r="A83" s="45" t="s">
        <v>553</v>
      </c>
      <c r="B83" s="34" t="s">
        <v>217</v>
      </c>
      <c r="C83" s="35">
        <v>522</v>
      </c>
      <c r="D83" s="43" t="str">
        <f t="shared" si="12"/>
        <v>N/A</v>
      </c>
      <c r="E83" s="35">
        <v>493</v>
      </c>
      <c r="F83" s="43" t="str">
        <f t="shared" si="13"/>
        <v>N/A</v>
      </c>
      <c r="G83" s="35">
        <v>443</v>
      </c>
      <c r="H83" s="43" t="str">
        <f t="shared" si="14"/>
        <v>N/A</v>
      </c>
      <c r="I83" s="12">
        <v>-5.56</v>
      </c>
      <c r="J83" s="12">
        <v>-10.1</v>
      </c>
      <c r="K83" s="44" t="s">
        <v>732</v>
      </c>
      <c r="L83" s="9" t="str">
        <f t="shared" si="15"/>
        <v>Yes</v>
      </c>
    </row>
    <row r="84" spans="1:12" x14ac:dyDescent="0.2">
      <c r="A84" s="45" t="s">
        <v>1322</v>
      </c>
      <c r="B84" s="34" t="s">
        <v>217</v>
      </c>
      <c r="C84" s="46">
        <v>149819.7433</v>
      </c>
      <c r="D84" s="43" t="str">
        <f t="shared" si="12"/>
        <v>N/A</v>
      </c>
      <c r="E84" s="46">
        <v>155435.54157999999</v>
      </c>
      <c r="F84" s="43" t="str">
        <f t="shared" si="13"/>
        <v>N/A</v>
      </c>
      <c r="G84" s="46">
        <v>155478.42212</v>
      </c>
      <c r="H84" s="43" t="str">
        <f t="shared" si="14"/>
        <v>N/A</v>
      </c>
      <c r="I84" s="12">
        <v>3.7480000000000002</v>
      </c>
      <c r="J84" s="12">
        <v>2.76E-2</v>
      </c>
      <c r="K84" s="44" t="s">
        <v>732</v>
      </c>
      <c r="L84" s="9" t="str">
        <f t="shared" si="15"/>
        <v>Yes</v>
      </c>
    </row>
    <row r="85" spans="1:12" x14ac:dyDescent="0.2">
      <c r="A85" s="45" t="s">
        <v>554</v>
      </c>
      <c r="B85" s="34" t="s">
        <v>217</v>
      </c>
      <c r="C85" s="46">
        <v>106865165</v>
      </c>
      <c r="D85" s="43" t="str">
        <f t="shared" si="12"/>
        <v>N/A</v>
      </c>
      <c r="E85" s="46">
        <v>116038562</v>
      </c>
      <c r="F85" s="43" t="str">
        <f t="shared" si="13"/>
        <v>N/A</v>
      </c>
      <c r="G85" s="46">
        <v>117944385</v>
      </c>
      <c r="H85" s="43" t="str">
        <f t="shared" si="14"/>
        <v>N/A</v>
      </c>
      <c r="I85" s="12">
        <v>8.5839999999999996</v>
      </c>
      <c r="J85" s="12">
        <v>1.6419999999999999</v>
      </c>
      <c r="K85" s="44" t="s">
        <v>732</v>
      </c>
      <c r="L85" s="9" t="str">
        <f t="shared" si="15"/>
        <v>Yes</v>
      </c>
    </row>
    <row r="86" spans="1:12" x14ac:dyDescent="0.2">
      <c r="A86" s="45" t="s">
        <v>555</v>
      </c>
      <c r="B86" s="34" t="s">
        <v>217</v>
      </c>
      <c r="C86" s="35">
        <v>2478</v>
      </c>
      <c r="D86" s="43" t="str">
        <f t="shared" si="12"/>
        <v>N/A</v>
      </c>
      <c r="E86" s="35">
        <v>2753</v>
      </c>
      <c r="F86" s="43" t="str">
        <f t="shared" si="13"/>
        <v>N/A</v>
      </c>
      <c r="G86" s="35">
        <v>2649</v>
      </c>
      <c r="H86" s="43" t="str">
        <f t="shared" si="14"/>
        <v>N/A</v>
      </c>
      <c r="I86" s="12">
        <v>11.1</v>
      </c>
      <c r="J86" s="12">
        <v>-3.78</v>
      </c>
      <c r="K86" s="44" t="s">
        <v>732</v>
      </c>
      <c r="L86" s="9" t="str">
        <f t="shared" si="15"/>
        <v>Yes</v>
      </c>
    </row>
    <row r="87" spans="1:12" x14ac:dyDescent="0.2">
      <c r="A87" s="45" t="s">
        <v>1323</v>
      </c>
      <c r="B87" s="34" t="s">
        <v>217</v>
      </c>
      <c r="C87" s="46">
        <v>43125.571024999997</v>
      </c>
      <c r="D87" s="43" t="str">
        <f t="shared" si="12"/>
        <v>N/A</v>
      </c>
      <c r="E87" s="46">
        <v>42149.859063000004</v>
      </c>
      <c r="F87" s="43" t="str">
        <f t="shared" si="13"/>
        <v>N/A</v>
      </c>
      <c r="G87" s="46">
        <v>44524.116648000003</v>
      </c>
      <c r="H87" s="43" t="str">
        <f t="shared" si="14"/>
        <v>N/A</v>
      </c>
      <c r="I87" s="12">
        <v>-2.2599999999999998</v>
      </c>
      <c r="J87" s="12">
        <v>5.633</v>
      </c>
      <c r="K87" s="44" t="s">
        <v>732</v>
      </c>
      <c r="L87" s="9" t="str">
        <f t="shared" si="15"/>
        <v>Yes</v>
      </c>
    </row>
    <row r="88" spans="1:12" ht="25.5" x14ac:dyDescent="0.2">
      <c r="A88" s="45" t="s">
        <v>556</v>
      </c>
      <c r="B88" s="34" t="s">
        <v>217</v>
      </c>
      <c r="C88" s="46">
        <v>76707539</v>
      </c>
      <c r="D88" s="43" t="str">
        <f t="shared" si="12"/>
        <v>N/A</v>
      </c>
      <c r="E88" s="46">
        <v>82739539</v>
      </c>
      <c r="F88" s="43" t="str">
        <f t="shared" si="13"/>
        <v>N/A</v>
      </c>
      <c r="G88" s="46">
        <v>85149734</v>
      </c>
      <c r="H88" s="43" t="str">
        <f t="shared" si="14"/>
        <v>N/A</v>
      </c>
      <c r="I88" s="12">
        <v>7.8639999999999999</v>
      </c>
      <c r="J88" s="12">
        <v>2.9129999999999998</v>
      </c>
      <c r="K88" s="44" t="s">
        <v>732</v>
      </c>
      <c r="L88" s="9" t="str">
        <f t="shared" si="15"/>
        <v>Yes</v>
      </c>
    </row>
    <row r="89" spans="1:12" x14ac:dyDescent="0.2">
      <c r="A89" s="45" t="s">
        <v>557</v>
      </c>
      <c r="B89" s="34" t="s">
        <v>217</v>
      </c>
      <c r="C89" s="35">
        <v>111504</v>
      </c>
      <c r="D89" s="43" t="str">
        <f t="shared" si="12"/>
        <v>N/A</v>
      </c>
      <c r="E89" s="35">
        <v>117680</v>
      </c>
      <c r="F89" s="43" t="str">
        <f t="shared" si="13"/>
        <v>N/A</v>
      </c>
      <c r="G89" s="35">
        <v>116182</v>
      </c>
      <c r="H89" s="43" t="str">
        <f t="shared" si="14"/>
        <v>N/A</v>
      </c>
      <c r="I89" s="12">
        <v>5.5389999999999997</v>
      </c>
      <c r="J89" s="12">
        <v>-1.27</v>
      </c>
      <c r="K89" s="44" t="s">
        <v>732</v>
      </c>
      <c r="L89" s="9" t="str">
        <f t="shared" si="15"/>
        <v>Yes</v>
      </c>
    </row>
    <row r="90" spans="1:12" x14ac:dyDescent="0.2">
      <c r="A90" s="45" t="s">
        <v>1324</v>
      </c>
      <c r="B90" s="34" t="s">
        <v>217</v>
      </c>
      <c r="C90" s="46">
        <v>687.93531173999997</v>
      </c>
      <c r="D90" s="43" t="str">
        <f t="shared" si="12"/>
        <v>N/A</v>
      </c>
      <c r="E90" s="46">
        <v>703.08921652000004</v>
      </c>
      <c r="F90" s="43" t="str">
        <f t="shared" si="13"/>
        <v>N/A</v>
      </c>
      <c r="G90" s="46">
        <v>732.89953692999995</v>
      </c>
      <c r="H90" s="43" t="str">
        <f t="shared" si="14"/>
        <v>N/A</v>
      </c>
      <c r="I90" s="12">
        <v>2.2029999999999998</v>
      </c>
      <c r="J90" s="12">
        <v>4.24</v>
      </c>
      <c r="K90" s="44" t="s">
        <v>732</v>
      </c>
      <c r="L90" s="9" t="str">
        <f t="shared" si="15"/>
        <v>Yes</v>
      </c>
    </row>
    <row r="91" spans="1:12" x14ac:dyDescent="0.2">
      <c r="A91" s="45" t="s">
        <v>558</v>
      </c>
      <c r="B91" s="34" t="s">
        <v>217</v>
      </c>
      <c r="C91" s="46">
        <v>19065816</v>
      </c>
      <c r="D91" s="43" t="str">
        <f t="shared" si="12"/>
        <v>N/A</v>
      </c>
      <c r="E91" s="46">
        <v>22904857</v>
      </c>
      <c r="F91" s="43" t="str">
        <f t="shared" si="13"/>
        <v>N/A</v>
      </c>
      <c r="G91" s="46">
        <v>22786612</v>
      </c>
      <c r="H91" s="43" t="str">
        <f t="shared" si="14"/>
        <v>N/A</v>
      </c>
      <c r="I91" s="12">
        <v>20.14</v>
      </c>
      <c r="J91" s="12">
        <v>-0.51600000000000001</v>
      </c>
      <c r="K91" s="44" t="s">
        <v>732</v>
      </c>
      <c r="L91" s="9" t="str">
        <f t="shared" si="15"/>
        <v>Yes</v>
      </c>
    </row>
    <row r="92" spans="1:12" x14ac:dyDescent="0.2">
      <c r="A92" s="45" t="s">
        <v>559</v>
      </c>
      <c r="B92" s="34" t="s">
        <v>217</v>
      </c>
      <c r="C92" s="35">
        <v>43592</v>
      </c>
      <c r="D92" s="43" t="str">
        <f t="shared" si="12"/>
        <v>N/A</v>
      </c>
      <c r="E92" s="35">
        <v>49636</v>
      </c>
      <c r="F92" s="43" t="str">
        <f t="shared" si="13"/>
        <v>N/A</v>
      </c>
      <c r="G92" s="35">
        <v>51045</v>
      </c>
      <c r="H92" s="43" t="str">
        <f t="shared" si="14"/>
        <v>N/A</v>
      </c>
      <c r="I92" s="12">
        <v>13.86</v>
      </c>
      <c r="J92" s="12">
        <v>2.839</v>
      </c>
      <c r="K92" s="44" t="s">
        <v>732</v>
      </c>
      <c r="L92" s="9" t="str">
        <f t="shared" si="15"/>
        <v>Yes</v>
      </c>
    </row>
    <row r="93" spans="1:12" x14ac:dyDescent="0.2">
      <c r="A93" s="45" t="s">
        <v>1325</v>
      </c>
      <c r="B93" s="34" t="s">
        <v>217</v>
      </c>
      <c r="C93" s="46">
        <v>437.36960909999999</v>
      </c>
      <c r="D93" s="43" t="str">
        <f t="shared" si="12"/>
        <v>N/A</v>
      </c>
      <c r="E93" s="46">
        <v>461.45654364000001</v>
      </c>
      <c r="F93" s="43" t="str">
        <f t="shared" si="13"/>
        <v>N/A</v>
      </c>
      <c r="G93" s="46">
        <v>446.40242923</v>
      </c>
      <c r="H93" s="43" t="str">
        <f t="shared" si="14"/>
        <v>N/A</v>
      </c>
      <c r="I93" s="12">
        <v>5.5069999999999997</v>
      </c>
      <c r="J93" s="12">
        <v>-3.26</v>
      </c>
      <c r="K93" s="44" t="s">
        <v>732</v>
      </c>
      <c r="L93" s="9" t="str">
        <f t="shared" si="15"/>
        <v>Yes</v>
      </c>
    </row>
    <row r="94" spans="1:12" ht="25.5" x14ac:dyDescent="0.2">
      <c r="A94" s="45" t="s">
        <v>560</v>
      </c>
      <c r="B94" s="34" t="s">
        <v>217</v>
      </c>
      <c r="C94" s="46">
        <v>2082083</v>
      </c>
      <c r="D94" s="43" t="str">
        <f t="shared" si="12"/>
        <v>N/A</v>
      </c>
      <c r="E94" s="46">
        <v>2337941</v>
      </c>
      <c r="F94" s="43" t="str">
        <f t="shared" si="13"/>
        <v>N/A</v>
      </c>
      <c r="G94" s="46">
        <v>2371539</v>
      </c>
      <c r="H94" s="43" t="str">
        <f t="shared" si="14"/>
        <v>N/A</v>
      </c>
      <c r="I94" s="12">
        <v>12.29</v>
      </c>
      <c r="J94" s="12">
        <v>1.4370000000000001</v>
      </c>
      <c r="K94" s="44" t="s">
        <v>732</v>
      </c>
      <c r="L94" s="9" t="str">
        <f t="shared" si="15"/>
        <v>Yes</v>
      </c>
    </row>
    <row r="95" spans="1:12" x14ac:dyDescent="0.2">
      <c r="A95" s="45" t="s">
        <v>561</v>
      </c>
      <c r="B95" s="34" t="s">
        <v>217</v>
      </c>
      <c r="C95" s="35">
        <v>16862</v>
      </c>
      <c r="D95" s="43" t="str">
        <f t="shared" si="12"/>
        <v>N/A</v>
      </c>
      <c r="E95" s="35">
        <v>18710</v>
      </c>
      <c r="F95" s="43" t="str">
        <f t="shared" si="13"/>
        <v>N/A</v>
      </c>
      <c r="G95" s="35">
        <v>18293</v>
      </c>
      <c r="H95" s="43" t="str">
        <f t="shared" si="14"/>
        <v>N/A</v>
      </c>
      <c r="I95" s="12">
        <v>10.96</v>
      </c>
      <c r="J95" s="12">
        <v>-2.23</v>
      </c>
      <c r="K95" s="44" t="s">
        <v>732</v>
      </c>
      <c r="L95" s="9" t="str">
        <f t="shared" si="15"/>
        <v>Yes</v>
      </c>
    </row>
    <row r="96" spans="1:12" ht="25.5" x14ac:dyDescent="0.2">
      <c r="A96" s="45" t="s">
        <v>1326</v>
      </c>
      <c r="B96" s="34" t="s">
        <v>217</v>
      </c>
      <c r="C96" s="46">
        <v>123.47781995</v>
      </c>
      <c r="D96" s="43" t="str">
        <f t="shared" si="12"/>
        <v>N/A</v>
      </c>
      <c r="E96" s="46">
        <v>124.95676109</v>
      </c>
      <c r="F96" s="43" t="str">
        <f t="shared" si="13"/>
        <v>N/A</v>
      </c>
      <c r="G96" s="46">
        <v>129.64188487000001</v>
      </c>
      <c r="H96" s="43" t="str">
        <f t="shared" si="14"/>
        <v>N/A</v>
      </c>
      <c r="I96" s="12">
        <v>1.198</v>
      </c>
      <c r="J96" s="12">
        <v>3.7490000000000001</v>
      </c>
      <c r="K96" s="44" t="s">
        <v>732</v>
      </c>
      <c r="L96" s="9" t="str">
        <f t="shared" si="15"/>
        <v>Yes</v>
      </c>
    </row>
    <row r="97" spans="1:12" ht="25.5" x14ac:dyDescent="0.2">
      <c r="A97" s="45" t="s">
        <v>562</v>
      </c>
      <c r="B97" s="34" t="s">
        <v>217</v>
      </c>
      <c r="C97" s="46">
        <v>60703538</v>
      </c>
      <c r="D97" s="43" t="str">
        <f t="shared" si="12"/>
        <v>N/A</v>
      </c>
      <c r="E97" s="46">
        <v>55732943</v>
      </c>
      <c r="F97" s="43" t="str">
        <f t="shared" si="13"/>
        <v>N/A</v>
      </c>
      <c r="G97" s="46">
        <v>58340626</v>
      </c>
      <c r="H97" s="43" t="str">
        <f t="shared" si="14"/>
        <v>N/A</v>
      </c>
      <c r="I97" s="12">
        <v>-8.19</v>
      </c>
      <c r="J97" s="12">
        <v>4.6790000000000003</v>
      </c>
      <c r="K97" s="44" t="s">
        <v>732</v>
      </c>
      <c r="L97" s="9" t="str">
        <f t="shared" si="15"/>
        <v>Yes</v>
      </c>
    </row>
    <row r="98" spans="1:12" x14ac:dyDescent="0.2">
      <c r="A98" s="45" t="s">
        <v>563</v>
      </c>
      <c r="B98" s="34" t="s">
        <v>217</v>
      </c>
      <c r="C98" s="35">
        <v>65737</v>
      </c>
      <c r="D98" s="43" t="str">
        <f t="shared" si="12"/>
        <v>N/A</v>
      </c>
      <c r="E98" s="35">
        <v>62392</v>
      </c>
      <c r="F98" s="43" t="str">
        <f t="shared" si="13"/>
        <v>N/A</v>
      </c>
      <c r="G98" s="35">
        <v>57855</v>
      </c>
      <c r="H98" s="43" t="str">
        <f t="shared" si="14"/>
        <v>N/A</v>
      </c>
      <c r="I98" s="12">
        <v>-5.09</v>
      </c>
      <c r="J98" s="12">
        <v>-7.27</v>
      </c>
      <c r="K98" s="44" t="s">
        <v>732</v>
      </c>
      <c r="L98" s="9" t="str">
        <f t="shared" si="15"/>
        <v>Yes</v>
      </c>
    </row>
    <row r="99" spans="1:12" x14ac:dyDescent="0.2">
      <c r="A99" s="45" t="s">
        <v>1327</v>
      </c>
      <c r="B99" s="34" t="s">
        <v>217</v>
      </c>
      <c r="C99" s="46">
        <v>923.43030561</v>
      </c>
      <c r="D99" s="43" t="str">
        <f t="shared" si="12"/>
        <v>N/A</v>
      </c>
      <c r="E99" s="46">
        <v>893.27065970000001</v>
      </c>
      <c r="F99" s="43" t="str">
        <f t="shared" si="13"/>
        <v>N/A</v>
      </c>
      <c r="G99" s="46">
        <v>1008.3938467</v>
      </c>
      <c r="H99" s="43" t="str">
        <f t="shared" si="14"/>
        <v>N/A</v>
      </c>
      <c r="I99" s="12">
        <v>-3.27</v>
      </c>
      <c r="J99" s="12">
        <v>12.89</v>
      </c>
      <c r="K99" s="44" t="s">
        <v>732</v>
      </c>
      <c r="L99" s="9" t="str">
        <f t="shared" si="15"/>
        <v>Yes</v>
      </c>
    </row>
    <row r="100" spans="1:12" x14ac:dyDescent="0.2">
      <c r="A100" s="45" t="s">
        <v>564</v>
      </c>
      <c r="B100" s="34" t="s">
        <v>217</v>
      </c>
      <c r="C100" s="46">
        <v>19503785</v>
      </c>
      <c r="D100" s="43" t="str">
        <f t="shared" si="12"/>
        <v>N/A</v>
      </c>
      <c r="E100" s="46">
        <v>20130889</v>
      </c>
      <c r="F100" s="43" t="str">
        <f t="shared" si="13"/>
        <v>N/A</v>
      </c>
      <c r="G100" s="46">
        <v>18842403</v>
      </c>
      <c r="H100" s="43" t="str">
        <f t="shared" si="14"/>
        <v>N/A</v>
      </c>
      <c r="I100" s="12">
        <v>3.2149999999999999</v>
      </c>
      <c r="J100" s="12">
        <v>-6.4</v>
      </c>
      <c r="K100" s="44" t="s">
        <v>732</v>
      </c>
      <c r="L100" s="9" t="str">
        <f t="shared" si="15"/>
        <v>Yes</v>
      </c>
    </row>
    <row r="101" spans="1:12" x14ac:dyDescent="0.2">
      <c r="A101" s="45" t="s">
        <v>565</v>
      </c>
      <c r="B101" s="34" t="s">
        <v>217</v>
      </c>
      <c r="C101" s="35">
        <v>34202</v>
      </c>
      <c r="D101" s="43" t="str">
        <f t="shared" si="12"/>
        <v>N/A</v>
      </c>
      <c r="E101" s="35">
        <v>38731</v>
      </c>
      <c r="F101" s="43" t="str">
        <f t="shared" si="13"/>
        <v>N/A</v>
      </c>
      <c r="G101" s="35">
        <v>38365</v>
      </c>
      <c r="H101" s="43" t="str">
        <f t="shared" si="14"/>
        <v>N/A</v>
      </c>
      <c r="I101" s="12">
        <v>13.24</v>
      </c>
      <c r="J101" s="12">
        <v>-0.94499999999999995</v>
      </c>
      <c r="K101" s="44" t="s">
        <v>732</v>
      </c>
      <c r="L101" s="9" t="str">
        <f t="shared" si="15"/>
        <v>Yes</v>
      </c>
    </row>
    <row r="102" spans="1:12" x14ac:dyDescent="0.2">
      <c r="A102" s="45" t="s">
        <v>1328</v>
      </c>
      <c r="B102" s="34" t="s">
        <v>217</v>
      </c>
      <c r="C102" s="46">
        <v>570.25276299999996</v>
      </c>
      <c r="D102" s="43" t="str">
        <f t="shared" si="12"/>
        <v>N/A</v>
      </c>
      <c r="E102" s="46">
        <v>519.76166378000005</v>
      </c>
      <c r="F102" s="43" t="str">
        <f t="shared" si="13"/>
        <v>N/A</v>
      </c>
      <c r="G102" s="46">
        <v>491.13522741999998</v>
      </c>
      <c r="H102" s="43" t="str">
        <f t="shared" si="14"/>
        <v>N/A</v>
      </c>
      <c r="I102" s="12">
        <v>-8.85</v>
      </c>
      <c r="J102" s="12">
        <v>-5.51</v>
      </c>
      <c r="K102" s="44" t="s">
        <v>732</v>
      </c>
      <c r="L102" s="9" t="str">
        <f t="shared" si="15"/>
        <v>Yes</v>
      </c>
    </row>
    <row r="103" spans="1:12" ht="25.5" x14ac:dyDescent="0.2">
      <c r="A103" s="45" t="s">
        <v>566</v>
      </c>
      <c r="B103" s="34" t="s">
        <v>217</v>
      </c>
      <c r="C103" s="46">
        <v>4821822</v>
      </c>
      <c r="D103" s="43" t="str">
        <f t="shared" si="12"/>
        <v>N/A</v>
      </c>
      <c r="E103" s="46">
        <v>5593342</v>
      </c>
      <c r="F103" s="43" t="str">
        <f t="shared" si="13"/>
        <v>N/A</v>
      </c>
      <c r="G103" s="46">
        <v>6215153</v>
      </c>
      <c r="H103" s="43" t="str">
        <f t="shared" si="14"/>
        <v>N/A</v>
      </c>
      <c r="I103" s="12">
        <v>16</v>
      </c>
      <c r="J103" s="12">
        <v>11.12</v>
      </c>
      <c r="K103" s="44" t="s">
        <v>732</v>
      </c>
      <c r="L103" s="9" t="str">
        <f t="shared" si="15"/>
        <v>Yes</v>
      </c>
    </row>
    <row r="104" spans="1:12" x14ac:dyDescent="0.2">
      <c r="A104" s="45" t="s">
        <v>567</v>
      </c>
      <c r="B104" s="34" t="s">
        <v>217</v>
      </c>
      <c r="C104" s="35">
        <v>2466</v>
      </c>
      <c r="D104" s="43" t="str">
        <f t="shared" si="12"/>
        <v>N/A</v>
      </c>
      <c r="E104" s="35">
        <v>2724</v>
      </c>
      <c r="F104" s="43" t="str">
        <f t="shared" si="13"/>
        <v>N/A</v>
      </c>
      <c r="G104" s="35">
        <v>2873</v>
      </c>
      <c r="H104" s="43" t="str">
        <f t="shared" si="14"/>
        <v>N/A</v>
      </c>
      <c r="I104" s="12">
        <v>10.46</v>
      </c>
      <c r="J104" s="12">
        <v>5.47</v>
      </c>
      <c r="K104" s="44" t="s">
        <v>732</v>
      </c>
      <c r="L104" s="9" t="str">
        <f t="shared" si="15"/>
        <v>Yes</v>
      </c>
    </row>
    <row r="105" spans="1:12" ht="25.5" x14ac:dyDescent="0.2">
      <c r="A105" s="45" t="s">
        <v>1329</v>
      </c>
      <c r="B105" s="34" t="s">
        <v>217</v>
      </c>
      <c r="C105" s="46">
        <v>1955.3211679000001</v>
      </c>
      <c r="D105" s="43" t="str">
        <f t="shared" si="12"/>
        <v>N/A</v>
      </c>
      <c r="E105" s="46">
        <v>2053.3560940000002</v>
      </c>
      <c r="F105" s="43" t="str">
        <f t="shared" si="13"/>
        <v>N/A</v>
      </c>
      <c r="G105" s="46">
        <v>2163.2972503000001</v>
      </c>
      <c r="H105" s="43" t="str">
        <f t="shared" si="14"/>
        <v>N/A</v>
      </c>
      <c r="I105" s="12">
        <v>5.0140000000000002</v>
      </c>
      <c r="J105" s="12">
        <v>5.3540000000000001</v>
      </c>
      <c r="K105" s="44" t="s">
        <v>732</v>
      </c>
      <c r="L105" s="9" t="str">
        <f t="shared" si="15"/>
        <v>Yes</v>
      </c>
    </row>
    <row r="106" spans="1:12" ht="25.5" x14ac:dyDescent="0.2">
      <c r="A106" s="45" t="s">
        <v>568</v>
      </c>
      <c r="B106" s="34" t="s">
        <v>217</v>
      </c>
      <c r="C106" s="46">
        <v>25263575</v>
      </c>
      <c r="D106" s="43" t="str">
        <f t="shared" si="12"/>
        <v>N/A</v>
      </c>
      <c r="E106" s="46">
        <v>37923249</v>
      </c>
      <c r="F106" s="43" t="str">
        <f t="shared" si="13"/>
        <v>N/A</v>
      </c>
      <c r="G106" s="46">
        <v>40556426</v>
      </c>
      <c r="H106" s="43" t="str">
        <f t="shared" si="14"/>
        <v>N/A</v>
      </c>
      <c r="I106" s="12">
        <v>50.11</v>
      </c>
      <c r="J106" s="12">
        <v>6.9429999999999996</v>
      </c>
      <c r="K106" s="44" t="s">
        <v>732</v>
      </c>
      <c r="L106" s="9" t="str">
        <f t="shared" si="15"/>
        <v>Yes</v>
      </c>
    </row>
    <row r="107" spans="1:12" x14ac:dyDescent="0.2">
      <c r="A107" s="45" t="s">
        <v>569</v>
      </c>
      <c r="B107" s="34" t="s">
        <v>217</v>
      </c>
      <c r="C107" s="35">
        <v>92357</v>
      </c>
      <c r="D107" s="43" t="str">
        <f t="shared" si="12"/>
        <v>N/A</v>
      </c>
      <c r="E107" s="35">
        <v>98467</v>
      </c>
      <c r="F107" s="43" t="str">
        <f t="shared" si="13"/>
        <v>N/A</v>
      </c>
      <c r="G107" s="35">
        <v>95924</v>
      </c>
      <c r="H107" s="43" t="str">
        <f t="shared" si="14"/>
        <v>N/A</v>
      </c>
      <c r="I107" s="12">
        <v>6.6159999999999997</v>
      </c>
      <c r="J107" s="12">
        <v>-2.58</v>
      </c>
      <c r="K107" s="44" t="s">
        <v>732</v>
      </c>
      <c r="L107" s="9" t="str">
        <f t="shared" si="15"/>
        <v>Yes</v>
      </c>
    </row>
    <row r="108" spans="1:12" x14ac:dyDescent="0.2">
      <c r="A108" s="45" t="s">
        <v>1330</v>
      </c>
      <c r="B108" s="34" t="s">
        <v>217</v>
      </c>
      <c r="C108" s="46">
        <v>273.54261181999999</v>
      </c>
      <c r="D108" s="43" t="str">
        <f t="shared" si="12"/>
        <v>N/A</v>
      </c>
      <c r="E108" s="46">
        <v>385.13663460999999</v>
      </c>
      <c r="F108" s="43" t="str">
        <f t="shared" si="13"/>
        <v>N/A</v>
      </c>
      <c r="G108" s="46">
        <v>422.79748551</v>
      </c>
      <c r="H108" s="43" t="str">
        <f t="shared" si="14"/>
        <v>N/A</v>
      </c>
      <c r="I108" s="12">
        <v>40.799999999999997</v>
      </c>
      <c r="J108" s="12">
        <v>9.7789999999999999</v>
      </c>
      <c r="K108" s="44" t="s">
        <v>732</v>
      </c>
      <c r="L108" s="9" t="str">
        <f t="shared" si="15"/>
        <v>Yes</v>
      </c>
    </row>
    <row r="109" spans="1:12" x14ac:dyDescent="0.2">
      <c r="A109" s="45" t="s">
        <v>570</v>
      </c>
      <c r="B109" s="34" t="s">
        <v>217</v>
      </c>
      <c r="C109" s="46">
        <v>187527138</v>
      </c>
      <c r="D109" s="43" t="str">
        <f t="shared" si="12"/>
        <v>N/A</v>
      </c>
      <c r="E109" s="46">
        <v>187205492</v>
      </c>
      <c r="F109" s="43" t="str">
        <f t="shared" si="13"/>
        <v>N/A</v>
      </c>
      <c r="G109" s="46">
        <v>187804268</v>
      </c>
      <c r="H109" s="43" t="str">
        <f t="shared" si="14"/>
        <v>N/A</v>
      </c>
      <c r="I109" s="12">
        <v>-0.17199999999999999</v>
      </c>
      <c r="J109" s="12">
        <v>0.31979999999999997</v>
      </c>
      <c r="K109" s="44" t="s">
        <v>732</v>
      </c>
      <c r="L109" s="9" t="str">
        <f t="shared" si="15"/>
        <v>Yes</v>
      </c>
    </row>
    <row r="110" spans="1:12" x14ac:dyDescent="0.2">
      <c r="A110" s="45" t="s">
        <v>571</v>
      </c>
      <c r="B110" s="34" t="s">
        <v>217</v>
      </c>
      <c r="C110" s="35">
        <v>113682</v>
      </c>
      <c r="D110" s="43" t="str">
        <f t="shared" si="12"/>
        <v>N/A</v>
      </c>
      <c r="E110" s="35">
        <v>112577</v>
      </c>
      <c r="F110" s="43" t="str">
        <f t="shared" si="13"/>
        <v>N/A</v>
      </c>
      <c r="G110" s="35">
        <v>111527</v>
      </c>
      <c r="H110" s="43" t="str">
        <f t="shared" si="14"/>
        <v>N/A</v>
      </c>
      <c r="I110" s="12">
        <v>-0.97199999999999998</v>
      </c>
      <c r="J110" s="12">
        <v>-0.93300000000000005</v>
      </c>
      <c r="K110" s="44" t="s">
        <v>732</v>
      </c>
      <c r="L110" s="9" t="str">
        <f t="shared" si="15"/>
        <v>Yes</v>
      </c>
    </row>
    <row r="111" spans="1:12" x14ac:dyDescent="0.2">
      <c r="A111" s="45" t="s">
        <v>1331</v>
      </c>
      <c r="B111" s="34" t="s">
        <v>217</v>
      </c>
      <c r="C111" s="46">
        <v>1649.5763445</v>
      </c>
      <c r="D111" s="43" t="str">
        <f t="shared" si="12"/>
        <v>N/A</v>
      </c>
      <c r="E111" s="46">
        <v>1662.9106478000001</v>
      </c>
      <c r="F111" s="43" t="str">
        <f t="shared" si="13"/>
        <v>N/A</v>
      </c>
      <c r="G111" s="46">
        <v>1683.9354416000001</v>
      </c>
      <c r="H111" s="43" t="str">
        <f t="shared" si="14"/>
        <v>N/A</v>
      </c>
      <c r="I111" s="12">
        <v>0.80830000000000002</v>
      </c>
      <c r="J111" s="12">
        <v>1.264</v>
      </c>
      <c r="K111" s="44" t="s">
        <v>732</v>
      </c>
      <c r="L111" s="9" t="str">
        <f t="shared" si="15"/>
        <v>Yes</v>
      </c>
    </row>
    <row r="112" spans="1:12" ht="25.5" x14ac:dyDescent="0.2">
      <c r="A112" s="45" t="s">
        <v>572</v>
      </c>
      <c r="B112" s="34" t="s">
        <v>217</v>
      </c>
      <c r="C112" s="46">
        <v>256660732</v>
      </c>
      <c r="D112" s="43" t="str">
        <f t="shared" si="12"/>
        <v>N/A</v>
      </c>
      <c r="E112" s="46">
        <v>266692353</v>
      </c>
      <c r="F112" s="43" t="str">
        <f t="shared" si="13"/>
        <v>N/A</v>
      </c>
      <c r="G112" s="46">
        <v>260408243</v>
      </c>
      <c r="H112" s="43" t="str">
        <f t="shared" si="14"/>
        <v>N/A</v>
      </c>
      <c r="I112" s="12">
        <v>3.9089999999999998</v>
      </c>
      <c r="J112" s="12">
        <v>-2.36</v>
      </c>
      <c r="K112" s="44" t="s">
        <v>732</v>
      </c>
      <c r="L112" s="9" t="str">
        <f t="shared" si="15"/>
        <v>Yes</v>
      </c>
    </row>
    <row r="113" spans="1:12" x14ac:dyDescent="0.2">
      <c r="A113" s="45" t="s">
        <v>573</v>
      </c>
      <c r="B113" s="34" t="s">
        <v>217</v>
      </c>
      <c r="C113" s="35">
        <v>15720</v>
      </c>
      <c r="D113" s="43" t="str">
        <f t="shared" si="12"/>
        <v>N/A</v>
      </c>
      <c r="E113" s="35">
        <v>16480</v>
      </c>
      <c r="F113" s="43" t="str">
        <f t="shared" si="13"/>
        <v>N/A</v>
      </c>
      <c r="G113" s="35">
        <v>16918</v>
      </c>
      <c r="H113" s="43" t="str">
        <f t="shared" si="14"/>
        <v>N/A</v>
      </c>
      <c r="I113" s="12">
        <v>4.835</v>
      </c>
      <c r="J113" s="12">
        <v>2.6579999999999999</v>
      </c>
      <c r="K113" s="44" t="s">
        <v>732</v>
      </c>
      <c r="L113" s="9" t="str">
        <f t="shared" si="15"/>
        <v>Yes</v>
      </c>
    </row>
    <row r="114" spans="1:12" ht="25.5" x14ac:dyDescent="0.2">
      <c r="A114" s="45" t="s">
        <v>1332</v>
      </c>
      <c r="B114" s="34" t="s">
        <v>217</v>
      </c>
      <c r="C114" s="46">
        <v>16327.018575</v>
      </c>
      <c r="D114" s="43" t="str">
        <f t="shared" si="12"/>
        <v>N/A</v>
      </c>
      <c r="E114" s="46">
        <v>16182.788409999999</v>
      </c>
      <c r="F114" s="43" t="str">
        <f t="shared" si="13"/>
        <v>N/A</v>
      </c>
      <c r="G114" s="46">
        <v>15392.377527000001</v>
      </c>
      <c r="H114" s="43" t="str">
        <f t="shared" si="14"/>
        <v>N/A</v>
      </c>
      <c r="I114" s="12">
        <v>-0.88300000000000001</v>
      </c>
      <c r="J114" s="12">
        <v>-4.88</v>
      </c>
      <c r="K114" s="44" t="s">
        <v>732</v>
      </c>
      <c r="L114" s="9" t="str">
        <f t="shared" si="15"/>
        <v>Yes</v>
      </c>
    </row>
    <row r="115" spans="1:12" ht="25.5" x14ac:dyDescent="0.2">
      <c r="A115" s="45" t="s">
        <v>574</v>
      </c>
      <c r="B115" s="34" t="s">
        <v>217</v>
      </c>
      <c r="C115" s="46">
        <v>2487197</v>
      </c>
      <c r="D115" s="43" t="str">
        <f t="shared" si="12"/>
        <v>N/A</v>
      </c>
      <c r="E115" s="46">
        <v>2850903</v>
      </c>
      <c r="F115" s="43" t="str">
        <f t="shared" si="13"/>
        <v>N/A</v>
      </c>
      <c r="G115" s="46">
        <v>3011273</v>
      </c>
      <c r="H115" s="43" t="str">
        <f t="shared" si="14"/>
        <v>N/A</v>
      </c>
      <c r="I115" s="12">
        <v>14.62</v>
      </c>
      <c r="J115" s="12">
        <v>5.625</v>
      </c>
      <c r="K115" s="44" t="s">
        <v>732</v>
      </c>
      <c r="L115" s="9" t="str">
        <f t="shared" si="15"/>
        <v>Yes</v>
      </c>
    </row>
    <row r="116" spans="1:12" x14ac:dyDescent="0.2">
      <c r="A116" s="3" t="s">
        <v>575</v>
      </c>
      <c r="B116" s="34" t="s">
        <v>217</v>
      </c>
      <c r="C116" s="35">
        <v>8215</v>
      </c>
      <c r="D116" s="43" t="str">
        <f t="shared" si="12"/>
        <v>N/A</v>
      </c>
      <c r="E116" s="35">
        <v>9235</v>
      </c>
      <c r="F116" s="43" t="str">
        <f t="shared" si="13"/>
        <v>N/A</v>
      </c>
      <c r="G116" s="35">
        <v>9624</v>
      </c>
      <c r="H116" s="43" t="str">
        <f t="shared" si="14"/>
        <v>N/A</v>
      </c>
      <c r="I116" s="12">
        <v>12.42</v>
      </c>
      <c r="J116" s="12">
        <v>4.2119999999999997</v>
      </c>
      <c r="K116" s="44" t="s">
        <v>732</v>
      </c>
      <c r="L116" s="9" t="str">
        <f t="shared" si="15"/>
        <v>Yes</v>
      </c>
    </row>
    <row r="117" spans="1:12" ht="25.5" x14ac:dyDescent="0.2">
      <c r="A117" s="3" t="s">
        <v>1333</v>
      </c>
      <c r="B117" s="34" t="s">
        <v>217</v>
      </c>
      <c r="C117" s="46">
        <v>302.76287279000002</v>
      </c>
      <c r="D117" s="43" t="str">
        <f t="shared" si="12"/>
        <v>N/A</v>
      </c>
      <c r="E117" s="46">
        <v>308.70633459999999</v>
      </c>
      <c r="F117" s="43" t="str">
        <f t="shared" si="13"/>
        <v>N/A</v>
      </c>
      <c r="G117" s="46">
        <v>312.89204073000002</v>
      </c>
      <c r="H117" s="43" t="str">
        <f t="shared" si="14"/>
        <v>N/A</v>
      </c>
      <c r="I117" s="12">
        <v>1.9630000000000001</v>
      </c>
      <c r="J117" s="12">
        <v>1.3560000000000001</v>
      </c>
      <c r="K117" s="44" t="s">
        <v>732</v>
      </c>
      <c r="L117" s="9" t="str">
        <f t="shared" si="15"/>
        <v>Yes</v>
      </c>
    </row>
    <row r="118" spans="1:12" ht="25.5" x14ac:dyDescent="0.2">
      <c r="A118" s="4" t="s">
        <v>576</v>
      </c>
      <c r="B118" s="34" t="s">
        <v>217</v>
      </c>
      <c r="C118" s="46">
        <v>26837256</v>
      </c>
      <c r="D118" s="43" t="str">
        <f t="shared" si="12"/>
        <v>N/A</v>
      </c>
      <c r="E118" s="46">
        <v>29427444</v>
      </c>
      <c r="F118" s="43" t="str">
        <f t="shared" si="13"/>
        <v>N/A</v>
      </c>
      <c r="G118" s="46">
        <v>32692748</v>
      </c>
      <c r="H118" s="43" t="str">
        <f t="shared" si="14"/>
        <v>N/A</v>
      </c>
      <c r="I118" s="12">
        <v>9.6509999999999998</v>
      </c>
      <c r="J118" s="12">
        <v>11.1</v>
      </c>
      <c r="K118" s="44" t="s">
        <v>732</v>
      </c>
      <c r="L118" s="9" t="str">
        <f t="shared" si="15"/>
        <v>Yes</v>
      </c>
    </row>
    <row r="119" spans="1:12" x14ac:dyDescent="0.2">
      <c r="A119" s="4" t="s">
        <v>577</v>
      </c>
      <c r="B119" s="34" t="s">
        <v>217</v>
      </c>
      <c r="C119" s="35">
        <v>1991</v>
      </c>
      <c r="D119" s="43" t="str">
        <f t="shared" si="12"/>
        <v>N/A</v>
      </c>
      <c r="E119" s="35">
        <v>2077</v>
      </c>
      <c r="F119" s="43" t="str">
        <f t="shared" si="13"/>
        <v>N/A</v>
      </c>
      <c r="G119" s="35">
        <v>2204</v>
      </c>
      <c r="H119" s="43" t="str">
        <f t="shared" si="14"/>
        <v>N/A</v>
      </c>
      <c r="I119" s="12">
        <v>4.319</v>
      </c>
      <c r="J119" s="12">
        <v>6.1150000000000002</v>
      </c>
      <c r="K119" s="44" t="s">
        <v>732</v>
      </c>
      <c r="L119" s="9" t="str">
        <f t="shared" si="15"/>
        <v>Yes</v>
      </c>
    </row>
    <row r="120" spans="1:12" ht="25.5" x14ac:dyDescent="0.2">
      <c r="A120" s="4" t="s">
        <v>1334</v>
      </c>
      <c r="B120" s="34" t="s">
        <v>217</v>
      </c>
      <c r="C120" s="46">
        <v>13479.284782000001</v>
      </c>
      <c r="D120" s="43" t="str">
        <f t="shared" si="12"/>
        <v>N/A</v>
      </c>
      <c r="E120" s="46">
        <v>14168.244584</v>
      </c>
      <c r="F120" s="43" t="str">
        <f t="shared" si="13"/>
        <v>N/A</v>
      </c>
      <c r="G120" s="46">
        <v>14833.370236000001</v>
      </c>
      <c r="H120" s="43" t="str">
        <f t="shared" si="14"/>
        <v>N/A</v>
      </c>
      <c r="I120" s="12">
        <v>5.1109999999999998</v>
      </c>
      <c r="J120" s="12">
        <v>4.694</v>
      </c>
      <c r="K120" s="44" t="s">
        <v>732</v>
      </c>
      <c r="L120" s="9" t="str">
        <f t="shared" si="15"/>
        <v>Yes</v>
      </c>
    </row>
    <row r="121" spans="1:12" ht="25.5" x14ac:dyDescent="0.2">
      <c r="A121" s="4" t="s">
        <v>578</v>
      </c>
      <c r="B121" s="34" t="s">
        <v>217</v>
      </c>
      <c r="C121" s="46">
        <v>1697775</v>
      </c>
      <c r="D121" s="43" t="str">
        <f t="shared" si="12"/>
        <v>N/A</v>
      </c>
      <c r="E121" s="46">
        <v>2002765</v>
      </c>
      <c r="F121" s="43" t="str">
        <f t="shared" si="13"/>
        <v>N/A</v>
      </c>
      <c r="G121" s="46">
        <v>2285748</v>
      </c>
      <c r="H121" s="43" t="str">
        <f t="shared" si="14"/>
        <v>N/A</v>
      </c>
      <c r="I121" s="12">
        <v>17.96</v>
      </c>
      <c r="J121" s="12">
        <v>14.13</v>
      </c>
      <c r="K121" s="44" t="s">
        <v>732</v>
      </c>
      <c r="L121" s="9" t="str">
        <f t="shared" si="15"/>
        <v>Yes</v>
      </c>
    </row>
    <row r="122" spans="1:12" ht="25.5" x14ac:dyDescent="0.2">
      <c r="A122" s="4" t="s">
        <v>579</v>
      </c>
      <c r="B122" s="34" t="s">
        <v>217</v>
      </c>
      <c r="C122" s="35">
        <v>3046</v>
      </c>
      <c r="D122" s="43" t="str">
        <f t="shared" si="12"/>
        <v>N/A</v>
      </c>
      <c r="E122" s="35">
        <v>3885</v>
      </c>
      <c r="F122" s="43" t="str">
        <f t="shared" si="13"/>
        <v>N/A</v>
      </c>
      <c r="G122" s="35">
        <v>4508</v>
      </c>
      <c r="H122" s="43" t="str">
        <f t="shared" si="14"/>
        <v>N/A</v>
      </c>
      <c r="I122" s="12">
        <v>27.54</v>
      </c>
      <c r="J122" s="12">
        <v>16.04</v>
      </c>
      <c r="K122" s="44" t="s">
        <v>732</v>
      </c>
      <c r="L122" s="9" t="str">
        <f t="shared" si="15"/>
        <v>Yes</v>
      </c>
    </row>
    <row r="123" spans="1:12" ht="25.5" x14ac:dyDescent="0.2">
      <c r="A123" s="4" t="s">
        <v>1335</v>
      </c>
      <c r="B123" s="34" t="s">
        <v>217</v>
      </c>
      <c r="C123" s="46">
        <v>557.37852922000002</v>
      </c>
      <c r="D123" s="43" t="str">
        <f t="shared" si="12"/>
        <v>N/A</v>
      </c>
      <c r="E123" s="46">
        <v>515.51222651</v>
      </c>
      <c r="F123" s="43" t="str">
        <f t="shared" si="13"/>
        <v>N/A</v>
      </c>
      <c r="G123" s="46">
        <v>507.04259094999998</v>
      </c>
      <c r="H123" s="43" t="str">
        <f t="shared" si="14"/>
        <v>N/A</v>
      </c>
      <c r="I123" s="12">
        <v>-7.51</v>
      </c>
      <c r="J123" s="12">
        <v>-1.64</v>
      </c>
      <c r="K123" s="44" t="s">
        <v>732</v>
      </c>
      <c r="L123" s="9" t="str">
        <f t="shared" si="15"/>
        <v>Yes</v>
      </c>
    </row>
    <row r="124" spans="1:12" ht="25.5" x14ac:dyDescent="0.2">
      <c r="A124" s="4" t="s">
        <v>580</v>
      </c>
      <c r="B124" s="34" t="s">
        <v>217</v>
      </c>
      <c r="C124" s="46">
        <v>4573832</v>
      </c>
      <c r="D124" s="43" t="str">
        <f t="shared" si="12"/>
        <v>N/A</v>
      </c>
      <c r="E124" s="46">
        <v>4412123</v>
      </c>
      <c r="F124" s="43" t="str">
        <f t="shared" si="13"/>
        <v>N/A</v>
      </c>
      <c r="G124" s="46">
        <v>5526051</v>
      </c>
      <c r="H124" s="43" t="str">
        <f t="shared" si="14"/>
        <v>N/A</v>
      </c>
      <c r="I124" s="12">
        <v>-3.54</v>
      </c>
      <c r="J124" s="12">
        <v>25.25</v>
      </c>
      <c r="K124" s="44" t="s">
        <v>732</v>
      </c>
      <c r="L124" s="9" t="str">
        <f t="shared" si="15"/>
        <v>Yes</v>
      </c>
    </row>
    <row r="125" spans="1:12" x14ac:dyDescent="0.2">
      <c r="A125" s="2" t="s">
        <v>581</v>
      </c>
      <c r="B125" s="34" t="s">
        <v>217</v>
      </c>
      <c r="C125" s="35">
        <v>2516</v>
      </c>
      <c r="D125" s="43" t="str">
        <f t="shared" si="12"/>
        <v>N/A</v>
      </c>
      <c r="E125" s="35">
        <v>2758</v>
      </c>
      <c r="F125" s="43" t="str">
        <f t="shared" si="13"/>
        <v>N/A</v>
      </c>
      <c r="G125" s="35">
        <v>3174</v>
      </c>
      <c r="H125" s="43" t="str">
        <f t="shared" si="14"/>
        <v>N/A</v>
      </c>
      <c r="I125" s="12">
        <v>9.6180000000000003</v>
      </c>
      <c r="J125" s="12">
        <v>15.08</v>
      </c>
      <c r="K125" s="44" t="s">
        <v>732</v>
      </c>
      <c r="L125" s="9" t="str">
        <f t="shared" si="15"/>
        <v>Yes</v>
      </c>
    </row>
    <row r="126" spans="1:12" ht="25.5" x14ac:dyDescent="0.2">
      <c r="A126" s="2" t="s">
        <v>1336</v>
      </c>
      <c r="B126" s="34" t="s">
        <v>217</v>
      </c>
      <c r="C126" s="46">
        <v>1817.8982512</v>
      </c>
      <c r="D126" s="43" t="str">
        <f t="shared" si="12"/>
        <v>N/A</v>
      </c>
      <c r="E126" s="46">
        <v>1599.7545322999999</v>
      </c>
      <c r="F126" s="43" t="str">
        <f t="shared" si="13"/>
        <v>N/A</v>
      </c>
      <c r="G126" s="46">
        <v>1741.0368619999999</v>
      </c>
      <c r="H126" s="43" t="str">
        <f t="shared" si="14"/>
        <v>N/A</v>
      </c>
      <c r="I126" s="12">
        <v>-12</v>
      </c>
      <c r="J126" s="12">
        <v>8.8320000000000007</v>
      </c>
      <c r="K126" s="44" t="s">
        <v>732</v>
      </c>
      <c r="L126" s="9" t="str">
        <f t="shared" si="15"/>
        <v>Yes</v>
      </c>
    </row>
    <row r="127" spans="1:12" ht="25.5" x14ac:dyDescent="0.2">
      <c r="A127" s="2" t="s">
        <v>582</v>
      </c>
      <c r="B127" s="34" t="s">
        <v>217</v>
      </c>
      <c r="C127" s="46">
        <v>132611</v>
      </c>
      <c r="D127" s="43" t="str">
        <f t="shared" si="12"/>
        <v>N/A</v>
      </c>
      <c r="E127" s="46">
        <v>120103</v>
      </c>
      <c r="F127" s="43" t="str">
        <f t="shared" si="13"/>
        <v>N/A</v>
      </c>
      <c r="G127" s="46">
        <v>83755</v>
      </c>
      <c r="H127" s="43" t="str">
        <f t="shared" si="14"/>
        <v>N/A</v>
      </c>
      <c r="I127" s="12">
        <v>-9.43</v>
      </c>
      <c r="J127" s="12">
        <v>-30.3</v>
      </c>
      <c r="K127" s="44" t="s">
        <v>732</v>
      </c>
      <c r="L127" s="9" t="str">
        <f t="shared" si="15"/>
        <v>No</v>
      </c>
    </row>
    <row r="128" spans="1:12" x14ac:dyDescent="0.2">
      <c r="A128" s="2" t="s">
        <v>583</v>
      </c>
      <c r="B128" s="34" t="s">
        <v>217</v>
      </c>
      <c r="C128" s="35">
        <v>2006</v>
      </c>
      <c r="D128" s="43" t="str">
        <f t="shared" si="12"/>
        <v>N/A</v>
      </c>
      <c r="E128" s="35">
        <v>1756</v>
      </c>
      <c r="F128" s="43" t="str">
        <f t="shared" si="13"/>
        <v>N/A</v>
      </c>
      <c r="G128" s="35">
        <v>1040</v>
      </c>
      <c r="H128" s="43" t="str">
        <f t="shared" si="14"/>
        <v>N/A</v>
      </c>
      <c r="I128" s="12">
        <v>-12.5</v>
      </c>
      <c r="J128" s="12">
        <v>-40.799999999999997</v>
      </c>
      <c r="K128" s="44" t="s">
        <v>732</v>
      </c>
      <c r="L128" s="9" t="str">
        <f t="shared" si="15"/>
        <v>No</v>
      </c>
    </row>
    <row r="129" spans="1:12" ht="25.5" x14ac:dyDescent="0.2">
      <c r="A129" s="2" t="s">
        <v>1337</v>
      </c>
      <c r="B129" s="34" t="s">
        <v>217</v>
      </c>
      <c r="C129" s="46">
        <v>66.107178465000004</v>
      </c>
      <c r="D129" s="43" t="str">
        <f t="shared" si="12"/>
        <v>N/A</v>
      </c>
      <c r="E129" s="46">
        <v>68.395785876999994</v>
      </c>
      <c r="F129" s="43" t="str">
        <f t="shared" si="13"/>
        <v>N/A</v>
      </c>
      <c r="G129" s="46">
        <v>80.533653846000007</v>
      </c>
      <c r="H129" s="43" t="str">
        <f t="shared" si="14"/>
        <v>N/A</v>
      </c>
      <c r="I129" s="12">
        <v>3.4620000000000002</v>
      </c>
      <c r="J129" s="12">
        <v>17.75</v>
      </c>
      <c r="K129" s="44" t="s">
        <v>732</v>
      </c>
      <c r="L129" s="9" t="str">
        <f t="shared" si="15"/>
        <v>Yes</v>
      </c>
    </row>
    <row r="130" spans="1:12" ht="25.5" x14ac:dyDescent="0.2">
      <c r="A130" s="2" t="s">
        <v>584</v>
      </c>
      <c r="B130" s="34" t="s">
        <v>217</v>
      </c>
      <c r="C130" s="46">
        <v>6081696</v>
      </c>
      <c r="D130" s="43" t="str">
        <f t="shared" si="12"/>
        <v>N/A</v>
      </c>
      <c r="E130" s="46">
        <v>7230917</v>
      </c>
      <c r="F130" s="43" t="str">
        <f t="shared" si="13"/>
        <v>N/A</v>
      </c>
      <c r="G130" s="46">
        <v>6574544</v>
      </c>
      <c r="H130" s="43" t="str">
        <f t="shared" si="14"/>
        <v>N/A</v>
      </c>
      <c r="I130" s="12">
        <v>18.899999999999999</v>
      </c>
      <c r="J130" s="12">
        <v>-9.08</v>
      </c>
      <c r="K130" s="44" t="s">
        <v>732</v>
      </c>
      <c r="L130" s="9" t="str">
        <f t="shared" si="15"/>
        <v>Yes</v>
      </c>
    </row>
    <row r="131" spans="1:12" x14ac:dyDescent="0.2">
      <c r="A131" s="2" t="s">
        <v>585</v>
      </c>
      <c r="B131" s="34" t="s">
        <v>217</v>
      </c>
      <c r="C131" s="35">
        <v>542</v>
      </c>
      <c r="D131" s="43" t="str">
        <f t="shared" si="12"/>
        <v>N/A</v>
      </c>
      <c r="E131" s="35">
        <v>623</v>
      </c>
      <c r="F131" s="43" t="str">
        <f t="shared" si="13"/>
        <v>N/A</v>
      </c>
      <c r="G131" s="35">
        <v>629</v>
      </c>
      <c r="H131" s="43" t="str">
        <f t="shared" si="14"/>
        <v>N/A</v>
      </c>
      <c r="I131" s="12">
        <v>14.94</v>
      </c>
      <c r="J131" s="12">
        <v>0.96309999999999996</v>
      </c>
      <c r="K131" s="44" t="s">
        <v>732</v>
      </c>
      <c r="L131" s="9" t="str">
        <f t="shared" si="15"/>
        <v>Yes</v>
      </c>
    </row>
    <row r="132" spans="1:12" x14ac:dyDescent="0.2">
      <c r="A132" s="2" t="s">
        <v>1338</v>
      </c>
      <c r="B132" s="34" t="s">
        <v>217</v>
      </c>
      <c r="C132" s="46">
        <v>11220.841328</v>
      </c>
      <c r="D132" s="43" t="str">
        <f t="shared" si="12"/>
        <v>N/A</v>
      </c>
      <c r="E132" s="46">
        <v>11606.608346999999</v>
      </c>
      <c r="F132" s="43" t="str">
        <f t="shared" si="13"/>
        <v>N/A</v>
      </c>
      <c r="G132" s="46">
        <v>10452.375199</v>
      </c>
      <c r="H132" s="43" t="str">
        <f t="shared" si="14"/>
        <v>N/A</v>
      </c>
      <c r="I132" s="12">
        <v>3.4380000000000002</v>
      </c>
      <c r="J132" s="12">
        <v>-9.94</v>
      </c>
      <c r="K132" s="44" t="s">
        <v>732</v>
      </c>
      <c r="L132" s="9" t="str">
        <f t="shared" si="15"/>
        <v>Yes</v>
      </c>
    </row>
    <row r="133" spans="1:12" ht="25.5" x14ac:dyDescent="0.2">
      <c r="A133" s="2" t="s">
        <v>586</v>
      </c>
      <c r="B133" s="34" t="s">
        <v>217</v>
      </c>
      <c r="C133" s="46">
        <v>1529274</v>
      </c>
      <c r="D133" s="43" t="str">
        <f t="shared" si="12"/>
        <v>N/A</v>
      </c>
      <c r="E133" s="46">
        <v>1819656</v>
      </c>
      <c r="F133" s="43" t="str">
        <f t="shared" si="13"/>
        <v>N/A</v>
      </c>
      <c r="G133" s="46">
        <v>2152671</v>
      </c>
      <c r="H133" s="43" t="str">
        <f t="shared" si="14"/>
        <v>N/A</v>
      </c>
      <c r="I133" s="12">
        <v>18.989999999999998</v>
      </c>
      <c r="J133" s="12">
        <v>18.3</v>
      </c>
      <c r="K133" s="44" t="s">
        <v>732</v>
      </c>
      <c r="L133" s="9" t="str">
        <f>IF(J133="Div by 0", "N/A", IF(OR(J133="N/A",K133="N/A"),"N/A", IF(J133&gt;VALUE(MID(K133,1,2)), "No", IF(J133&lt;-1*VALUE(MID(K133,1,2)), "No", "Yes"))))</f>
        <v>Yes</v>
      </c>
    </row>
    <row r="134" spans="1:12" x14ac:dyDescent="0.2">
      <c r="A134" s="2" t="s">
        <v>587</v>
      </c>
      <c r="B134" s="34" t="s">
        <v>217</v>
      </c>
      <c r="C134" s="35">
        <v>11645</v>
      </c>
      <c r="D134" s="43" t="str">
        <f t="shared" si="12"/>
        <v>N/A</v>
      </c>
      <c r="E134" s="35">
        <v>13770</v>
      </c>
      <c r="F134" s="43" t="str">
        <f t="shared" si="13"/>
        <v>N/A</v>
      </c>
      <c r="G134" s="35">
        <v>15002</v>
      </c>
      <c r="H134" s="43" t="str">
        <f t="shared" si="14"/>
        <v>N/A</v>
      </c>
      <c r="I134" s="12">
        <v>18.25</v>
      </c>
      <c r="J134" s="12">
        <v>8.9469999999999992</v>
      </c>
      <c r="K134" s="44" t="s">
        <v>732</v>
      </c>
      <c r="L134" s="9" t="str">
        <f t="shared" ref="L134:L138" si="16">IF(J134="Div by 0", "N/A", IF(OR(J134="N/A",K134="N/A"),"N/A", IF(J134&gt;VALUE(MID(K134,1,2)), "No", IF(J134&lt;-1*VALUE(MID(K134,1,2)), "No", "Yes"))))</f>
        <v>Yes</v>
      </c>
    </row>
    <row r="135" spans="1:12" ht="25.5" x14ac:dyDescent="0.2">
      <c r="A135" s="2" t="s">
        <v>1339</v>
      </c>
      <c r="B135" s="34" t="s">
        <v>217</v>
      </c>
      <c r="C135" s="46">
        <v>131.32451696000001</v>
      </c>
      <c r="D135" s="43" t="str">
        <f t="shared" si="12"/>
        <v>N/A</v>
      </c>
      <c r="E135" s="46">
        <v>132.14640523</v>
      </c>
      <c r="F135" s="43" t="str">
        <f t="shared" si="13"/>
        <v>N/A</v>
      </c>
      <c r="G135" s="46">
        <v>143.49226770000001</v>
      </c>
      <c r="H135" s="43" t="str">
        <f t="shared" si="14"/>
        <v>N/A</v>
      </c>
      <c r="I135" s="12">
        <v>0.62580000000000002</v>
      </c>
      <c r="J135" s="12">
        <v>8.5860000000000003</v>
      </c>
      <c r="K135" s="44" t="s">
        <v>732</v>
      </c>
      <c r="L135" s="9" t="str">
        <f t="shared" si="16"/>
        <v>Yes</v>
      </c>
    </row>
    <row r="136" spans="1:12" ht="25.5" x14ac:dyDescent="0.2">
      <c r="A136" s="2" t="s">
        <v>588</v>
      </c>
      <c r="B136" s="34" t="s">
        <v>217</v>
      </c>
      <c r="C136" s="46">
        <v>30558218</v>
      </c>
      <c r="D136" s="43" t="str">
        <f t="shared" ref="D136:D150" si="17">IF($B136="N/A","N/A",IF(C136&gt;10,"No",IF(C136&lt;-10,"No","Yes")))</f>
        <v>N/A</v>
      </c>
      <c r="E136" s="46">
        <v>36030368</v>
      </c>
      <c r="F136" s="43" t="str">
        <f t="shared" ref="F136:F150" si="18">IF($B136="N/A","N/A",IF(E136&gt;10,"No",IF(E136&lt;-10,"No","Yes")))</f>
        <v>N/A</v>
      </c>
      <c r="G136" s="46">
        <v>40788048</v>
      </c>
      <c r="H136" s="43" t="str">
        <f t="shared" ref="H136:H150" si="19">IF($B136="N/A","N/A",IF(G136&gt;10,"No",IF(G136&lt;-10,"No","Yes")))</f>
        <v>N/A</v>
      </c>
      <c r="I136" s="12">
        <v>17.91</v>
      </c>
      <c r="J136" s="12">
        <v>13.2</v>
      </c>
      <c r="K136" s="44" t="s">
        <v>732</v>
      </c>
      <c r="L136" s="9" t="str">
        <f t="shared" si="16"/>
        <v>Yes</v>
      </c>
    </row>
    <row r="137" spans="1:12" x14ac:dyDescent="0.2">
      <c r="A137" s="2" t="s">
        <v>589</v>
      </c>
      <c r="B137" s="34" t="s">
        <v>217</v>
      </c>
      <c r="C137" s="35">
        <v>500</v>
      </c>
      <c r="D137" s="43" t="str">
        <f t="shared" si="17"/>
        <v>N/A</v>
      </c>
      <c r="E137" s="35">
        <v>562</v>
      </c>
      <c r="F137" s="43" t="str">
        <f t="shared" si="18"/>
        <v>N/A</v>
      </c>
      <c r="G137" s="35">
        <v>668</v>
      </c>
      <c r="H137" s="43" t="str">
        <f t="shared" si="19"/>
        <v>N/A</v>
      </c>
      <c r="I137" s="12">
        <v>12.4</v>
      </c>
      <c r="J137" s="12">
        <v>18.86</v>
      </c>
      <c r="K137" s="44" t="s">
        <v>732</v>
      </c>
      <c r="L137" s="9" t="str">
        <f t="shared" si="16"/>
        <v>Yes</v>
      </c>
    </row>
    <row r="138" spans="1:12" ht="25.5" x14ac:dyDescent="0.2">
      <c r="A138" s="2" t="s">
        <v>1340</v>
      </c>
      <c r="B138" s="34" t="s">
        <v>217</v>
      </c>
      <c r="C138" s="46">
        <v>61116.436000000002</v>
      </c>
      <c r="D138" s="43" t="str">
        <f t="shared" si="17"/>
        <v>N/A</v>
      </c>
      <c r="E138" s="46">
        <v>64110.975089</v>
      </c>
      <c r="F138" s="43" t="str">
        <f t="shared" si="18"/>
        <v>N/A</v>
      </c>
      <c r="G138" s="46">
        <v>61059.952096000001</v>
      </c>
      <c r="H138" s="43" t="str">
        <f t="shared" si="19"/>
        <v>N/A</v>
      </c>
      <c r="I138" s="12">
        <v>4.9000000000000004</v>
      </c>
      <c r="J138" s="12">
        <v>-4.76</v>
      </c>
      <c r="K138" s="44" t="s">
        <v>732</v>
      </c>
      <c r="L138" s="9" t="str">
        <f t="shared" si="16"/>
        <v>Yes</v>
      </c>
    </row>
    <row r="139" spans="1:12" ht="25.5" x14ac:dyDescent="0.2">
      <c r="A139" s="2" t="s">
        <v>590</v>
      </c>
      <c r="B139" s="34" t="s">
        <v>217</v>
      </c>
      <c r="C139" s="46">
        <v>37081575</v>
      </c>
      <c r="D139" s="43" t="str">
        <f t="shared" si="17"/>
        <v>N/A</v>
      </c>
      <c r="E139" s="46">
        <v>44948557</v>
      </c>
      <c r="F139" s="43" t="str">
        <f t="shared" si="18"/>
        <v>N/A</v>
      </c>
      <c r="G139" s="46">
        <v>45511295</v>
      </c>
      <c r="H139" s="43" t="str">
        <f t="shared" si="19"/>
        <v>N/A</v>
      </c>
      <c r="I139" s="12">
        <v>21.22</v>
      </c>
      <c r="J139" s="12">
        <v>1.252</v>
      </c>
      <c r="K139" s="44" t="s">
        <v>732</v>
      </c>
      <c r="L139" s="9" t="str">
        <f t="shared" ref="L139:L150" si="20">IF(J139="Div by 0", "N/A", IF(K139="N/A","N/A", IF(J139&gt;VALUE(MID(K139,1,2)), "No", IF(J139&lt;-1*VALUE(MID(K139,1,2)), "No", "Yes"))))</f>
        <v>Yes</v>
      </c>
    </row>
    <row r="140" spans="1:12" ht="25.5" x14ac:dyDescent="0.2">
      <c r="A140" s="2" t="s">
        <v>591</v>
      </c>
      <c r="B140" s="34" t="s">
        <v>217</v>
      </c>
      <c r="C140" s="35">
        <v>25964</v>
      </c>
      <c r="D140" s="43" t="str">
        <f t="shared" si="17"/>
        <v>N/A</v>
      </c>
      <c r="E140" s="35">
        <v>33837</v>
      </c>
      <c r="F140" s="43" t="str">
        <f t="shared" si="18"/>
        <v>N/A</v>
      </c>
      <c r="G140" s="35">
        <v>36271</v>
      </c>
      <c r="H140" s="43" t="str">
        <f t="shared" si="19"/>
        <v>N/A</v>
      </c>
      <c r="I140" s="12">
        <v>30.32</v>
      </c>
      <c r="J140" s="12">
        <v>7.1929999999999996</v>
      </c>
      <c r="K140" s="44" t="s">
        <v>732</v>
      </c>
      <c r="L140" s="9" t="str">
        <f t="shared" si="20"/>
        <v>Yes</v>
      </c>
    </row>
    <row r="141" spans="1:12" ht="25.5" x14ac:dyDescent="0.2">
      <c r="A141" s="2" t="s">
        <v>1341</v>
      </c>
      <c r="B141" s="34" t="s">
        <v>217</v>
      </c>
      <c r="C141" s="46">
        <v>1428.1919195999999</v>
      </c>
      <c r="D141" s="43" t="str">
        <f t="shared" si="17"/>
        <v>N/A</v>
      </c>
      <c r="E141" s="46">
        <v>1328.3848154</v>
      </c>
      <c r="F141" s="43" t="str">
        <f t="shared" si="18"/>
        <v>N/A</v>
      </c>
      <c r="G141" s="46">
        <v>1254.7571062</v>
      </c>
      <c r="H141" s="43" t="str">
        <f t="shared" si="19"/>
        <v>N/A</v>
      </c>
      <c r="I141" s="12">
        <v>-6.99</v>
      </c>
      <c r="J141" s="12">
        <v>-5.54</v>
      </c>
      <c r="K141" s="44" t="s">
        <v>732</v>
      </c>
      <c r="L141" s="9" t="str">
        <f t="shared" si="20"/>
        <v>Yes</v>
      </c>
    </row>
    <row r="142" spans="1:12" ht="25.5" x14ac:dyDescent="0.2">
      <c r="A142" s="2" t="s">
        <v>592</v>
      </c>
      <c r="B142" s="34" t="s">
        <v>217</v>
      </c>
      <c r="C142" s="46">
        <v>0</v>
      </c>
      <c r="D142" s="43" t="str">
        <f t="shared" si="17"/>
        <v>N/A</v>
      </c>
      <c r="E142" s="46">
        <v>0</v>
      </c>
      <c r="F142" s="43" t="str">
        <f t="shared" si="18"/>
        <v>N/A</v>
      </c>
      <c r="G142" s="46">
        <v>0</v>
      </c>
      <c r="H142" s="43" t="str">
        <f t="shared" si="19"/>
        <v>N/A</v>
      </c>
      <c r="I142" s="12" t="s">
        <v>1743</v>
      </c>
      <c r="J142" s="12" t="s">
        <v>1743</v>
      </c>
      <c r="K142" s="44" t="s">
        <v>732</v>
      </c>
      <c r="L142" s="9" t="str">
        <f t="shared" si="20"/>
        <v>N/A</v>
      </c>
    </row>
    <row r="143" spans="1:12" x14ac:dyDescent="0.2">
      <c r="A143" s="3" t="s">
        <v>593</v>
      </c>
      <c r="B143" s="34" t="s">
        <v>217</v>
      </c>
      <c r="C143" s="35">
        <v>0</v>
      </c>
      <c r="D143" s="43" t="str">
        <f t="shared" si="17"/>
        <v>N/A</v>
      </c>
      <c r="E143" s="35">
        <v>0</v>
      </c>
      <c r="F143" s="43" t="str">
        <f t="shared" si="18"/>
        <v>N/A</v>
      </c>
      <c r="G143" s="35">
        <v>0</v>
      </c>
      <c r="H143" s="43" t="str">
        <f t="shared" si="19"/>
        <v>N/A</v>
      </c>
      <c r="I143" s="12" t="s">
        <v>1743</v>
      </c>
      <c r="J143" s="12" t="s">
        <v>1743</v>
      </c>
      <c r="K143" s="44" t="s">
        <v>732</v>
      </c>
      <c r="L143" s="9" t="str">
        <f t="shared" si="20"/>
        <v>N/A</v>
      </c>
    </row>
    <row r="144" spans="1:12" ht="25.5" x14ac:dyDescent="0.2">
      <c r="A144" s="3" t="s">
        <v>1342</v>
      </c>
      <c r="B144" s="34" t="s">
        <v>217</v>
      </c>
      <c r="C144" s="46" t="s">
        <v>1743</v>
      </c>
      <c r="D144" s="43" t="str">
        <f t="shared" si="17"/>
        <v>N/A</v>
      </c>
      <c r="E144" s="46" t="s">
        <v>1743</v>
      </c>
      <c r="F144" s="43" t="str">
        <f t="shared" si="18"/>
        <v>N/A</v>
      </c>
      <c r="G144" s="46" t="s">
        <v>1743</v>
      </c>
      <c r="H144" s="43" t="str">
        <f t="shared" si="19"/>
        <v>N/A</v>
      </c>
      <c r="I144" s="12" t="s">
        <v>1743</v>
      </c>
      <c r="J144" s="12" t="s">
        <v>1743</v>
      </c>
      <c r="K144" s="44" t="s">
        <v>732</v>
      </c>
      <c r="L144" s="9" t="str">
        <f t="shared" si="20"/>
        <v>N/A</v>
      </c>
    </row>
    <row r="145" spans="1:12" ht="25.5" x14ac:dyDescent="0.2">
      <c r="A145" s="2" t="s">
        <v>594</v>
      </c>
      <c r="B145" s="34" t="s">
        <v>217</v>
      </c>
      <c r="C145" s="46">
        <v>97083224</v>
      </c>
      <c r="D145" s="43" t="str">
        <f t="shared" si="17"/>
        <v>N/A</v>
      </c>
      <c r="E145" s="46">
        <v>120263850</v>
      </c>
      <c r="F145" s="43" t="str">
        <f t="shared" si="18"/>
        <v>N/A</v>
      </c>
      <c r="G145" s="46">
        <v>118481980</v>
      </c>
      <c r="H145" s="43" t="str">
        <f t="shared" si="19"/>
        <v>N/A</v>
      </c>
      <c r="I145" s="12">
        <v>23.88</v>
      </c>
      <c r="J145" s="12">
        <v>-1.48</v>
      </c>
      <c r="K145" s="44" t="s">
        <v>732</v>
      </c>
      <c r="L145" s="9" t="str">
        <f t="shared" si="20"/>
        <v>Yes</v>
      </c>
    </row>
    <row r="146" spans="1:12" x14ac:dyDescent="0.2">
      <c r="A146" s="2" t="s">
        <v>595</v>
      </c>
      <c r="B146" s="34" t="s">
        <v>217</v>
      </c>
      <c r="C146" s="35">
        <v>32205</v>
      </c>
      <c r="D146" s="43" t="str">
        <f t="shared" si="17"/>
        <v>N/A</v>
      </c>
      <c r="E146" s="35">
        <v>34970</v>
      </c>
      <c r="F146" s="43" t="str">
        <f t="shared" si="18"/>
        <v>N/A</v>
      </c>
      <c r="G146" s="35">
        <v>29360</v>
      </c>
      <c r="H146" s="43" t="str">
        <f t="shared" si="19"/>
        <v>N/A</v>
      </c>
      <c r="I146" s="12">
        <v>8.5860000000000003</v>
      </c>
      <c r="J146" s="12">
        <v>-16</v>
      </c>
      <c r="K146" s="44" t="s">
        <v>732</v>
      </c>
      <c r="L146" s="9" t="str">
        <f t="shared" si="20"/>
        <v>Yes</v>
      </c>
    </row>
    <row r="147" spans="1:12" ht="25.5" x14ac:dyDescent="0.2">
      <c r="A147" s="2" t="s">
        <v>1343</v>
      </c>
      <c r="B147" s="34" t="s">
        <v>217</v>
      </c>
      <c r="C147" s="46">
        <v>3014.5388604</v>
      </c>
      <c r="D147" s="43" t="str">
        <f t="shared" si="17"/>
        <v>N/A</v>
      </c>
      <c r="E147" s="46">
        <v>3439.0577638</v>
      </c>
      <c r="F147" s="43" t="str">
        <f t="shared" si="18"/>
        <v>N/A</v>
      </c>
      <c r="G147" s="46">
        <v>4035.4897820000001</v>
      </c>
      <c r="H147" s="43" t="str">
        <f t="shared" si="19"/>
        <v>N/A</v>
      </c>
      <c r="I147" s="12">
        <v>14.08</v>
      </c>
      <c r="J147" s="12">
        <v>17.34</v>
      </c>
      <c r="K147" s="44" t="s">
        <v>732</v>
      </c>
      <c r="L147" s="9" t="str">
        <f t="shared" si="20"/>
        <v>Yes</v>
      </c>
    </row>
    <row r="148" spans="1:12" ht="25.5" x14ac:dyDescent="0.2">
      <c r="A148" s="2" t="s">
        <v>596</v>
      </c>
      <c r="B148" s="34" t="s">
        <v>217</v>
      </c>
      <c r="C148" s="46">
        <v>641048</v>
      </c>
      <c r="D148" s="43" t="str">
        <f t="shared" si="17"/>
        <v>N/A</v>
      </c>
      <c r="E148" s="46">
        <v>591361</v>
      </c>
      <c r="F148" s="43" t="str">
        <f t="shared" si="18"/>
        <v>N/A</v>
      </c>
      <c r="G148" s="46">
        <v>584715</v>
      </c>
      <c r="H148" s="43" t="str">
        <f t="shared" si="19"/>
        <v>N/A</v>
      </c>
      <c r="I148" s="12">
        <v>-7.75</v>
      </c>
      <c r="J148" s="12">
        <v>-1.1200000000000001</v>
      </c>
      <c r="K148" s="44" t="s">
        <v>732</v>
      </c>
      <c r="L148" s="9" t="str">
        <f t="shared" si="20"/>
        <v>Yes</v>
      </c>
    </row>
    <row r="149" spans="1:12" x14ac:dyDescent="0.2">
      <c r="A149" s="2" t="s">
        <v>597</v>
      </c>
      <c r="B149" s="34" t="s">
        <v>217</v>
      </c>
      <c r="C149" s="35">
        <v>89</v>
      </c>
      <c r="D149" s="43" t="str">
        <f t="shared" si="17"/>
        <v>N/A</v>
      </c>
      <c r="E149" s="35">
        <v>82</v>
      </c>
      <c r="F149" s="43" t="str">
        <f t="shared" si="18"/>
        <v>N/A</v>
      </c>
      <c r="G149" s="35">
        <v>81</v>
      </c>
      <c r="H149" s="43" t="str">
        <f t="shared" si="19"/>
        <v>N/A</v>
      </c>
      <c r="I149" s="12">
        <v>-7.87</v>
      </c>
      <c r="J149" s="12">
        <v>-1.22</v>
      </c>
      <c r="K149" s="44" t="s">
        <v>732</v>
      </c>
      <c r="L149" s="9" t="str">
        <f t="shared" si="20"/>
        <v>Yes</v>
      </c>
    </row>
    <row r="150" spans="1:12" ht="25.5" x14ac:dyDescent="0.2">
      <c r="A150" s="4" t="s">
        <v>1344</v>
      </c>
      <c r="B150" s="34" t="s">
        <v>217</v>
      </c>
      <c r="C150" s="46">
        <v>7202.7865168999997</v>
      </c>
      <c r="D150" s="43" t="str">
        <f t="shared" si="17"/>
        <v>N/A</v>
      </c>
      <c r="E150" s="46">
        <v>7211.7195122000003</v>
      </c>
      <c r="F150" s="43" t="str">
        <f t="shared" si="18"/>
        <v>N/A</v>
      </c>
      <c r="G150" s="46">
        <v>7218.7037037</v>
      </c>
      <c r="H150" s="43" t="str">
        <f t="shared" si="19"/>
        <v>N/A</v>
      </c>
      <c r="I150" s="12">
        <v>0.124</v>
      </c>
      <c r="J150" s="12">
        <v>9.6799999999999997E-2</v>
      </c>
      <c r="K150" s="44" t="s">
        <v>732</v>
      </c>
      <c r="L150" s="9" t="str">
        <f t="shared" si="20"/>
        <v>Yes</v>
      </c>
    </row>
    <row r="151" spans="1:12" ht="25.5" x14ac:dyDescent="0.2">
      <c r="A151" s="4" t="s">
        <v>1345</v>
      </c>
      <c r="B151" s="34" t="s">
        <v>217</v>
      </c>
      <c r="C151" s="46">
        <v>1302.5168260999999</v>
      </c>
      <c r="D151" s="43" t="str">
        <f t="shared" ref="D151:D170" si="21">IF($B151="N/A","N/A",IF(C151&gt;10,"No",IF(C151&lt;-10,"No","Yes")))</f>
        <v>N/A</v>
      </c>
      <c r="E151" s="46">
        <v>1361.4278933000001</v>
      </c>
      <c r="F151" s="43" t="str">
        <f t="shared" ref="F151:F170" si="22">IF($B151="N/A","N/A",IF(E151&gt;10,"No",IF(E151&lt;-10,"No","Yes")))</f>
        <v>N/A</v>
      </c>
      <c r="G151" s="46">
        <v>1346.6474721</v>
      </c>
      <c r="H151" s="43" t="str">
        <f t="shared" ref="H151:H170" si="23">IF($B151="N/A","N/A",IF(G151&gt;10,"No",IF(G151&lt;-10,"No","Yes")))</f>
        <v>N/A</v>
      </c>
      <c r="I151" s="12">
        <v>4.5229999999999997</v>
      </c>
      <c r="J151" s="12">
        <v>-1.0900000000000001</v>
      </c>
      <c r="K151" s="44" t="s">
        <v>732</v>
      </c>
      <c r="L151" s="9" t="str">
        <f t="shared" ref="L151:L170" si="24">IF(J151="Div by 0", "N/A", IF(K151="N/A","N/A", IF(J151&gt;VALUE(MID(K151,1,2)), "No", IF(J151&lt;-1*VALUE(MID(K151,1,2)), "No", "Yes"))))</f>
        <v>Yes</v>
      </c>
    </row>
    <row r="152" spans="1:12" ht="25.5" x14ac:dyDescent="0.2">
      <c r="A152" s="4" t="s">
        <v>1346</v>
      </c>
      <c r="B152" s="34" t="s">
        <v>217</v>
      </c>
      <c r="C152" s="46">
        <v>2823.3369176000001</v>
      </c>
      <c r="D152" s="43" t="str">
        <f t="shared" si="21"/>
        <v>N/A</v>
      </c>
      <c r="E152" s="46">
        <v>3269.0163515999998</v>
      </c>
      <c r="F152" s="43" t="str">
        <f t="shared" si="22"/>
        <v>N/A</v>
      </c>
      <c r="G152" s="46">
        <v>3044.2393735999999</v>
      </c>
      <c r="H152" s="43" t="str">
        <f t="shared" si="23"/>
        <v>N/A</v>
      </c>
      <c r="I152" s="12">
        <v>15.79</v>
      </c>
      <c r="J152" s="12">
        <v>-6.88</v>
      </c>
      <c r="K152" s="44" t="s">
        <v>732</v>
      </c>
      <c r="L152" s="9" t="str">
        <f t="shared" si="24"/>
        <v>Yes</v>
      </c>
    </row>
    <row r="153" spans="1:12" ht="25.5" x14ac:dyDescent="0.2">
      <c r="A153" s="4" t="s">
        <v>1347</v>
      </c>
      <c r="B153" s="34" t="s">
        <v>217</v>
      </c>
      <c r="C153" s="46">
        <v>4720.3493274000002</v>
      </c>
      <c r="D153" s="43" t="str">
        <f t="shared" si="21"/>
        <v>N/A</v>
      </c>
      <c r="E153" s="46">
        <v>5193.3988108000003</v>
      </c>
      <c r="F153" s="43" t="str">
        <f t="shared" si="22"/>
        <v>N/A</v>
      </c>
      <c r="G153" s="46">
        <v>4905.6673238000003</v>
      </c>
      <c r="H153" s="43" t="str">
        <f t="shared" si="23"/>
        <v>N/A</v>
      </c>
      <c r="I153" s="12">
        <v>10.02</v>
      </c>
      <c r="J153" s="12">
        <v>-5.54</v>
      </c>
      <c r="K153" s="44" t="s">
        <v>732</v>
      </c>
      <c r="L153" s="9" t="str">
        <f t="shared" si="24"/>
        <v>Yes</v>
      </c>
    </row>
    <row r="154" spans="1:12" ht="25.5" x14ac:dyDescent="0.2">
      <c r="A154" s="4" t="s">
        <v>1348</v>
      </c>
      <c r="B154" s="34" t="s">
        <v>217</v>
      </c>
      <c r="C154" s="46">
        <v>389.55179280999999</v>
      </c>
      <c r="D154" s="43" t="str">
        <f t="shared" si="21"/>
        <v>N/A</v>
      </c>
      <c r="E154" s="46">
        <v>350.07180394</v>
      </c>
      <c r="F154" s="43" t="str">
        <f t="shared" si="22"/>
        <v>N/A</v>
      </c>
      <c r="G154" s="46">
        <v>384.50850764</v>
      </c>
      <c r="H154" s="43" t="str">
        <f t="shared" si="23"/>
        <v>N/A</v>
      </c>
      <c r="I154" s="12">
        <v>-10.1</v>
      </c>
      <c r="J154" s="12">
        <v>9.8369999999999997</v>
      </c>
      <c r="K154" s="44" t="s">
        <v>732</v>
      </c>
      <c r="L154" s="9" t="str">
        <f t="shared" si="24"/>
        <v>Yes</v>
      </c>
    </row>
    <row r="155" spans="1:12" ht="25.5" x14ac:dyDescent="0.2">
      <c r="A155" s="2" t="s">
        <v>1349</v>
      </c>
      <c r="B155" s="34" t="s">
        <v>217</v>
      </c>
      <c r="C155" s="46">
        <v>696.04753321999999</v>
      </c>
      <c r="D155" s="43" t="str">
        <f t="shared" si="21"/>
        <v>N/A</v>
      </c>
      <c r="E155" s="46">
        <v>678.63717543999996</v>
      </c>
      <c r="F155" s="43" t="str">
        <f t="shared" si="22"/>
        <v>N/A</v>
      </c>
      <c r="G155" s="46">
        <v>612.11291331999996</v>
      </c>
      <c r="H155" s="43" t="str">
        <f t="shared" si="23"/>
        <v>N/A</v>
      </c>
      <c r="I155" s="12">
        <v>-2.5</v>
      </c>
      <c r="J155" s="12">
        <v>-9.8000000000000007</v>
      </c>
      <c r="K155" s="44" t="s">
        <v>732</v>
      </c>
      <c r="L155" s="9" t="str">
        <f t="shared" si="24"/>
        <v>Yes</v>
      </c>
    </row>
    <row r="156" spans="1:12" ht="25.5" x14ac:dyDescent="0.2">
      <c r="A156" s="2" t="s">
        <v>1350</v>
      </c>
      <c r="B156" s="34" t="s">
        <v>217</v>
      </c>
      <c r="C156" s="46">
        <v>994.29082765999999</v>
      </c>
      <c r="D156" s="43" t="str">
        <f t="shared" si="21"/>
        <v>N/A</v>
      </c>
      <c r="E156" s="46">
        <v>1002.6557384</v>
      </c>
      <c r="F156" s="43" t="str">
        <f t="shared" si="22"/>
        <v>N/A</v>
      </c>
      <c r="G156" s="46">
        <v>982.59147368000004</v>
      </c>
      <c r="H156" s="43" t="str">
        <f t="shared" si="23"/>
        <v>N/A</v>
      </c>
      <c r="I156" s="12">
        <v>0.84130000000000005</v>
      </c>
      <c r="J156" s="12">
        <v>-2</v>
      </c>
      <c r="K156" s="44" t="s">
        <v>732</v>
      </c>
      <c r="L156" s="9" t="str">
        <f t="shared" si="24"/>
        <v>Yes</v>
      </c>
    </row>
    <row r="157" spans="1:12" ht="25.5" x14ac:dyDescent="0.2">
      <c r="A157" s="2" t="s">
        <v>1351</v>
      </c>
      <c r="B157" s="34" t="s">
        <v>217</v>
      </c>
      <c r="C157" s="46">
        <v>8189.0107527</v>
      </c>
      <c r="D157" s="43" t="str">
        <f t="shared" si="21"/>
        <v>N/A</v>
      </c>
      <c r="E157" s="46">
        <v>9549.3229432999997</v>
      </c>
      <c r="F157" s="43" t="str">
        <f t="shared" si="22"/>
        <v>N/A</v>
      </c>
      <c r="G157" s="46">
        <v>10474.846197000001</v>
      </c>
      <c r="H157" s="43" t="str">
        <f t="shared" si="23"/>
        <v>N/A</v>
      </c>
      <c r="I157" s="12">
        <v>16.61</v>
      </c>
      <c r="J157" s="12">
        <v>9.6920000000000002</v>
      </c>
      <c r="K157" s="44" t="s">
        <v>732</v>
      </c>
      <c r="L157" s="9" t="str">
        <f t="shared" si="24"/>
        <v>Yes</v>
      </c>
    </row>
    <row r="158" spans="1:12" ht="25.5" x14ac:dyDescent="0.2">
      <c r="A158" s="2" t="s">
        <v>1352</v>
      </c>
      <c r="B158" s="34" t="s">
        <v>217</v>
      </c>
      <c r="C158" s="46">
        <v>4423.7478523</v>
      </c>
      <c r="D158" s="43" t="str">
        <f t="shared" si="21"/>
        <v>N/A</v>
      </c>
      <c r="E158" s="46">
        <v>4463.3455135000004</v>
      </c>
      <c r="F158" s="43" t="str">
        <f t="shared" si="22"/>
        <v>N/A</v>
      </c>
      <c r="G158" s="46">
        <v>4169.4265625999997</v>
      </c>
      <c r="H158" s="43" t="str">
        <f t="shared" si="23"/>
        <v>N/A</v>
      </c>
      <c r="I158" s="12">
        <v>0.89510000000000001</v>
      </c>
      <c r="J158" s="12">
        <v>-6.59</v>
      </c>
      <c r="K158" s="44" t="s">
        <v>732</v>
      </c>
      <c r="L158" s="9" t="str">
        <f t="shared" si="24"/>
        <v>Yes</v>
      </c>
    </row>
    <row r="159" spans="1:12" ht="25.5" x14ac:dyDescent="0.2">
      <c r="A159" s="2" t="s">
        <v>1353</v>
      </c>
      <c r="B159" s="34" t="s">
        <v>217</v>
      </c>
      <c r="C159" s="46">
        <v>76.358187869000005</v>
      </c>
      <c r="D159" s="43" t="str">
        <f t="shared" si="21"/>
        <v>N/A</v>
      </c>
      <c r="E159" s="46">
        <v>92.422626581000003</v>
      </c>
      <c r="F159" s="43" t="str">
        <f t="shared" si="22"/>
        <v>N/A</v>
      </c>
      <c r="G159" s="46">
        <v>98.671158610999996</v>
      </c>
      <c r="H159" s="43" t="str">
        <f t="shared" si="23"/>
        <v>N/A</v>
      </c>
      <c r="I159" s="12">
        <v>21.04</v>
      </c>
      <c r="J159" s="12">
        <v>6.7610000000000001</v>
      </c>
      <c r="K159" s="44" t="s">
        <v>732</v>
      </c>
      <c r="L159" s="9" t="str">
        <f t="shared" si="24"/>
        <v>Yes</v>
      </c>
    </row>
    <row r="160" spans="1:12" ht="25.5" x14ac:dyDescent="0.2">
      <c r="A160" s="4" t="s">
        <v>1354</v>
      </c>
      <c r="B160" s="34" t="s">
        <v>217</v>
      </c>
      <c r="C160" s="46">
        <v>5.9279975561000002</v>
      </c>
      <c r="D160" s="43" t="str">
        <f t="shared" si="21"/>
        <v>N/A</v>
      </c>
      <c r="E160" s="46">
        <v>8.8234372853000007</v>
      </c>
      <c r="F160" s="43" t="str">
        <f t="shared" si="22"/>
        <v>N/A</v>
      </c>
      <c r="G160" s="46">
        <v>7.5526466185999999</v>
      </c>
      <c r="H160" s="43" t="str">
        <f t="shared" si="23"/>
        <v>N/A</v>
      </c>
      <c r="I160" s="12">
        <v>48.84</v>
      </c>
      <c r="J160" s="12">
        <v>-14.4</v>
      </c>
      <c r="K160" s="44" t="s">
        <v>732</v>
      </c>
      <c r="L160" s="9" t="str">
        <f t="shared" si="24"/>
        <v>Yes</v>
      </c>
    </row>
    <row r="161" spans="1:12" x14ac:dyDescent="0.2">
      <c r="A161" s="4" t="s">
        <v>1355</v>
      </c>
      <c r="B161" s="34" t="s">
        <v>217</v>
      </c>
      <c r="C161" s="46">
        <v>993.96887604999995</v>
      </c>
      <c r="D161" s="43" t="str">
        <f t="shared" si="21"/>
        <v>N/A</v>
      </c>
      <c r="E161" s="46">
        <v>961.69016196999996</v>
      </c>
      <c r="F161" s="43" t="str">
        <f t="shared" si="22"/>
        <v>N/A</v>
      </c>
      <c r="G161" s="46">
        <v>976.03249210000001</v>
      </c>
      <c r="H161" s="43" t="str">
        <f t="shared" si="23"/>
        <v>N/A</v>
      </c>
      <c r="I161" s="12">
        <v>-3.25</v>
      </c>
      <c r="J161" s="12">
        <v>1.4910000000000001</v>
      </c>
      <c r="K161" s="44" t="s">
        <v>732</v>
      </c>
      <c r="L161" s="9" t="str">
        <f t="shared" si="24"/>
        <v>Yes</v>
      </c>
    </row>
    <row r="162" spans="1:12" x14ac:dyDescent="0.2">
      <c r="A162" s="4" t="s">
        <v>1356</v>
      </c>
      <c r="B162" s="34" t="s">
        <v>217</v>
      </c>
      <c r="C162" s="46">
        <v>1549.8369176000001</v>
      </c>
      <c r="D162" s="43" t="str">
        <f t="shared" si="21"/>
        <v>N/A</v>
      </c>
      <c r="E162" s="46">
        <v>1779.9841594</v>
      </c>
      <c r="F162" s="43" t="str">
        <f t="shared" si="22"/>
        <v>N/A</v>
      </c>
      <c r="G162" s="46">
        <v>1976.9574944000001</v>
      </c>
      <c r="H162" s="43" t="str">
        <f t="shared" si="23"/>
        <v>N/A</v>
      </c>
      <c r="I162" s="12">
        <v>14.85</v>
      </c>
      <c r="J162" s="12">
        <v>11.07</v>
      </c>
      <c r="K162" s="44" t="s">
        <v>732</v>
      </c>
      <c r="L162" s="9" t="str">
        <f t="shared" si="24"/>
        <v>Yes</v>
      </c>
    </row>
    <row r="163" spans="1:12" ht="25.5" x14ac:dyDescent="0.2">
      <c r="A163" s="4" t="s">
        <v>1357</v>
      </c>
      <c r="B163" s="34" t="s">
        <v>217</v>
      </c>
      <c r="C163" s="46">
        <v>3327.1038644999999</v>
      </c>
      <c r="D163" s="43" t="str">
        <f t="shared" si="21"/>
        <v>N/A</v>
      </c>
      <c r="E163" s="46">
        <v>3212.3691892000002</v>
      </c>
      <c r="F163" s="43" t="str">
        <f t="shared" si="22"/>
        <v>N/A</v>
      </c>
      <c r="G163" s="46">
        <v>3174.9564475000002</v>
      </c>
      <c r="H163" s="43" t="str">
        <f t="shared" si="23"/>
        <v>N/A</v>
      </c>
      <c r="I163" s="12">
        <v>-3.45</v>
      </c>
      <c r="J163" s="12">
        <v>-1.1599999999999999</v>
      </c>
      <c r="K163" s="44" t="s">
        <v>732</v>
      </c>
      <c r="L163" s="9" t="str">
        <f t="shared" si="24"/>
        <v>Yes</v>
      </c>
    </row>
    <row r="164" spans="1:12" x14ac:dyDescent="0.2">
      <c r="A164" s="4" t="s">
        <v>1358</v>
      </c>
      <c r="B164" s="34" t="s">
        <v>217</v>
      </c>
      <c r="C164" s="46">
        <v>429.28687540999999</v>
      </c>
      <c r="D164" s="43" t="str">
        <f t="shared" si="21"/>
        <v>N/A</v>
      </c>
      <c r="E164" s="46">
        <v>415.42261819999999</v>
      </c>
      <c r="F164" s="43" t="str">
        <f t="shared" si="22"/>
        <v>N/A</v>
      </c>
      <c r="G164" s="46">
        <v>409.91684004000001</v>
      </c>
      <c r="H164" s="43" t="str">
        <f t="shared" si="23"/>
        <v>N/A</v>
      </c>
      <c r="I164" s="12">
        <v>-3.23</v>
      </c>
      <c r="J164" s="12">
        <v>-1.33</v>
      </c>
      <c r="K164" s="44" t="s">
        <v>732</v>
      </c>
      <c r="L164" s="9" t="str">
        <f t="shared" si="24"/>
        <v>Yes</v>
      </c>
    </row>
    <row r="165" spans="1:12" x14ac:dyDescent="0.2">
      <c r="A165" s="4" t="s">
        <v>1359</v>
      </c>
      <c r="B165" s="34" t="s">
        <v>217</v>
      </c>
      <c r="C165" s="46">
        <v>402.73392393</v>
      </c>
      <c r="D165" s="43" t="str">
        <f t="shared" si="21"/>
        <v>N/A</v>
      </c>
      <c r="E165" s="46">
        <v>420.38508037000003</v>
      </c>
      <c r="F165" s="43" t="str">
        <f t="shared" si="22"/>
        <v>N/A</v>
      </c>
      <c r="G165" s="46">
        <v>435.20310246000003</v>
      </c>
      <c r="H165" s="43" t="str">
        <f t="shared" si="23"/>
        <v>N/A</v>
      </c>
      <c r="I165" s="12">
        <v>4.383</v>
      </c>
      <c r="J165" s="12">
        <v>3.5249999999999999</v>
      </c>
      <c r="K165" s="44" t="s">
        <v>732</v>
      </c>
      <c r="L165" s="9" t="str">
        <f t="shared" si="24"/>
        <v>Yes</v>
      </c>
    </row>
    <row r="166" spans="1:12" x14ac:dyDescent="0.2">
      <c r="A166" s="4" t="s">
        <v>1360</v>
      </c>
      <c r="B166" s="34" t="s">
        <v>217</v>
      </c>
      <c r="C166" s="46">
        <v>3585.8517265999999</v>
      </c>
      <c r="D166" s="43" t="str">
        <f t="shared" si="21"/>
        <v>N/A</v>
      </c>
      <c r="E166" s="46">
        <v>3834.7826602999999</v>
      </c>
      <c r="F166" s="43" t="str">
        <f t="shared" si="22"/>
        <v>N/A</v>
      </c>
      <c r="G166" s="46">
        <v>3922.8296555000002</v>
      </c>
      <c r="H166" s="43" t="str">
        <f t="shared" si="23"/>
        <v>N/A</v>
      </c>
      <c r="I166" s="12">
        <v>6.9420000000000002</v>
      </c>
      <c r="J166" s="12">
        <v>2.2959999999999998</v>
      </c>
      <c r="K166" s="44" t="s">
        <v>732</v>
      </c>
      <c r="L166" s="9" t="str">
        <f t="shared" si="24"/>
        <v>Yes</v>
      </c>
    </row>
    <row r="167" spans="1:12" x14ac:dyDescent="0.2">
      <c r="A167" s="45" t="s">
        <v>1361</v>
      </c>
      <c r="B167" s="34" t="s">
        <v>217</v>
      </c>
      <c r="C167" s="46">
        <v>3782.3870968000001</v>
      </c>
      <c r="D167" s="43" t="str">
        <f t="shared" si="21"/>
        <v>N/A</v>
      </c>
      <c r="E167" s="46">
        <v>4594.7138476999999</v>
      </c>
      <c r="F167" s="43" t="str">
        <f t="shared" si="22"/>
        <v>N/A</v>
      </c>
      <c r="G167" s="46">
        <v>5041.1426173999998</v>
      </c>
      <c r="H167" s="43" t="str">
        <f t="shared" si="23"/>
        <v>N/A</v>
      </c>
      <c r="I167" s="12">
        <v>21.48</v>
      </c>
      <c r="J167" s="12">
        <v>9.7159999999999993</v>
      </c>
      <c r="K167" s="44" t="s">
        <v>732</v>
      </c>
      <c r="L167" s="9" t="str">
        <f t="shared" si="24"/>
        <v>Yes</v>
      </c>
    </row>
    <row r="168" spans="1:12" x14ac:dyDescent="0.2">
      <c r="A168" s="45" t="s">
        <v>1362</v>
      </c>
      <c r="B168" s="34" t="s">
        <v>217</v>
      </c>
      <c r="C168" s="46">
        <v>11131.070302</v>
      </c>
      <c r="D168" s="43" t="str">
        <f t="shared" si="21"/>
        <v>N/A</v>
      </c>
      <c r="E168" s="46">
        <v>11987.624486000001</v>
      </c>
      <c r="F168" s="43" t="str">
        <f t="shared" si="22"/>
        <v>N/A</v>
      </c>
      <c r="G168" s="46">
        <v>12046.981443999999</v>
      </c>
      <c r="H168" s="43" t="str">
        <f t="shared" si="23"/>
        <v>N/A</v>
      </c>
      <c r="I168" s="12">
        <v>7.6950000000000003</v>
      </c>
      <c r="J168" s="12">
        <v>0.49519999999999997</v>
      </c>
      <c r="K168" s="44" t="s">
        <v>732</v>
      </c>
      <c r="L168" s="9" t="str">
        <f t="shared" si="24"/>
        <v>Yes</v>
      </c>
    </row>
    <row r="169" spans="1:12" x14ac:dyDescent="0.2">
      <c r="A169" s="45" t="s">
        <v>1363</v>
      </c>
      <c r="B169" s="34" t="s">
        <v>217</v>
      </c>
      <c r="C169" s="46">
        <v>1908.2039712000001</v>
      </c>
      <c r="D169" s="43" t="str">
        <f t="shared" si="21"/>
        <v>N/A</v>
      </c>
      <c r="E169" s="46">
        <v>2081.2220667000001</v>
      </c>
      <c r="F169" s="43" t="str">
        <f t="shared" si="22"/>
        <v>N/A</v>
      </c>
      <c r="G169" s="46">
        <v>2078.9888808999999</v>
      </c>
      <c r="H169" s="43" t="str">
        <f t="shared" si="23"/>
        <v>N/A</v>
      </c>
      <c r="I169" s="12">
        <v>9.0670000000000002</v>
      </c>
      <c r="J169" s="12">
        <v>-0.107</v>
      </c>
      <c r="K169" s="44" t="s">
        <v>732</v>
      </c>
      <c r="L169" s="9" t="str">
        <f t="shared" si="24"/>
        <v>Yes</v>
      </c>
    </row>
    <row r="170" spans="1:12" x14ac:dyDescent="0.2">
      <c r="A170" s="45" t="s">
        <v>1364</v>
      </c>
      <c r="B170" s="34" t="s">
        <v>217</v>
      </c>
      <c r="C170" s="46">
        <v>1249.9865586999999</v>
      </c>
      <c r="D170" s="43" t="str">
        <f t="shared" si="21"/>
        <v>N/A</v>
      </c>
      <c r="E170" s="46">
        <v>1254.1186975999999</v>
      </c>
      <c r="F170" s="43" t="str">
        <f t="shared" si="22"/>
        <v>N/A</v>
      </c>
      <c r="G170" s="46">
        <v>1269.2430807000001</v>
      </c>
      <c r="H170" s="43" t="str">
        <f t="shared" si="23"/>
        <v>N/A</v>
      </c>
      <c r="I170" s="12">
        <v>0.3306</v>
      </c>
      <c r="J170" s="12">
        <v>1.206</v>
      </c>
      <c r="K170" s="44" t="s">
        <v>732</v>
      </c>
      <c r="L170" s="9" t="str">
        <f t="shared" si="24"/>
        <v>Yes</v>
      </c>
    </row>
    <row r="171" spans="1:12" x14ac:dyDescent="0.2">
      <c r="A171" s="45" t="s">
        <v>85</v>
      </c>
      <c r="B171" s="34" t="s">
        <v>217</v>
      </c>
      <c r="C171" s="8">
        <v>12.366363659999999</v>
      </c>
      <c r="D171" s="43" t="str">
        <f t="shared" ref="D171:D202" si="25">IF($B171="N/A","N/A",IF(C171&gt;10,"No",IF(C171&lt;-10,"No","Yes")))</f>
        <v>N/A</v>
      </c>
      <c r="E171" s="8">
        <v>12.305368766000001</v>
      </c>
      <c r="F171" s="43" t="str">
        <f t="shared" ref="F171:F202" si="26">IF($B171="N/A","N/A",IF(E171&gt;10,"No",IF(E171&lt;-10,"No","Yes")))</f>
        <v>N/A</v>
      </c>
      <c r="G171" s="8">
        <v>11.855043240000001</v>
      </c>
      <c r="H171" s="43" t="str">
        <f t="shared" ref="H171:H202" si="27">IF($B171="N/A","N/A",IF(G171&gt;10,"No",IF(G171&lt;-10,"No","Yes")))</f>
        <v>N/A</v>
      </c>
      <c r="I171" s="12">
        <v>-0.49299999999999999</v>
      </c>
      <c r="J171" s="12">
        <v>-3.66</v>
      </c>
      <c r="K171" s="44" t="s">
        <v>732</v>
      </c>
      <c r="L171" s="9" t="str">
        <f t="shared" ref="L171:L202" si="28">IF(J171="Div by 0", "N/A", IF(K171="N/A","N/A", IF(J171&gt;VALUE(MID(K171,1,2)), "No", IF(J171&lt;-1*VALUE(MID(K171,1,2)), "No", "Yes"))))</f>
        <v>Yes</v>
      </c>
    </row>
    <row r="172" spans="1:12" x14ac:dyDescent="0.2">
      <c r="A172" s="45" t="s">
        <v>465</v>
      </c>
      <c r="B172" s="34" t="s">
        <v>217</v>
      </c>
      <c r="C172" s="8">
        <v>26.254480287</v>
      </c>
      <c r="D172" s="43" t="str">
        <f t="shared" si="25"/>
        <v>N/A</v>
      </c>
      <c r="E172" s="8">
        <v>27.899846704000002</v>
      </c>
      <c r="F172" s="43" t="str">
        <f t="shared" si="26"/>
        <v>N/A</v>
      </c>
      <c r="G172" s="8">
        <v>26.230425056000001</v>
      </c>
      <c r="H172" s="43" t="str">
        <f t="shared" si="27"/>
        <v>N/A</v>
      </c>
      <c r="I172" s="12">
        <v>6.2670000000000003</v>
      </c>
      <c r="J172" s="12">
        <v>-5.98</v>
      </c>
      <c r="K172" s="44" t="s">
        <v>732</v>
      </c>
      <c r="L172" s="9" t="str">
        <f t="shared" si="28"/>
        <v>Yes</v>
      </c>
    </row>
    <row r="173" spans="1:12" x14ac:dyDescent="0.2">
      <c r="A173" s="45" t="s">
        <v>466</v>
      </c>
      <c r="B173" s="34" t="s">
        <v>217</v>
      </c>
      <c r="C173" s="8">
        <v>21.018756388</v>
      </c>
      <c r="D173" s="43" t="str">
        <f t="shared" si="25"/>
        <v>N/A</v>
      </c>
      <c r="E173" s="8">
        <v>22.321621621999999</v>
      </c>
      <c r="F173" s="43" t="str">
        <f t="shared" si="26"/>
        <v>N/A</v>
      </c>
      <c r="G173" s="8">
        <v>22.023340167000001</v>
      </c>
      <c r="H173" s="43" t="str">
        <f t="shared" si="27"/>
        <v>N/A</v>
      </c>
      <c r="I173" s="12">
        <v>6.1989999999999998</v>
      </c>
      <c r="J173" s="12">
        <v>-1.34</v>
      </c>
      <c r="K173" s="44" t="s">
        <v>732</v>
      </c>
      <c r="L173" s="9" t="str">
        <f t="shared" si="28"/>
        <v>Yes</v>
      </c>
    </row>
    <row r="174" spans="1:12" x14ac:dyDescent="0.2">
      <c r="A174" s="2" t="s">
        <v>467</v>
      </c>
      <c r="B174" s="34" t="s">
        <v>217</v>
      </c>
      <c r="C174" s="8">
        <v>8.4768121739000009</v>
      </c>
      <c r="D174" s="43" t="str">
        <f t="shared" si="25"/>
        <v>N/A</v>
      </c>
      <c r="E174" s="8">
        <v>8.0168634912000005</v>
      </c>
      <c r="F174" s="43" t="str">
        <f t="shared" si="26"/>
        <v>N/A</v>
      </c>
      <c r="G174" s="8">
        <v>7.7134248987999996</v>
      </c>
      <c r="H174" s="43" t="str">
        <f t="shared" si="27"/>
        <v>N/A</v>
      </c>
      <c r="I174" s="12">
        <v>-5.43</v>
      </c>
      <c r="J174" s="12">
        <v>-3.79</v>
      </c>
      <c r="K174" s="44" t="s">
        <v>732</v>
      </c>
      <c r="L174" s="9" t="str">
        <f t="shared" si="28"/>
        <v>Yes</v>
      </c>
    </row>
    <row r="175" spans="1:12" x14ac:dyDescent="0.2">
      <c r="A175" s="2" t="s">
        <v>468</v>
      </c>
      <c r="B175" s="34" t="s">
        <v>217</v>
      </c>
      <c r="C175" s="8">
        <v>15.811822209000001</v>
      </c>
      <c r="D175" s="43" t="str">
        <f t="shared" si="25"/>
        <v>N/A</v>
      </c>
      <c r="E175" s="8">
        <v>15.342766864</v>
      </c>
      <c r="F175" s="43" t="str">
        <f t="shared" si="26"/>
        <v>N/A</v>
      </c>
      <c r="G175" s="8">
        <v>13.683494353</v>
      </c>
      <c r="H175" s="43" t="str">
        <f t="shared" si="27"/>
        <v>N/A</v>
      </c>
      <c r="I175" s="12">
        <v>-2.97</v>
      </c>
      <c r="J175" s="12">
        <v>-10.8</v>
      </c>
      <c r="K175" s="44" t="s">
        <v>732</v>
      </c>
      <c r="L175" s="9" t="str">
        <f t="shared" si="28"/>
        <v>Yes</v>
      </c>
    </row>
    <row r="176" spans="1:12" x14ac:dyDescent="0.2">
      <c r="A176" s="2" t="s">
        <v>1365</v>
      </c>
      <c r="B176" s="34" t="s">
        <v>217</v>
      </c>
      <c r="C176" s="8">
        <v>1.7809344605999999</v>
      </c>
      <c r="D176" s="43" t="str">
        <f t="shared" si="25"/>
        <v>N/A</v>
      </c>
      <c r="E176" s="8">
        <v>1.8467813606000001</v>
      </c>
      <c r="F176" s="43" t="str">
        <f t="shared" si="26"/>
        <v>N/A</v>
      </c>
      <c r="G176" s="8">
        <v>1.7732413105</v>
      </c>
      <c r="H176" s="43" t="str">
        <f t="shared" si="27"/>
        <v>N/A</v>
      </c>
      <c r="I176" s="12">
        <v>3.6970000000000001</v>
      </c>
      <c r="J176" s="12">
        <v>-3.98</v>
      </c>
      <c r="K176" s="44" t="s">
        <v>732</v>
      </c>
      <c r="L176" s="9" t="str">
        <f t="shared" si="28"/>
        <v>Yes</v>
      </c>
    </row>
    <row r="177" spans="1:12" x14ac:dyDescent="0.2">
      <c r="A177" s="2" t="s">
        <v>1366</v>
      </c>
      <c r="B177" s="34" t="s">
        <v>217</v>
      </c>
      <c r="C177" s="8">
        <v>21.505376343999998</v>
      </c>
      <c r="D177" s="43" t="str">
        <f t="shared" si="25"/>
        <v>N/A</v>
      </c>
      <c r="E177" s="8">
        <v>24.680633622999999</v>
      </c>
      <c r="F177" s="43" t="str">
        <f t="shared" si="26"/>
        <v>N/A</v>
      </c>
      <c r="G177" s="8">
        <v>24.776286353</v>
      </c>
      <c r="H177" s="43" t="str">
        <f t="shared" si="27"/>
        <v>N/A</v>
      </c>
      <c r="I177" s="12">
        <v>14.76</v>
      </c>
      <c r="J177" s="12">
        <v>0.3876</v>
      </c>
      <c r="K177" s="44" t="s">
        <v>732</v>
      </c>
      <c r="L177" s="9" t="str">
        <f t="shared" si="28"/>
        <v>Yes</v>
      </c>
    </row>
    <row r="178" spans="1:12" x14ac:dyDescent="0.2">
      <c r="A178" s="2" t="s">
        <v>1367</v>
      </c>
      <c r="B178" s="34" t="s">
        <v>217</v>
      </c>
      <c r="C178" s="8">
        <v>6.9169359962000003</v>
      </c>
      <c r="D178" s="43" t="str">
        <f t="shared" si="25"/>
        <v>N/A</v>
      </c>
      <c r="E178" s="8">
        <v>7.3783783783999999</v>
      </c>
      <c r="F178" s="43" t="str">
        <f t="shared" si="26"/>
        <v>N/A</v>
      </c>
      <c r="G178" s="8">
        <v>6.8837722757000002</v>
      </c>
      <c r="H178" s="43" t="str">
        <f t="shared" si="27"/>
        <v>N/A</v>
      </c>
      <c r="I178" s="12">
        <v>6.6710000000000003</v>
      </c>
      <c r="J178" s="12">
        <v>-6.7</v>
      </c>
      <c r="K178" s="44" t="s">
        <v>732</v>
      </c>
      <c r="L178" s="9" t="str">
        <f t="shared" si="28"/>
        <v>Yes</v>
      </c>
    </row>
    <row r="179" spans="1:12" x14ac:dyDescent="0.2">
      <c r="A179" s="2" t="s">
        <v>1368</v>
      </c>
      <c r="B179" s="34" t="s">
        <v>217</v>
      </c>
      <c r="C179" s="8">
        <v>0.30809297260000001</v>
      </c>
      <c r="D179" s="43" t="str">
        <f t="shared" si="25"/>
        <v>N/A</v>
      </c>
      <c r="E179" s="8">
        <v>0.3067613213</v>
      </c>
      <c r="F179" s="43" t="str">
        <f t="shared" si="26"/>
        <v>N/A</v>
      </c>
      <c r="G179" s="8">
        <v>0.28488306839999999</v>
      </c>
      <c r="H179" s="43" t="str">
        <f t="shared" si="27"/>
        <v>N/A</v>
      </c>
      <c r="I179" s="12">
        <v>-0.432</v>
      </c>
      <c r="J179" s="12">
        <v>-7.13</v>
      </c>
      <c r="K179" s="44" t="s">
        <v>732</v>
      </c>
      <c r="L179" s="9" t="str">
        <f t="shared" si="28"/>
        <v>Yes</v>
      </c>
    </row>
    <row r="180" spans="1:12" x14ac:dyDescent="0.2">
      <c r="A180" s="2" t="s">
        <v>1369</v>
      </c>
      <c r="B180" s="34" t="s">
        <v>217</v>
      </c>
      <c r="C180" s="8">
        <v>4.2767679900000001E-2</v>
      </c>
      <c r="D180" s="43" t="str">
        <f t="shared" si="25"/>
        <v>N/A</v>
      </c>
      <c r="E180" s="8">
        <v>4.3962082700000002E-2</v>
      </c>
      <c r="F180" s="43" t="str">
        <f t="shared" si="26"/>
        <v>N/A</v>
      </c>
      <c r="G180" s="8">
        <v>5.4429173999999997E-2</v>
      </c>
      <c r="H180" s="43" t="str">
        <f t="shared" si="27"/>
        <v>N/A</v>
      </c>
      <c r="I180" s="12">
        <v>2.7930000000000001</v>
      </c>
      <c r="J180" s="12">
        <v>23.81</v>
      </c>
      <c r="K180" s="44" t="s">
        <v>732</v>
      </c>
      <c r="L180" s="9" t="str">
        <f t="shared" si="28"/>
        <v>Yes</v>
      </c>
    </row>
    <row r="181" spans="1:12" x14ac:dyDescent="0.2">
      <c r="A181" s="2" t="s">
        <v>86</v>
      </c>
      <c r="B181" s="34" t="s">
        <v>217</v>
      </c>
      <c r="C181" s="8">
        <v>1.0119047618999999</v>
      </c>
      <c r="D181" s="43" t="str">
        <f t="shared" si="25"/>
        <v>N/A</v>
      </c>
      <c r="E181" s="8">
        <v>1.1961057023999999</v>
      </c>
      <c r="F181" s="43" t="str">
        <f t="shared" si="26"/>
        <v>N/A</v>
      </c>
      <c r="G181" s="8">
        <v>1.2895662368</v>
      </c>
      <c r="H181" s="43" t="str">
        <f t="shared" si="27"/>
        <v>N/A</v>
      </c>
      <c r="I181" s="12">
        <v>18.2</v>
      </c>
      <c r="J181" s="12">
        <v>7.8140000000000001</v>
      </c>
      <c r="K181" s="44" t="s">
        <v>732</v>
      </c>
      <c r="L181" s="9" t="str">
        <f t="shared" si="28"/>
        <v>Yes</v>
      </c>
    </row>
    <row r="182" spans="1:12" x14ac:dyDescent="0.2">
      <c r="A182" s="2" t="s">
        <v>87</v>
      </c>
      <c r="B182" s="34" t="s">
        <v>217</v>
      </c>
      <c r="C182" s="8">
        <v>60.256009329000001</v>
      </c>
      <c r="D182" s="43" t="str">
        <f t="shared" si="25"/>
        <v>N/A</v>
      </c>
      <c r="E182" s="8">
        <v>57.831739980999998</v>
      </c>
      <c r="F182" s="43" t="str">
        <f t="shared" si="26"/>
        <v>N/A</v>
      </c>
      <c r="G182" s="8">
        <v>57.961396141999998</v>
      </c>
      <c r="H182" s="43" t="str">
        <f t="shared" si="27"/>
        <v>N/A</v>
      </c>
      <c r="I182" s="12">
        <v>-4.0199999999999996</v>
      </c>
      <c r="J182" s="12">
        <v>0.22420000000000001</v>
      </c>
      <c r="K182" s="44" t="s">
        <v>732</v>
      </c>
      <c r="L182" s="9" t="str">
        <f t="shared" si="28"/>
        <v>Yes</v>
      </c>
    </row>
    <row r="183" spans="1:12" x14ac:dyDescent="0.2">
      <c r="A183" s="2" t="s">
        <v>469</v>
      </c>
      <c r="B183" s="34" t="s">
        <v>217</v>
      </c>
      <c r="C183" s="8">
        <v>54.659498208000002</v>
      </c>
      <c r="D183" s="43" t="str">
        <f t="shared" si="25"/>
        <v>N/A</v>
      </c>
      <c r="E183" s="8">
        <v>61.624936126999998</v>
      </c>
      <c r="F183" s="43" t="str">
        <f t="shared" si="26"/>
        <v>N/A</v>
      </c>
      <c r="G183" s="8">
        <v>63.590604026999998</v>
      </c>
      <c r="H183" s="43" t="str">
        <f t="shared" si="27"/>
        <v>N/A</v>
      </c>
      <c r="I183" s="12">
        <v>12.74</v>
      </c>
      <c r="J183" s="12">
        <v>3.19</v>
      </c>
      <c r="K183" s="44" t="s">
        <v>732</v>
      </c>
      <c r="L183" s="9" t="str">
        <f t="shared" si="28"/>
        <v>Yes</v>
      </c>
    </row>
    <row r="184" spans="1:12" x14ac:dyDescent="0.2">
      <c r="A184" s="2" t="s">
        <v>470</v>
      </c>
      <c r="B184" s="34" t="s">
        <v>217</v>
      </c>
      <c r="C184" s="8">
        <v>78.735394049999996</v>
      </c>
      <c r="D184" s="43" t="str">
        <f t="shared" si="25"/>
        <v>N/A</v>
      </c>
      <c r="E184" s="8">
        <v>78.067567568000001</v>
      </c>
      <c r="F184" s="43" t="str">
        <f t="shared" si="26"/>
        <v>N/A</v>
      </c>
      <c r="G184" s="8">
        <v>77.132944331000004</v>
      </c>
      <c r="H184" s="43" t="str">
        <f t="shared" si="27"/>
        <v>N/A</v>
      </c>
      <c r="I184" s="12">
        <v>-0.84799999999999998</v>
      </c>
      <c r="J184" s="12">
        <v>-1.2</v>
      </c>
      <c r="K184" s="44" t="s">
        <v>732</v>
      </c>
      <c r="L184" s="9" t="str">
        <f t="shared" si="28"/>
        <v>Yes</v>
      </c>
    </row>
    <row r="185" spans="1:12" x14ac:dyDescent="0.2">
      <c r="A185" s="2" t="s">
        <v>471</v>
      </c>
      <c r="B185" s="34" t="s">
        <v>217</v>
      </c>
      <c r="C185" s="8">
        <v>55.883980016999999</v>
      </c>
      <c r="D185" s="43" t="str">
        <f t="shared" si="25"/>
        <v>N/A</v>
      </c>
      <c r="E185" s="8">
        <v>52.306996001999998</v>
      </c>
      <c r="F185" s="43" t="str">
        <f t="shared" si="26"/>
        <v>N/A</v>
      </c>
      <c r="G185" s="8">
        <v>52.065402245999998</v>
      </c>
      <c r="H185" s="43" t="str">
        <f t="shared" si="27"/>
        <v>N/A</v>
      </c>
      <c r="I185" s="12">
        <v>-6.4</v>
      </c>
      <c r="J185" s="12">
        <v>-0.46200000000000002</v>
      </c>
      <c r="K185" s="44" t="s">
        <v>732</v>
      </c>
      <c r="L185" s="9" t="str">
        <f t="shared" si="28"/>
        <v>Yes</v>
      </c>
    </row>
    <row r="186" spans="1:12" x14ac:dyDescent="0.2">
      <c r="A186" s="2" t="s">
        <v>472</v>
      </c>
      <c r="B186" s="34" t="s">
        <v>217</v>
      </c>
      <c r="C186" s="8">
        <v>55.894302734</v>
      </c>
      <c r="D186" s="43" t="str">
        <f t="shared" si="25"/>
        <v>N/A</v>
      </c>
      <c r="E186" s="8">
        <v>55.166918533</v>
      </c>
      <c r="F186" s="43" t="str">
        <f t="shared" si="26"/>
        <v>N/A</v>
      </c>
      <c r="G186" s="8">
        <v>56.424003266</v>
      </c>
      <c r="H186" s="43" t="str">
        <f t="shared" si="27"/>
        <v>N/A</v>
      </c>
      <c r="I186" s="12">
        <v>-1.3</v>
      </c>
      <c r="J186" s="12">
        <v>2.2789999999999999</v>
      </c>
      <c r="K186" s="44" t="s">
        <v>732</v>
      </c>
      <c r="L186" s="9" t="str">
        <f t="shared" si="28"/>
        <v>Yes</v>
      </c>
    </row>
    <row r="187" spans="1:12" x14ac:dyDescent="0.2">
      <c r="A187" s="2" t="s">
        <v>116</v>
      </c>
      <c r="B187" s="34" t="s">
        <v>217</v>
      </c>
      <c r="C187" s="8">
        <v>74.385816129000006</v>
      </c>
      <c r="D187" s="43" t="str">
        <f t="shared" si="25"/>
        <v>N/A</v>
      </c>
      <c r="E187" s="8">
        <v>76.124379055000006</v>
      </c>
      <c r="F187" s="43" t="str">
        <f t="shared" si="26"/>
        <v>N/A</v>
      </c>
      <c r="G187" s="8">
        <v>76.844441211000003</v>
      </c>
      <c r="H187" s="43" t="str">
        <f t="shared" si="27"/>
        <v>N/A</v>
      </c>
      <c r="I187" s="12">
        <v>2.3370000000000002</v>
      </c>
      <c r="J187" s="12">
        <v>0.94589999999999996</v>
      </c>
      <c r="K187" s="44" t="s">
        <v>732</v>
      </c>
      <c r="L187" s="9" t="str">
        <f t="shared" si="28"/>
        <v>Yes</v>
      </c>
    </row>
    <row r="188" spans="1:12" x14ac:dyDescent="0.2">
      <c r="A188" s="2" t="s">
        <v>473</v>
      </c>
      <c r="B188" s="34" t="s">
        <v>217</v>
      </c>
      <c r="C188" s="8">
        <v>65.546594982000002</v>
      </c>
      <c r="D188" s="43" t="str">
        <f t="shared" si="25"/>
        <v>N/A</v>
      </c>
      <c r="E188" s="8">
        <v>70.975983647999996</v>
      </c>
      <c r="F188" s="43" t="str">
        <f t="shared" si="26"/>
        <v>N/A</v>
      </c>
      <c r="G188" s="8">
        <v>75.447427293000004</v>
      </c>
      <c r="H188" s="43" t="str">
        <f t="shared" si="27"/>
        <v>N/A</v>
      </c>
      <c r="I188" s="12">
        <v>8.2829999999999995</v>
      </c>
      <c r="J188" s="12">
        <v>6.3</v>
      </c>
      <c r="K188" s="44" t="s">
        <v>732</v>
      </c>
      <c r="L188" s="9" t="str">
        <f t="shared" si="28"/>
        <v>Yes</v>
      </c>
    </row>
    <row r="189" spans="1:12" x14ac:dyDescent="0.2">
      <c r="A189" s="2" t="s">
        <v>474</v>
      </c>
      <c r="B189" s="34" t="s">
        <v>217</v>
      </c>
      <c r="C189" s="8">
        <v>88.414684676999997</v>
      </c>
      <c r="D189" s="43" t="str">
        <f t="shared" si="25"/>
        <v>N/A</v>
      </c>
      <c r="E189" s="8">
        <v>89.562162162000007</v>
      </c>
      <c r="F189" s="43" t="str">
        <f t="shared" si="26"/>
        <v>N/A</v>
      </c>
      <c r="G189" s="8">
        <v>89.286652998999998</v>
      </c>
      <c r="H189" s="43" t="str">
        <f t="shared" si="27"/>
        <v>N/A</v>
      </c>
      <c r="I189" s="12">
        <v>1.298</v>
      </c>
      <c r="J189" s="12">
        <v>-0.308</v>
      </c>
      <c r="K189" s="44" t="s">
        <v>732</v>
      </c>
      <c r="L189" s="9" t="str">
        <f t="shared" si="28"/>
        <v>Yes</v>
      </c>
    </row>
    <row r="190" spans="1:12" x14ac:dyDescent="0.2">
      <c r="A190" s="2" t="s">
        <v>475</v>
      </c>
      <c r="B190" s="34" t="s">
        <v>217</v>
      </c>
      <c r="C190" s="8">
        <v>71.175434265999996</v>
      </c>
      <c r="D190" s="43" t="str">
        <f t="shared" si="25"/>
        <v>N/A</v>
      </c>
      <c r="E190" s="8">
        <v>73.582486107999998</v>
      </c>
      <c r="F190" s="43" t="str">
        <f t="shared" si="26"/>
        <v>N/A</v>
      </c>
      <c r="G190" s="8">
        <v>74.556488858999998</v>
      </c>
      <c r="H190" s="43" t="str">
        <f t="shared" si="27"/>
        <v>N/A</v>
      </c>
      <c r="I190" s="12">
        <v>3.3820000000000001</v>
      </c>
      <c r="J190" s="12">
        <v>1.3240000000000001</v>
      </c>
      <c r="K190" s="44" t="s">
        <v>732</v>
      </c>
      <c r="L190" s="9" t="str">
        <f t="shared" si="28"/>
        <v>Yes</v>
      </c>
    </row>
    <row r="191" spans="1:12" x14ac:dyDescent="0.2">
      <c r="A191" s="2" t="s">
        <v>476</v>
      </c>
      <c r="B191" s="34" t="s">
        <v>217</v>
      </c>
      <c r="C191" s="8">
        <v>70.997403391000006</v>
      </c>
      <c r="D191" s="43" t="str">
        <f t="shared" si="25"/>
        <v>N/A</v>
      </c>
      <c r="E191" s="8">
        <v>71.072949581000003</v>
      </c>
      <c r="F191" s="43" t="str">
        <f t="shared" si="26"/>
        <v>N/A</v>
      </c>
      <c r="G191" s="8">
        <v>71.242345897000007</v>
      </c>
      <c r="H191" s="43" t="str">
        <f t="shared" si="27"/>
        <v>N/A</v>
      </c>
      <c r="I191" s="12">
        <v>0.10639999999999999</v>
      </c>
      <c r="J191" s="12">
        <v>0.23830000000000001</v>
      </c>
      <c r="K191" s="44" t="s">
        <v>732</v>
      </c>
      <c r="L191" s="9" t="str">
        <f t="shared" si="28"/>
        <v>Yes</v>
      </c>
    </row>
    <row r="192" spans="1:12" x14ac:dyDescent="0.2">
      <c r="A192" s="2" t="s">
        <v>1370</v>
      </c>
      <c r="B192" s="34" t="s">
        <v>217</v>
      </c>
      <c r="C192" s="35">
        <v>7.0933521924000003</v>
      </c>
      <c r="D192" s="43" t="str">
        <f t="shared" si="25"/>
        <v>N/A</v>
      </c>
      <c r="E192" s="35">
        <v>7.1536277866000004</v>
      </c>
      <c r="F192" s="43" t="str">
        <f t="shared" si="26"/>
        <v>N/A</v>
      </c>
      <c r="G192" s="35">
        <v>7.3625443864999998</v>
      </c>
      <c r="H192" s="43" t="str">
        <f t="shared" si="27"/>
        <v>N/A</v>
      </c>
      <c r="I192" s="12">
        <v>0.84970000000000001</v>
      </c>
      <c r="J192" s="12">
        <v>2.92</v>
      </c>
      <c r="K192" s="44" t="s">
        <v>732</v>
      </c>
      <c r="L192" s="9" t="str">
        <f t="shared" si="28"/>
        <v>Yes</v>
      </c>
    </row>
    <row r="193" spans="1:12" x14ac:dyDescent="0.2">
      <c r="A193" s="2" t="s">
        <v>1371</v>
      </c>
      <c r="B193" s="34" t="s">
        <v>217</v>
      </c>
      <c r="C193" s="35">
        <v>6.1092150171000004</v>
      </c>
      <c r="D193" s="43" t="str">
        <f t="shared" si="25"/>
        <v>N/A</v>
      </c>
      <c r="E193" s="35">
        <v>6.1868131868000003</v>
      </c>
      <c r="F193" s="43" t="str">
        <f t="shared" si="26"/>
        <v>N/A</v>
      </c>
      <c r="G193" s="35">
        <v>6.4754797441000003</v>
      </c>
      <c r="H193" s="43" t="str">
        <f t="shared" si="27"/>
        <v>N/A</v>
      </c>
      <c r="I193" s="12">
        <v>1.27</v>
      </c>
      <c r="J193" s="12">
        <v>4.6660000000000004</v>
      </c>
      <c r="K193" s="44" t="s">
        <v>732</v>
      </c>
      <c r="L193" s="9" t="str">
        <f t="shared" si="28"/>
        <v>Yes</v>
      </c>
    </row>
    <row r="194" spans="1:12" x14ac:dyDescent="0.2">
      <c r="A194" s="2" t="s">
        <v>1372</v>
      </c>
      <c r="B194" s="34" t="s">
        <v>217</v>
      </c>
      <c r="C194" s="35">
        <v>13.127349192</v>
      </c>
      <c r="D194" s="43" t="str">
        <f t="shared" si="25"/>
        <v>N/A</v>
      </c>
      <c r="E194" s="35">
        <v>12.814021068000001</v>
      </c>
      <c r="F194" s="43" t="str">
        <f t="shared" si="26"/>
        <v>N/A</v>
      </c>
      <c r="G194" s="35">
        <v>12.738393603</v>
      </c>
      <c r="H194" s="43" t="str">
        <f t="shared" si="27"/>
        <v>N/A</v>
      </c>
      <c r="I194" s="12">
        <v>-2.39</v>
      </c>
      <c r="J194" s="12">
        <v>-0.59</v>
      </c>
      <c r="K194" s="44" t="s">
        <v>732</v>
      </c>
      <c r="L194" s="9" t="str">
        <f t="shared" si="28"/>
        <v>Yes</v>
      </c>
    </row>
    <row r="195" spans="1:12" x14ac:dyDescent="0.2">
      <c r="A195" s="2" t="s">
        <v>1373</v>
      </c>
      <c r="B195" s="34" t="s">
        <v>217</v>
      </c>
      <c r="C195" s="35">
        <v>4.3430722892000002</v>
      </c>
      <c r="D195" s="43" t="str">
        <f t="shared" si="25"/>
        <v>N/A</v>
      </c>
      <c r="E195" s="35">
        <v>4.3274438054999997</v>
      </c>
      <c r="F195" s="43" t="str">
        <f t="shared" si="26"/>
        <v>N/A</v>
      </c>
      <c r="G195" s="35">
        <v>4.4866256294999998</v>
      </c>
      <c r="H195" s="43" t="str">
        <f t="shared" si="27"/>
        <v>N/A</v>
      </c>
      <c r="I195" s="12">
        <v>-0.36</v>
      </c>
      <c r="J195" s="12">
        <v>3.6779999999999999</v>
      </c>
      <c r="K195" s="44" t="s">
        <v>732</v>
      </c>
      <c r="L195" s="9" t="str">
        <f t="shared" si="28"/>
        <v>Yes</v>
      </c>
    </row>
    <row r="196" spans="1:12" x14ac:dyDescent="0.2">
      <c r="A196" s="2" t="s">
        <v>1374</v>
      </c>
      <c r="B196" s="34" t="s">
        <v>217</v>
      </c>
      <c r="C196" s="35">
        <v>3.6267387944</v>
      </c>
      <c r="D196" s="43" t="str">
        <f t="shared" si="25"/>
        <v>N/A</v>
      </c>
      <c r="E196" s="35">
        <v>3.7172277936999998</v>
      </c>
      <c r="F196" s="43" t="str">
        <f t="shared" si="26"/>
        <v>N/A</v>
      </c>
      <c r="G196" s="35">
        <v>3.5972553699000001</v>
      </c>
      <c r="H196" s="43" t="str">
        <f t="shared" si="27"/>
        <v>N/A</v>
      </c>
      <c r="I196" s="12">
        <v>2.4950000000000001</v>
      </c>
      <c r="J196" s="12">
        <v>-3.23</v>
      </c>
      <c r="K196" s="44" t="s">
        <v>732</v>
      </c>
      <c r="L196" s="9" t="str">
        <f t="shared" si="28"/>
        <v>Yes</v>
      </c>
    </row>
    <row r="197" spans="1:12" x14ac:dyDescent="0.2">
      <c r="A197" s="2" t="s">
        <v>1375</v>
      </c>
      <c r="B197" s="34" t="s">
        <v>217</v>
      </c>
      <c r="C197" s="35">
        <v>209.79017856999999</v>
      </c>
      <c r="D197" s="43" t="str">
        <f t="shared" si="25"/>
        <v>N/A</v>
      </c>
      <c r="E197" s="35">
        <v>200.77051460000001</v>
      </c>
      <c r="F197" s="43" t="str">
        <f t="shared" si="26"/>
        <v>N/A</v>
      </c>
      <c r="G197" s="35">
        <v>208.67321218999999</v>
      </c>
      <c r="H197" s="43" t="str">
        <f t="shared" si="27"/>
        <v>N/A</v>
      </c>
      <c r="I197" s="12">
        <v>-4.3</v>
      </c>
      <c r="J197" s="12">
        <v>3.9359999999999999</v>
      </c>
      <c r="K197" s="44" t="s">
        <v>732</v>
      </c>
      <c r="L197" s="9" t="str">
        <f t="shared" si="28"/>
        <v>Yes</v>
      </c>
    </row>
    <row r="198" spans="1:12" x14ac:dyDescent="0.2">
      <c r="A198" s="2" t="s">
        <v>1376</v>
      </c>
      <c r="B198" s="34" t="s">
        <v>217</v>
      </c>
      <c r="C198" s="35">
        <v>258.12291667</v>
      </c>
      <c r="D198" s="43" t="str">
        <f t="shared" si="25"/>
        <v>N/A</v>
      </c>
      <c r="E198" s="35">
        <v>257.72877847000001</v>
      </c>
      <c r="F198" s="43" t="str">
        <f t="shared" si="26"/>
        <v>N/A</v>
      </c>
      <c r="G198" s="35">
        <v>276.25056432999997</v>
      </c>
      <c r="H198" s="43" t="str">
        <f t="shared" si="27"/>
        <v>N/A</v>
      </c>
      <c r="I198" s="12">
        <v>-0.153</v>
      </c>
      <c r="J198" s="12">
        <v>7.1870000000000003</v>
      </c>
      <c r="K198" s="44" t="s">
        <v>732</v>
      </c>
      <c r="L198" s="9" t="str">
        <f t="shared" si="28"/>
        <v>Yes</v>
      </c>
    </row>
    <row r="199" spans="1:12" x14ac:dyDescent="0.2">
      <c r="A199" s="2" t="s">
        <v>1377</v>
      </c>
      <c r="B199" s="34" t="s">
        <v>217</v>
      </c>
      <c r="C199" s="35">
        <v>226.16853035</v>
      </c>
      <c r="D199" s="43" t="str">
        <f t="shared" si="25"/>
        <v>N/A</v>
      </c>
      <c r="E199" s="35">
        <v>212.67435896999999</v>
      </c>
      <c r="F199" s="43" t="str">
        <f t="shared" si="26"/>
        <v>N/A</v>
      </c>
      <c r="G199" s="35">
        <v>218.21993126999999</v>
      </c>
      <c r="H199" s="43" t="str">
        <f t="shared" si="27"/>
        <v>N/A</v>
      </c>
      <c r="I199" s="12">
        <v>-5.97</v>
      </c>
      <c r="J199" s="12">
        <v>2.6080000000000001</v>
      </c>
      <c r="K199" s="44" t="s">
        <v>732</v>
      </c>
      <c r="L199" s="9" t="str">
        <f t="shared" si="28"/>
        <v>Yes</v>
      </c>
    </row>
    <row r="200" spans="1:12" x14ac:dyDescent="0.2">
      <c r="A200" s="2" t="s">
        <v>1378</v>
      </c>
      <c r="B200" s="34" t="s">
        <v>217</v>
      </c>
      <c r="C200" s="35">
        <v>39.502762431000001</v>
      </c>
      <c r="D200" s="43" t="str">
        <f t="shared" si="25"/>
        <v>N/A</v>
      </c>
      <c r="E200" s="35">
        <v>44.25136612</v>
      </c>
      <c r="F200" s="43" t="str">
        <f t="shared" si="26"/>
        <v>N/A</v>
      </c>
      <c r="G200" s="35">
        <v>51.730303030000002</v>
      </c>
      <c r="H200" s="43" t="str">
        <f t="shared" si="27"/>
        <v>N/A</v>
      </c>
      <c r="I200" s="12">
        <v>12.02</v>
      </c>
      <c r="J200" s="12">
        <v>16.899999999999999</v>
      </c>
      <c r="K200" s="44" t="s">
        <v>732</v>
      </c>
      <c r="L200" s="9" t="str">
        <f t="shared" si="28"/>
        <v>Yes</v>
      </c>
    </row>
    <row r="201" spans="1:12" x14ac:dyDescent="0.2">
      <c r="A201" s="2" t="s">
        <v>1379</v>
      </c>
      <c r="B201" s="34" t="s">
        <v>217</v>
      </c>
      <c r="C201" s="35">
        <v>26.428571429000002</v>
      </c>
      <c r="D201" s="43" t="str">
        <f t="shared" si="25"/>
        <v>N/A</v>
      </c>
      <c r="E201" s="35">
        <v>30.625</v>
      </c>
      <c r="F201" s="43" t="str">
        <f t="shared" si="26"/>
        <v>N/A</v>
      </c>
      <c r="G201" s="35">
        <v>51.25</v>
      </c>
      <c r="H201" s="43" t="str">
        <f t="shared" si="27"/>
        <v>N/A</v>
      </c>
      <c r="I201" s="12">
        <v>15.88</v>
      </c>
      <c r="J201" s="12">
        <v>67.349999999999994</v>
      </c>
      <c r="K201" s="44" t="s">
        <v>732</v>
      </c>
      <c r="L201" s="9" t="str">
        <f t="shared" si="28"/>
        <v>No</v>
      </c>
    </row>
    <row r="202" spans="1:12" x14ac:dyDescent="0.2">
      <c r="A202" s="2" t="s">
        <v>28</v>
      </c>
      <c r="B202" s="34" t="s">
        <v>217</v>
      </c>
      <c r="C202" s="8">
        <v>2.5913656481</v>
      </c>
      <c r="D202" s="43" t="str">
        <f t="shared" si="25"/>
        <v>N/A</v>
      </c>
      <c r="E202" s="8">
        <v>2.6255631526999998</v>
      </c>
      <c r="F202" s="43" t="str">
        <f t="shared" si="26"/>
        <v>N/A</v>
      </c>
      <c r="G202" s="8">
        <v>2.3563529019999998</v>
      </c>
      <c r="H202" s="43" t="str">
        <f t="shared" si="27"/>
        <v>N/A</v>
      </c>
      <c r="I202" s="12">
        <v>1.32</v>
      </c>
      <c r="J202" s="12">
        <v>-10.3</v>
      </c>
      <c r="K202" s="44" t="s">
        <v>732</v>
      </c>
      <c r="L202" s="9" t="str">
        <f t="shared" si="28"/>
        <v>Yes</v>
      </c>
    </row>
    <row r="203" spans="1:12" x14ac:dyDescent="0.2">
      <c r="A203" s="2" t="s">
        <v>123</v>
      </c>
      <c r="B203" s="34" t="s">
        <v>217</v>
      </c>
      <c r="C203" s="35">
        <v>11</v>
      </c>
      <c r="D203" s="43" t="str">
        <f t="shared" ref="D203:D213" si="29">IF($B203="N/A","N/A",IF(C203&gt;10,"No",IF(C203&lt;-10,"No","Yes")))</f>
        <v>N/A</v>
      </c>
      <c r="E203" s="35">
        <v>11</v>
      </c>
      <c r="F203" s="43" t="str">
        <f t="shared" ref="F203:F213" si="30">IF($B203="N/A","N/A",IF(E203&gt;10,"No",IF(E203&lt;-10,"No","Yes")))</f>
        <v>N/A</v>
      </c>
      <c r="G203" s="35">
        <v>11</v>
      </c>
      <c r="H203" s="43" t="str">
        <f t="shared" ref="H203:H213" si="31">IF($B203="N/A","N/A",IF(G203&gt;10,"No",IF(G203&lt;-10,"No","Yes")))</f>
        <v>N/A</v>
      </c>
      <c r="I203" s="12">
        <v>0</v>
      </c>
      <c r="J203" s="12">
        <v>0</v>
      </c>
      <c r="K203" s="14" t="s">
        <v>217</v>
      </c>
      <c r="L203" s="9" t="str">
        <f t="shared" ref="L203:L213" si="32">IF(J203="Div by 0", "N/A", IF(K203="N/A","N/A", IF(J203&gt;VALUE(MID(K203,1,2)), "No", IF(J203&lt;-1*VALUE(MID(K203,1,2)), "No", "Yes"))))</f>
        <v>N/A</v>
      </c>
    </row>
    <row r="204" spans="1:12" x14ac:dyDescent="0.2">
      <c r="A204" s="2" t="s">
        <v>124</v>
      </c>
      <c r="B204" s="34" t="s">
        <v>217</v>
      </c>
      <c r="C204" s="35">
        <v>18</v>
      </c>
      <c r="D204" s="43" t="str">
        <f t="shared" si="29"/>
        <v>N/A</v>
      </c>
      <c r="E204" s="35">
        <v>18</v>
      </c>
      <c r="F204" s="43" t="str">
        <f t="shared" si="30"/>
        <v>N/A</v>
      </c>
      <c r="G204" s="35">
        <v>19</v>
      </c>
      <c r="H204" s="43" t="str">
        <f t="shared" si="31"/>
        <v>N/A</v>
      </c>
      <c r="I204" s="12">
        <v>0</v>
      </c>
      <c r="J204" s="12">
        <v>5.556</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-37.5</v>
      </c>
      <c r="J205" s="12">
        <v>20</v>
      </c>
      <c r="K205" s="14" t="s">
        <v>217</v>
      </c>
      <c r="L205" s="9" t="str">
        <f t="shared" si="32"/>
        <v>N/A</v>
      </c>
    </row>
    <row r="206" spans="1:12" ht="25.5" x14ac:dyDescent="0.2">
      <c r="A206" s="2" t="s">
        <v>1380</v>
      </c>
      <c r="B206" s="34" t="s">
        <v>217</v>
      </c>
      <c r="C206" s="35">
        <v>185</v>
      </c>
      <c r="D206" s="43" t="str">
        <f t="shared" si="29"/>
        <v>N/A</v>
      </c>
      <c r="E206" s="35">
        <v>198</v>
      </c>
      <c r="F206" s="43" t="str">
        <f t="shared" si="30"/>
        <v>N/A</v>
      </c>
      <c r="G206" s="35">
        <v>165</v>
      </c>
      <c r="H206" s="43" t="str">
        <f t="shared" si="31"/>
        <v>N/A</v>
      </c>
      <c r="I206" s="12">
        <v>7.0270000000000001</v>
      </c>
      <c r="J206" s="12">
        <v>-16.7</v>
      </c>
      <c r="K206" s="14" t="s">
        <v>217</v>
      </c>
      <c r="L206" s="9" t="str">
        <f t="shared" si="32"/>
        <v>N/A</v>
      </c>
    </row>
    <row r="207" spans="1:12" x14ac:dyDescent="0.2">
      <c r="A207" s="2" t="s">
        <v>1628</v>
      </c>
      <c r="B207" s="34" t="s">
        <v>217</v>
      </c>
      <c r="C207" s="35">
        <v>11</v>
      </c>
      <c r="D207" s="43" t="str">
        <f t="shared" si="29"/>
        <v>N/A</v>
      </c>
      <c r="E207" s="35">
        <v>11</v>
      </c>
      <c r="F207" s="43" t="str">
        <f t="shared" si="30"/>
        <v>N/A</v>
      </c>
      <c r="G207" s="35">
        <v>12</v>
      </c>
      <c r="H207" s="43" t="str">
        <f t="shared" si="31"/>
        <v>N/A</v>
      </c>
      <c r="I207" s="12">
        <v>0</v>
      </c>
      <c r="J207" s="12">
        <v>9.0909999999999993</v>
      </c>
      <c r="K207" s="14" t="s">
        <v>217</v>
      </c>
      <c r="L207" s="9" t="str">
        <f t="shared" si="32"/>
        <v>N/A</v>
      </c>
    </row>
    <row r="208" spans="1:12" x14ac:dyDescent="0.2">
      <c r="A208" s="2" t="s">
        <v>1629</v>
      </c>
      <c r="B208" s="34" t="s">
        <v>217</v>
      </c>
      <c r="C208" s="35">
        <v>12</v>
      </c>
      <c r="D208" s="43" t="str">
        <f t="shared" si="29"/>
        <v>N/A</v>
      </c>
      <c r="E208" s="35">
        <v>23</v>
      </c>
      <c r="F208" s="43" t="str">
        <f t="shared" si="30"/>
        <v>N/A</v>
      </c>
      <c r="G208" s="35">
        <v>30</v>
      </c>
      <c r="H208" s="43" t="str">
        <f t="shared" si="31"/>
        <v>N/A</v>
      </c>
      <c r="I208" s="12">
        <v>91.67</v>
      </c>
      <c r="J208" s="12">
        <v>30.43</v>
      </c>
      <c r="K208" s="14" t="s">
        <v>217</v>
      </c>
      <c r="L208" s="9" t="str">
        <f t="shared" si="32"/>
        <v>N/A</v>
      </c>
    </row>
    <row r="209" spans="1:12" x14ac:dyDescent="0.2">
      <c r="A209" s="2" t="s">
        <v>125</v>
      </c>
      <c r="B209" s="34" t="s">
        <v>217</v>
      </c>
      <c r="C209" s="46">
        <v>1172570</v>
      </c>
      <c r="D209" s="43" t="str">
        <f t="shared" si="29"/>
        <v>N/A</v>
      </c>
      <c r="E209" s="46">
        <v>1136340</v>
      </c>
      <c r="F209" s="43" t="str">
        <f t="shared" si="30"/>
        <v>N/A</v>
      </c>
      <c r="G209" s="46">
        <v>1411161</v>
      </c>
      <c r="H209" s="43" t="str">
        <f t="shared" si="31"/>
        <v>N/A</v>
      </c>
      <c r="I209" s="12">
        <v>-3.09</v>
      </c>
      <c r="J209" s="12">
        <v>24.18</v>
      </c>
      <c r="K209" s="14" t="s">
        <v>217</v>
      </c>
      <c r="L209" s="9" t="str">
        <f t="shared" si="32"/>
        <v>N/A</v>
      </c>
    </row>
    <row r="210" spans="1:12" x14ac:dyDescent="0.2">
      <c r="A210" s="45" t="s">
        <v>1624</v>
      </c>
      <c r="B210" s="34" t="s">
        <v>217</v>
      </c>
      <c r="C210" s="46">
        <v>953782</v>
      </c>
      <c r="D210" s="43" t="str">
        <f t="shared" si="29"/>
        <v>N/A</v>
      </c>
      <c r="E210" s="46">
        <v>936355</v>
      </c>
      <c r="F210" s="43" t="str">
        <f t="shared" si="30"/>
        <v>N/A</v>
      </c>
      <c r="G210" s="46">
        <v>759824</v>
      </c>
      <c r="H210" s="43" t="str">
        <f t="shared" si="31"/>
        <v>N/A</v>
      </c>
      <c r="I210" s="12">
        <v>-1.83</v>
      </c>
      <c r="J210" s="12">
        <v>-18.899999999999999</v>
      </c>
      <c r="K210" s="14" t="s">
        <v>217</v>
      </c>
      <c r="L210" s="9" t="str">
        <f t="shared" si="32"/>
        <v>N/A</v>
      </c>
    </row>
    <row r="211" spans="1:12" x14ac:dyDescent="0.2">
      <c r="A211" s="45" t="s">
        <v>1381</v>
      </c>
      <c r="B211" s="34" t="s">
        <v>217</v>
      </c>
      <c r="C211" s="46">
        <v>677163</v>
      </c>
      <c r="D211" s="43" t="str">
        <f t="shared" si="29"/>
        <v>N/A</v>
      </c>
      <c r="E211" s="46">
        <v>768449</v>
      </c>
      <c r="F211" s="43" t="str">
        <f t="shared" si="30"/>
        <v>N/A</v>
      </c>
      <c r="G211" s="46">
        <v>753056</v>
      </c>
      <c r="H211" s="43" t="str">
        <f t="shared" si="31"/>
        <v>N/A</v>
      </c>
      <c r="I211" s="12">
        <v>13.48</v>
      </c>
      <c r="J211" s="12">
        <v>-2</v>
      </c>
      <c r="K211" s="14" t="s">
        <v>217</v>
      </c>
      <c r="L211" s="9" t="str">
        <f t="shared" si="32"/>
        <v>N/A</v>
      </c>
    </row>
    <row r="212" spans="1:12" x14ac:dyDescent="0.2">
      <c r="A212" s="45" t="s">
        <v>1618</v>
      </c>
      <c r="B212" s="34" t="s">
        <v>217</v>
      </c>
      <c r="C212" s="46">
        <v>1073549</v>
      </c>
      <c r="D212" s="43" t="str">
        <f t="shared" si="29"/>
        <v>N/A</v>
      </c>
      <c r="E212" s="46">
        <v>1134275</v>
      </c>
      <c r="F212" s="43" t="str">
        <f t="shared" si="30"/>
        <v>N/A</v>
      </c>
      <c r="G212" s="46">
        <v>1389829</v>
      </c>
      <c r="H212" s="43" t="str">
        <f t="shared" si="31"/>
        <v>N/A</v>
      </c>
      <c r="I212" s="12">
        <v>5.657</v>
      </c>
      <c r="J212" s="12">
        <v>22.53</v>
      </c>
      <c r="K212" s="14" t="s">
        <v>217</v>
      </c>
      <c r="L212" s="9" t="str">
        <f t="shared" si="32"/>
        <v>N/A</v>
      </c>
    </row>
    <row r="213" spans="1:12" x14ac:dyDescent="0.2">
      <c r="A213" s="45" t="s">
        <v>1619</v>
      </c>
      <c r="B213" s="34" t="s">
        <v>217</v>
      </c>
      <c r="C213" s="46">
        <v>231069</v>
      </c>
      <c r="D213" s="43" t="str">
        <f t="shared" si="29"/>
        <v>N/A</v>
      </c>
      <c r="E213" s="46">
        <v>287205</v>
      </c>
      <c r="F213" s="43" t="str">
        <f t="shared" si="30"/>
        <v>N/A</v>
      </c>
      <c r="G213" s="46">
        <v>283782</v>
      </c>
      <c r="H213" s="43" t="str">
        <f t="shared" si="31"/>
        <v>N/A</v>
      </c>
      <c r="I213" s="12">
        <v>24.29</v>
      </c>
      <c r="J213" s="12">
        <v>-1.19</v>
      </c>
      <c r="K213" s="14" t="s">
        <v>217</v>
      </c>
      <c r="L213" s="9" t="str">
        <f t="shared" si="32"/>
        <v>N/A</v>
      </c>
    </row>
    <row r="214" spans="1:12" ht="25.5" x14ac:dyDescent="0.2">
      <c r="A214" s="2" t="s">
        <v>1382</v>
      </c>
      <c r="B214" s="34" t="s">
        <v>217</v>
      </c>
      <c r="C214" s="46">
        <v>2083264</v>
      </c>
      <c r="D214" s="43" t="str">
        <f t="shared" ref="D214:D228" si="33">IF($B214="N/A","N/A",IF(C214&gt;10,"No",IF(C214&lt;-10,"No","Yes")))</f>
        <v>N/A</v>
      </c>
      <c r="E214" s="46">
        <v>2289107</v>
      </c>
      <c r="F214" s="43" t="str">
        <f t="shared" ref="F214:F228" si="34">IF($B214="N/A","N/A",IF(E214&gt;10,"No",IF(E214&lt;-10,"No","Yes")))</f>
        <v>N/A</v>
      </c>
      <c r="G214" s="46">
        <v>1768656</v>
      </c>
      <c r="H214" s="43" t="str">
        <f t="shared" ref="H214:H228" si="35">IF($B214="N/A","N/A",IF(G214&gt;10,"No",IF(G214&lt;-10,"No","Yes")))</f>
        <v>N/A</v>
      </c>
      <c r="I214" s="12">
        <v>9.8810000000000002</v>
      </c>
      <c r="J214" s="12">
        <v>-22.7</v>
      </c>
      <c r="K214" s="44" t="s">
        <v>732</v>
      </c>
      <c r="L214" s="9" t="str">
        <f t="shared" ref="L214:L228" si="36">IF(J214="Div by 0", "N/A", IF(K214="N/A","N/A", IF(J214&gt;VALUE(MID(K214,1,2)), "No", IF(J214&lt;-1*VALUE(MID(K214,1,2)), "No", "Yes"))))</f>
        <v>Yes</v>
      </c>
    </row>
    <row r="215" spans="1:12" x14ac:dyDescent="0.2">
      <c r="A215" s="58" t="s">
        <v>649</v>
      </c>
      <c r="B215" s="34" t="s">
        <v>217</v>
      </c>
      <c r="C215" s="35">
        <v>8597</v>
      </c>
      <c r="D215" s="43" t="str">
        <f t="shared" si="33"/>
        <v>N/A</v>
      </c>
      <c r="E215" s="35">
        <v>9271</v>
      </c>
      <c r="F215" s="43" t="str">
        <f t="shared" si="34"/>
        <v>N/A</v>
      </c>
      <c r="G215" s="35">
        <v>8691</v>
      </c>
      <c r="H215" s="43" t="str">
        <f t="shared" si="35"/>
        <v>N/A</v>
      </c>
      <c r="I215" s="12">
        <v>7.84</v>
      </c>
      <c r="J215" s="12">
        <v>-6.26</v>
      </c>
      <c r="K215" s="44" t="s">
        <v>732</v>
      </c>
      <c r="L215" s="9" t="str">
        <f t="shared" si="36"/>
        <v>Yes</v>
      </c>
    </row>
    <row r="216" spans="1:12" ht="25.5" x14ac:dyDescent="0.2">
      <c r="A216" s="4" t="s">
        <v>1383</v>
      </c>
      <c r="B216" s="34" t="s">
        <v>217</v>
      </c>
      <c r="C216" s="46">
        <v>242.32453181</v>
      </c>
      <c r="D216" s="43" t="str">
        <f t="shared" si="33"/>
        <v>N/A</v>
      </c>
      <c r="E216" s="46">
        <v>246.91047352000001</v>
      </c>
      <c r="F216" s="43" t="str">
        <f t="shared" si="34"/>
        <v>N/A</v>
      </c>
      <c r="G216" s="46">
        <v>203.50431481000001</v>
      </c>
      <c r="H216" s="43" t="str">
        <f t="shared" si="35"/>
        <v>N/A</v>
      </c>
      <c r="I216" s="12">
        <v>1.8919999999999999</v>
      </c>
      <c r="J216" s="12">
        <v>-17.600000000000001</v>
      </c>
      <c r="K216" s="44" t="s">
        <v>732</v>
      </c>
      <c r="L216" s="9" t="str">
        <f t="shared" si="36"/>
        <v>Yes</v>
      </c>
    </row>
    <row r="217" spans="1:12" ht="25.5" x14ac:dyDescent="0.2">
      <c r="A217" s="2" t="s">
        <v>1384</v>
      </c>
      <c r="B217" s="34" t="s">
        <v>217</v>
      </c>
      <c r="C217" s="46">
        <v>4434712</v>
      </c>
      <c r="D217" s="43" t="str">
        <f t="shared" si="33"/>
        <v>N/A</v>
      </c>
      <c r="E217" s="46">
        <v>4848243</v>
      </c>
      <c r="F217" s="43" t="str">
        <f t="shared" si="34"/>
        <v>N/A</v>
      </c>
      <c r="G217" s="46">
        <v>4517989</v>
      </c>
      <c r="H217" s="43" t="str">
        <f t="shared" si="35"/>
        <v>N/A</v>
      </c>
      <c r="I217" s="12">
        <v>9.3249999999999993</v>
      </c>
      <c r="J217" s="12">
        <v>-6.81</v>
      </c>
      <c r="K217" s="44" t="s">
        <v>732</v>
      </c>
      <c r="L217" s="9" t="str">
        <f t="shared" si="36"/>
        <v>Yes</v>
      </c>
    </row>
    <row r="218" spans="1:12" x14ac:dyDescent="0.2">
      <c r="A218" s="4" t="s">
        <v>516</v>
      </c>
      <c r="B218" s="34" t="s">
        <v>217</v>
      </c>
      <c r="C218" s="35">
        <v>13909</v>
      </c>
      <c r="D218" s="43" t="str">
        <f t="shared" si="33"/>
        <v>N/A</v>
      </c>
      <c r="E218" s="35">
        <v>14591</v>
      </c>
      <c r="F218" s="43" t="str">
        <f t="shared" si="34"/>
        <v>N/A</v>
      </c>
      <c r="G218" s="35">
        <v>13941</v>
      </c>
      <c r="H218" s="43" t="str">
        <f t="shared" si="35"/>
        <v>N/A</v>
      </c>
      <c r="I218" s="12">
        <v>4.9029999999999996</v>
      </c>
      <c r="J218" s="12">
        <v>-4.45</v>
      </c>
      <c r="K218" s="44" t="s">
        <v>732</v>
      </c>
      <c r="L218" s="9" t="str">
        <f t="shared" si="36"/>
        <v>Yes</v>
      </c>
    </row>
    <row r="219" spans="1:12" ht="25.5" x14ac:dyDescent="0.2">
      <c r="A219" s="2" t="s">
        <v>1385</v>
      </c>
      <c r="B219" s="34" t="s">
        <v>217</v>
      </c>
      <c r="C219" s="46">
        <v>318.83758717000001</v>
      </c>
      <c r="D219" s="43" t="str">
        <f t="shared" si="33"/>
        <v>N/A</v>
      </c>
      <c r="E219" s="46">
        <v>332.27626619</v>
      </c>
      <c r="F219" s="43" t="str">
        <f t="shared" si="34"/>
        <v>N/A</v>
      </c>
      <c r="G219" s="46">
        <v>324.07926261</v>
      </c>
      <c r="H219" s="43" t="str">
        <f t="shared" si="35"/>
        <v>N/A</v>
      </c>
      <c r="I219" s="12">
        <v>4.2149999999999999</v>
      </c>
      <c r="J219" s="12">
        <v>-2.4700000000000002</v>
      </c>
      <c r="K219" s="44" t="s">
        <v>732</v>
      </c>
      <c r="L219" s="9" t="str">
        <f t="shared" si="36"/>
        <v>Yes</v>
      </c>
    </row>
    <row r="220" spans="1:12" ht="25.5" x14ac:dyDescent="0.2">
      <c r="A220" s="2" t="s">
        <v>1386</v>
      </c>
      <c r="B220" s="34" t="s">
        <v>217</v>
      </c>
      <c r="C220" s="46">
        <v>2548041</v>
      </c>
      <c r="D220" s="43" t="str">
        <f t="shared" si="33"/>
        <v>N/A</v>
      </c>
      <c r="E220" s="46">
        <v>3245211</v>
      </c>
      <c r="F220" s="43" t="str">
        <f t="shared" si="34"/>
        <v>N/A</v>
      </c>
      <c r="G220" s="46">
        <v>3453440</v>
      </c>
      <c r="H220" s="43" t="str">
        <f t="shared" si="35"/>
        <v>N/A</v>
      </c>
      <c r="I220" s="12">
        <v>27.36</v>
      </c>
      <c r="J220" s="12">
        <v>6.4169999999999998</v>
      </c>
      <c r="K220" s="44" t="s">
        <v>732</v>
      </c>
      <c r="L220" s="9" t="str">
        <f t="shared" si="36"/>
        <v>Yes</v>
      </c>
    </row>
    <row r="221" spans="1:12" x14ac:dyDescent="0.2">
      <c r="A221" s="4" t="s">
        <v>517</v>
      </c>
      <c r="B221" s="34" t="s">
        <v>217</v>
      </c>
      <c r="C221" s="35">
        <v>8567</v>
      </c>
      <c r="D221" s="43" t="str">
        <f t="shared" si="33"/>
        <v>N/A</v>
      </c>
      <c r="E221" s="35">
        <v>10507</v>
      </c>
      <c r="F221" s="43" t="str">
        <f t="shared" si="34"/>
        <v>N/A</v>
      </c>
      <c r="G221" s="35">
        <v>11025</v>
      </c>
      <c r="H221" s="43" t="str">
        <f t="shared" si="35"/>
        <v>N/A</v>
      </c>
      <c r="I221" s="12">
        <v>22.65</v>
      </c>
      <c r="J221" s="12">
        <v>4.93</v>
      </c>
      <c r="K221" s="44" t="s">
        <v>732</v>
      </c>
      <c r="L221" s="9" t="str">
        <f t="shared" si="36"/>
        <v>Yes</v>
      </c>
    </row>
    <row r="222" spans="1:12" ht="25.5" x14ac:dyDescent="0.2">
      <c r="A222" s="2" t="s">
        <v>1387</v>
      </c>
      <c r="B222" s="34" t="s">
        <v>217</v>
      </c>
      <c r="C222" s="46">
        <v>297.42511965</v>
      </c>
      <c r="D222" s="43" t="str">
        <f t="shared" si="33"/>
        <v>N/A</v>
      </c>
      <c r="E222" s="46">
        <v>308.86180640999999</v>
      </c>
      <c r="F222" s="43" t="str">
        <f t="shared" si="34"/>
        <v>N/A</v>
      </c>
      <c r="G222" s="46">
        <v>313.23718821</v>
      </c>
      <c r="H222" s="43" t="str">
        <f t="shared" si="35"/>
        <v>N/A</v>
      </c>
      <c r="I222" s="12">
        <v>3.8450000000000002</v>
      </c>
      <c r="J222" s="12">
        <v>1.417</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307676290</v>
      </c>
      <c r="D226" s="43" t="str">
        <f t="shared" si="33"/>
        <v>N/A</v>
      </c>
      <c r="E226" s="46">
        <v>338708757</v>
      </c>
      <c r="F226" s="43" t="str">
        <f t="shared" si="34"/>
        <v>N/A</v>
      </c>
      <c r="G226" s="46">
        <v>353199115</v>
      </c>
      <c r="H226" s="43" t="str">
        <f t="shared" si="35"/>
        <v>N/A</v>
      </c>
      <c r="I226" s="12">
        <v>10.09</v>
      </c>
      <c r="J226" s="12">
        <v>4.2779999999999996</v>
      </c>
      <c r="K226" s="44" t="s">
        <v>732</v>
      </c>
      <c r="L226" s="9" t="str">
        <f t="shared" si="36"/>
        <v>Yes</v>
      </c>
    </row>
    <row r="227" spans="1:12" ht="25.5" x14ac:dyDescent="0.2">
      <c r="A227" s="2" t="s">
        <v>519</v>
      </c>
      <c r="B227" s="34" t="s">
        <v>217</v>
      </c>
      <c r="C227" s="35">
        <v>11358</v>
      </c>
      <c r="D227" s="43" t="str">
        <f t="shared" si="33"/>
        <v>N/A</v>
      </c>
      <c r="E227" s="35">
        <v>12844</v>
      </c>
      <c r="F227" s="43" t="str">
        <f t="shared" si="34"/>
        <v>N/A</v>
      </c>
      <c r="G227" s="35">
        <v>13673</v>
      </c>
      <c r="H227" s="43" t="str">
        <f t="shared" si="35"/>
        <v>N/A</v>
      </c>
      <c r="I227" s="12">
        <v>13.08</v>
      </c>
      <c r="J227" s="12">
        <v>6.4539999999999997</v>
      </c>
      <c r="K227" s="44" t="s">
        <v>732</v>
      </c>
      <c r="L227" s="9" t="str">
        <f t="shared" si="36"/>
        <v>Yes</v>
      </c>
    </row>
    <row r="228" spans="1:12" ht="25.5" x14ac:dyDescent="0.2">
      <c r="A228" s="2" t="s">
        <v>1391</v>
      </c>
      <c r="B228" s="34" t="s">
        <v>217</v>
      </c>
      <c r="C228" s="46">
        <v>27088.949638999999</v>
      </c>
      <c r="D228" s="43" t="str">
        <f t="shared" si="33"/>
        <v>N/A</v>
      </c>
      <c r="E228" s="46">
        <v>26370.971426</v>
      </c>
      <c r="F228" s="43" t="str">
        <f t="shared" si="34"/>
        <v>N/A</v>
      </c>
      <c r="G228" s="46">
        <v>25831.866817999999</v>
      </c>
      <c r="H228" s="43" t="str">
        <f t="shared" si="35"/>
        <v>N/A</v>
      </c>
      <c r="I228" s="12">
        <v>-2.65</v>
      </c>
      <c r="J228" s="12">
        <v>-2.04</v>
      </c>
      <c r="K228" s="44" t="s">
        <v>732</v>
      </c>
      <c r="L228" s="9" t="str">
        <f t="shared" si="36"/>
        <v>Yes</v>
      </c>
    </row>
    <row r="229" spans="1:12" x14ac:dyDescent="0.2">
      <c r="A229" s="2" t="s">
        <v>1392</v>
      </c>
      <c r="B229" s="34" t="s">
        <v>217</v>
      </c>
      <c r="C229" s="51">
        <v>311306324</v>
      </c>
      <c r="D229" s="43" t="str">
        <f t="shared" ref="D229:D252" si="37">IF($B229="N/A","N/A",IF(C229&gt;10,"No",IF(C229&lt;-10,"No","Yes")))</f>
        <v>N/A</v>
      </c>
      <c r="E229" s="51">
        <v>342982381</v>
      </c>
      <c r="F229" s="43" t="str">
        <f t="shared" ref="F229:F252" si="38">IF($B229="N/A","N/A",IF(E229&gt;10,"No",IF(E229&lt;-10,"No","Yes")))</f>
        <v>N/A</v>
      </c>
      <c r="G229" s="51">
        <v>358403008</v>
      </c>
      <c r="H229" s="43" t="str">
        <f t="shared" ref="H229:H252" si="39">IF($B229="N/A","N/A",IF(G229&gt;10,"No",IF(G229&lt;-10,"No","Yes")))</f>
        <v>N/A</v>
      </c>
      <c r="I229" s="12">
        <v>10.18</v>
      </c>
      <c r="J229" s="12">
        <v>4.4960000000000004</v>
      </c>
      <c r="K229" s="44" t="s">
        <v>732</v>
      </c>
      <c r="L229" s="9" t="str">
        <f t="shared" ref="L229:L252" si="40">IF(J229="Div by 0", "N/A", IF(K229="N/A","N/A", IF(J229&gt;VALUE(MID(K229,1,2)), "No", IF(J229&lt;-1*VALUE(MID(K229,1,2)), "No", "Yes"))))</f>
        <v>Yes</v>
      </c>
    </row>
    <row r="230" spans="1:12" x14ac:dyDescent="0.2">
      <c r="A230" s="4" t="s">
        <v>1393</v>
      </c>
      <c r="B230" s="34" t="s">
        <v>217</v>
      </c>
      <c r="C230" s="49">
        <v>12620</v>
      </c>
      <c r="D230" s="43" t="str">
        <f t="shared" si="37"/>
        <v>N/A</v>
      </c>
      <c r="E230" s="49">
        <v>14264</v>
      </c>
      <c r="F230" s="43" t="str">
        <f t="shared" si="38"/>
        <v>N/A</v>
      </c>
      <c r="G230" s="49">
        <v>15217</v>
      </c>
      <c r="H230" s="43" t="str">
        <f t="shared" si="39"/>
        <v>N/A</v>
      </c>
      <c r="I230" s="12">
        <v>13.03</v>
      </c>
      <c r="J230" s="12">
        <v>6.681</v>
      </c>
      <c r="K230" s="44" t="s">
        <v>732</v>
      </c>
      <c r="L230" s="9" t="str">
        <f t="shared" si="40"/>
        <v>Yes</v>
      </c>
    </row>
    <row r="231" spans="1:12" x14ac:dyDescent="0.2">
      <c r="A231" s="4" t="s">
        <v>1394</v>
      </c>
      <c r="B231" s="34" t="s">
        <v>217</v>
      </c>
      <c r="C231" s="51">
        <v>24667.696037999998</v>
      </c>
      <c r="D231" s="43" t="str">
        <f t="shared" si="37"/>
        <v>N/A</v>
      </c>
      <c r="E231" s="51">
        <v>24045.315549999999</v>
      </c>
      <c r="F231" s="43" t="str">
        <f t="shared" si="38"/>
        <v>N/A</v>
      </c>
      <c r="G231" s="51">
        <v>23552.803312</v>
      </c>
      <c r="H231" s="43" t="str">
        <f t="shared" si="39"/>
        <v>N/A</v>
      </c>
      <c r="I231" s="12">
        <v>-2.52</v>
      </c>
      <c r="J231" s="12">
        <v>-2.0499999999999998</v>
      </c>
      <c r="K231" s="44" t="s">
        <v>732</v>
      </c>
      <c r="L231" s="9" t="str">
        <f t="shared" si="40"/>
        <v>Yes</v>
      </c>
    </row>
    <row r="232" spans="1:12" ht="25.5" x14ac:dyDescent="0.2">
      <c r="A232" s="4" t="s">
        <v>1395</v>
      </c>
      <c r="B232" s="34" t="s">
        <v>217</v>
      </c>
      <c r="C232" s="51">
        <v>10939.746666999999</v>
      </c>
      <c r="D232" s="43" t="str">
        <f t="shared" si="37"/>
        <v>N/A</v>
      </c>
      <c r="E232" s="51">
        <v>11286.814216000001</v>
      </c>
      <c r="F232" s="43" t="str">
        <f t="shared" si="38"/>
        <v>N/A</v>
      </c>
      <c r="G232" s="51">
        <v>11639.636364</v>
      </c>
      <c r="H232" s="43" t="str">
        <f t="shared" si="39"/>
        <v>N/A</v>
      </c>
      <c r="I232" s="12">
        <v>3.173</v>
      </c>
      <c r="J232" s="12">
        <v>3.1259999999999999</v>
      </c>
      <c r="K232" s="44" t="s">
        <v>732</v>
      </c>
      <c r="L232" s="9" t="str">
        <f t="shared" si="40"/>
        <v>Yes</v>
      </c>
    </row>
    <row r="233" spans="1:12" ht="25.5" x14ac:dyDescent="0.2">
      <c r="A233" s="4" t="s">
        <v>1396</v>
      </c>
      <c r="B233" s="34" t="s">
        <v>217</v>
      </c>
      <c r="C233" s="51">
        <v>27279.114034999999</v>
      </c>
      <c r="D233" s="43" t="str">
        <f t="shared" si="37"/>
        <v>N/A</v>
      </c>
      <c r="E233" s="51">
        <v>27863.062662</v>
      </c>
      <c r="F233" s="43" t="str">
        <f t="shared" si="38"/>
        <v>N/A</v>
      </c>
      <c r="G233" s="51">
        <v>27915.845426</v>
      </c>
      <c r="H233" s="43" t="str">
        <f t="shared" si="39"/>
        <v>N/A</v>
      </c>
      <c r="I233" s="12">
        <v>2.141</v>
      </c>
      <c r="J233" s="12">
        <v>0.18940000000000001</v>
      </c>
      <c r="K233" s="44" t="s">
        <v>732</v>
      </c>
      <c r="L233" s="9" t="str">
        <f t="shared" si="40"/>
        <v>Yes</v>
      </c>
    </row>
    <row r="234" spans="1:12" x14ac:dyDescent="0.2">
      <c r="A234" s="4" t="s">
        <v>1397</v>
      </c>
      <c r="B234" s="34" t="s">
        <v>217</v>
      </c>
      <c r="C234" s="51">
        <v>16342.113374</v>
      </c>
      <c r="D234" s="43" t="str">
        <f t="shared" si="37"/>
        <v>N/A</v>
      </c>
      <c r="E234" s="51">
        <v>13506.632809000001</v>
      </c>
      <c r="F234" s="43" t="str">
        <f t="shared" si="38"/>
        <v>N/A</v>
      </c>
      <c r="G234" s="51">
        <v>13378.856925</v>
      </c>
      <c r="H234" s="43" t="str">
        <f t="shared" si="39"/>
        <v>N/A</v>
      </c>
      <c r="I234" s="12">
        <v>-17.399999999999999</v>
      </c>
      <c r="J234" s="12">
        <v>-0.94599999999999995</v>
      </c>
      <c r="K234" s="44" t="s">
        <v>732</v>
      </c>
      <c r="L234" s="9" t="str">
        <f t="shared" si="40"/>
        <v>Yes</v>
      </c>
    </row>
    <row r="235" spans="1:12" ht="25.5" x14ac:dyDescent="0.2">
      <c r="A235" s="4" t="s">
        <v>1398</v>
      </c>
      <c r="B235" s="34" t="s">
        <v>217</v>
      </c>
      <c r="C235" s="51">
        <v>2741.5783971999999</v>
      </c>
      <c r="D235" s="43" t="str">
        <f t="shared" si="37"/>
        <v>N/A</v>
      </c>
      <c r="E235" s="51">
        <v>2928.9215116</v>
      </c>
      <c r="F235" s="43" t="str">
        <f t="shared" si="38"/>
        <v>N/A</v>
      </c>
      <c r="G235" s="51">
        <v>2504.1274788000001</v>
      </c>
      <c r="H235" s="43" t="str">
        <f t="shared" si="39"/>
        <v>N/A</v>
      </c>
      <c r="I235" s="12">
        <v>6.8330000000000002</v>
      </c>
      <c r="J235" s="12">
        <v>-14.5</v>
      </c>
      <c r="K235" s="44" t="s">
        <v>732</v>
      </c>
      <c r="L235" s="9" t="str">
        <f t="shared" si="40"/>
        <v>Yes</v>
      </c>
    </row>
    <row r="236" spans="1:12" x14ac:dyDescent="0.2">
      <c r="A236" s="4" t="s">
        <v>1399</v>
      </c>
      <c r="B236" s="34" t="s">
        <v>217</v>
      </c>
      <c r="C236" s="43">
        <v>6.6891050274000001</v>
      </c>
      <c r="D236" s="43" t="str">
        <f t="shared" si="37"/>
        <v>N/A</v>
      </c>
      <c r="E236" s="43">
        <v>7.3275352789000001</v>
      </c>
      <c r="F236" s="43" t="str">
        <f t="shared" si="38"/>
        <v>N/A</v>
      </c>
      <c r="G236" s="43">
        <v>7.9083859969999999</v>
      </c>
      <c r="H236" s="43" t="str">
        <f t="shared" si="39"/>
        <v>N/A</v>
      </c>
      <c r="I236" s="12">
        <v>9.5440000000000005</v>
      </c>
      <c r="J236" s="12">
        <v>7.9269999999999996</v>
      </c>
      <c r="K236" s="44" t="s">
        <v>732</v>
      </c>
      <c r="L236" s="9" t="str">
        <f t="shared" si="40"/>
        <v>Yes</v>
      </c>
    </row>
    <row r="237" spans="1:12" x14ac:dyDescent="0.2">
      <c r="A237" s="4" t="s">
        <v>1400</v>
      </c>
      <c r="B237" s="34" t="s">
        <v>217</v>
      </c>
      <c r="C237" s="43">
        <v>26.881720430000001</v>
      </c>
      <c r="D237" s="43" t="str">
        <f t="shared" si="37"/>
        <v>N/A</v>
      </c>
      <c r="E237" s="43">
        <v>31.630045988999999</v>
      </c>
      <c r="F237" s="43" t="str">
        <f t="shared" si="38"/>
        <v>N/A</v>
      </c>
      <c r="G237" s="43">
        <v>33.221476510000002</v>
      </c>
      <c r="H237" s="43" t="str">
        <f t="shared" si="39"/>
        <v>N/A</v>
      </c>
      <c r="I237" s="12">
        <v>17.66</v>
      </c>
      <c r="J237" s="12">
        <v>5.0309999999999997</v>
      </c>
      <c r="K237" s="44" t="s">
        <v>732</v>
      </c>
      <c r="L237" s="9" t="str">
        <f t="shared" si="40"/>
        <v>Yes</v>
      </c>
    </row>
    <row r="238" spans="1:12" x14ac:dyDescent="0.2">
      <c r="A238" s="58" t="s">
        <v>1401</v>
      </c>
      <c r="B238" s="34" t="s">
        <v>217</v>
      </c>
      <c r="C238" s="43">
        <v>28.341758514999999</v>
      </c>
      <c r="D238" s="43" t="str">
        <f t="shared" si="37"/>
        <v>N/A</v>
      </c>
      <c r="E238" s="43">
        <v>29.243243242999998</v>
      </c>
      <c r="F238" s="43" t="str">
        <f t="shared" si="38"/>
        <v>N/A</v>
      </c>
      <c r="G238" s="43">
        <v>28.872943279000001</v>
      </c>
      <c r="H238" s="43" t="str">
        <f t="shared" si="39"/>
        <v>N/A</v>
      </c>
      <c r="I238" s="12">
        <v>3.181</v>
      </c>
      <c r="J238" s="12">
        <v>-1.27</v>
      </c>
      <c r="K238" s="44" t="s">
        <v>732</v>
      </c>
      <c r="L238" s="9" t="str">
        <f t="shared" si="40"/>
        <v>Yes</v>
      </c>
    </row>
    <row r="239" spans="1:12" x14ac:dyDescent="0.2">
      <c r="A239" s="58" t="s">
        <v>1402</v>
      </c>
      <c r="B239" s="34" t="s">
        <v>217</v>
      </c>
      <c r="C239" s="43">
        <v>1.2536490293</v>
      </c>
      <c r="D239" s="43" t="str">
        <f t="shared" si="37"/>
        <v>N/A</v>
      </c>
      <c r="E239" s="43">
        <v>2.0794394482</v>
      </c>
      <c r="F239" s="43" t="str">
        <f t="shared" si="38"/>
        <v>N/A</v>
      </c>
      <c r="G239" s="43">
        <v>2.8358814540999999</v>
      </c>
      <c r="H239" s="43" t="str">
        <f t="shared" si="39"/>
        <v>N/A</v>
      </c>
      <c r="I239" s="12">
        <v>65.87</v>
      </c>
      <c r="J239" s="12">
        <v>36.380000000000003</v>
      </c>
      <c r="K239" s="44" t="s">
        <v>732</v>
      </c>
      <c r="L239" s="9" t="str">
        <f t="shared" si="40"/>
        <v>No</v>
      </c>
    </row>
    <row r="240" spans="1:12" x14ac:dyDescent="0.2">
      <c r="A240" s="58" t="s">
        <v>1403</v>
      </c>
      <c r="B240" s="34" t="s">
        <v>217</v>
      </c>
      <c r="C240" s="43">
        <v>0.87673743699999995</v>
      </c>
      <c r="D240" s="43" t="str">
        <f t="shared" si="37"/>
        <v>N/A</v>
      </c>
      <c r="E240" s="43">
        <v>0.94518477810000001</v>
      </c>
      <c r="F240" s="43" t="str">
        <f t="shared" si="38"/>
        <v>N/A</v>
      </c>
      <c r="G240" s="43">
        <v>0.96067492180000003</v>
      </c>
      <c r="H240" s="43" t="str">
        <f t="shared" si="39"/>
        <v>N/A</v>
      </c>
      <c r="I240" s="12">
        <v>7.8070000000000004</v>
      </c>
      <c r="J240" s="12">
        <v>1.639</v>
      </c>
      <c r="K240" s="44" t="s">
        <v>732</v>
      </c>
      <c r="L240" s="9" t="str">
        <f t="shared" si="40"/>
        <v>Yes</v>
      </c>
    </row>
    <row r="241" spans="1:12" ht="25.5" x14ac:dyDescent="0.2">
      <c r="A241" s="58" t="s">
        <v>1404</v>
      </c>
      <c r="B241" s="34" t="s">
        <v>217</v>
      </c>
      <c r="C241" s="51">
        <v>307621181</v>
      </c>
      <c r="D241" s="43" t="str">
        <f t="shared" si="37"/>
        <v>N/A</v>
      </c>
      <c r="E241" s="51">
        <v>338662609</v>
      </c>
      <c r="F241" s="43" t="str">
        <f t="shared" si="38"/>
        <v>N/A</v>
      </c>
      <c r="G241" s="51">
        <v>353163455</v>
      </c>
      <c r="H241" s="43" t="str">
        <f t="shared" si="39"/>
        <v>N/A</v>
      </c>
      <c r="I241" s="12">
        <v>10.09</v>
      </c>
      <c r="J241" s="12">
        <v>4.282</v>
      </c>
      <c r="K241" s="44" t="s">
        <v>732</v>
      </c>
      <c r="L241" s="9" t="str">
        <f t="shared" si="40"/>
        <v>Yes</v>
      </c>
    </row>
    <row r="242" spans="1:12" x14ac:dyDescent="0.2">
      <c r="A242" s="58" t="s">
        <v>1405</v>
      </c>
      <c r="B242" s="34" t="s">
        <v>217</v>
      </c>
      <c r="C242" s="49">
        <v>11348</v>
      </c>
      <c r="D242" s="43" t="str">
        <f t="shared" si="37"/>
        <v>N/A</v>
      </c>
      <c r="E242" s="49">
        <v>12839</v>
      </c>
      <c r="F242" s="43" t="str">
        <f t="shared" si="38"/>
        <v>N/A</v>
      </c>
      <c r="G242" s="49">
        <v>13666</v>
      </c>
      <c r="H242" s="43" t="str">
        <f t="shared" si="39"/>
        <v>N/A</v>
      </c>
      <c r="I242" s="12">
        <v>13.14</v>
      </c>
      <c r="J242" s="12">
        <v>6.4409999999999998</v>
      </c>
      <c r="K242" s="44" t="s">
        <v>732</v>
      </c>
      <c r="L242" s="9" t="str">
        <f t="shared" si="40"/>
        <v>Yes</v>
      </c>
    </row>
    <row r="243" spans="1:12" ht="25.5" x14ac:dyDescent="0.2">
      <c r="A243" s="58" t="s">
        <v>1406</v>
      </c>
      <c r="B243" s="34" t="s">
        <v>217</v>
      </c>
      <c r="C243" s="51">
        <v>27107.964487000001</v>
      </c>
      <c r="D243" s="43" t="str">
        <f t="shared" si="37"/>
        <v>N/A</v>
      </c>
      <c r="E243" s="51">
        <v>26377.646935000001</v>
      </c>
      <c r="F243" s="43" t="str">
        <f t="shared" si="38"/>
        <v>N/A</v>
      </c>
      <c r="G243" s="51">
        <v>25842.489023999999</v>
      </c>
      <c r="H243" s="43" t="str">
        <f t="shared" si="39"/>
        <v>N/A</v>
      </c>
      <c r="I243" s="12">
        <v>-2.69</v>
      </c>
      <c r="J243" s="12">
        <v>-2.0299999999999998</v>
      </c>
      <c r="K243" s="44" t="s">
        <v>732</v>
      </c>
      <c r="L243" s="9" t="str">
        <f t="shared" si="40"/>
        <v>Yes</v>
      </c>
    </row>
    <row r="244" spans="1:12" ht="25.5" x14ac:dyDescent="0.2">
      <c r="A244" s="58" t="s">
        <v>1407</v>
      </c>
      <c r="B244" s="34" t="s">
        <v>217</v>
      </c>
      <c r="C244" s="51">
        <v>11328.360627</v>
      </c>
      <c r="D244" s="43" t="str">
        <f t="shared" si="37"/>
        <v>N/A</v>
      </c>
      <c r="E244" s="51">
        <v>11728.7</v>
      </c>
      <c r="F244" s="43" t="str">
        <f t="shared" si="38"/>
        <v>N/A</v>
      </c>
      <c r="G244" s="51">
        <v>12191.159498000001</v>
      </c>
      <c r="H244" s="43" t="str">
        <f t="shared" si="39"/>
        <v>N/A</v>
      </c>
      <c r="I244" s="12">
        <v>3.5339999999999998</v>
      </c>
      <c r="J244" s="12">
        <v>3.9430000000000001</v>
      </c>
      <c r="K244" s="44" t="s">
        <v>732</v>
      </c>
      <c r="L244" s="9" t="str">
        <f t="shared" si="40"/>
        <v>Yes</v>
      </c>
    </row>
    <row r="245" spans="1:12" ht="25.5" x14ac:dyDescent="0.2">
      <c r="A245" s="58" t="s">
        <v>1408</v>
      </c>
      <c r="B245" s="34" t="s">
        <v>217</v>
      </c>
      <c r="C245" s="51">
        <v>29573.25606</v>
      </c>
      <c r="D245" s="43" t="str">
        <f t="shared" si="37"/>
        <v>N/A</v>
      </c>
      <c r="E245" s="51">
        <v>30428.930618999999</v>
      </c>
      <c r="F245" s="43" t="str">
        <f t="shared" si="38"/>
        <v>N/A</v>
      </c>
      <c r="G245" s="51">
        <v>30778.008945000001</v>
      </c>
      <c r="H245" s="43" t="str">
        <f t="shared" si="39"/>
        <v>N/A</v>
      </c>
      <c r="I245" s="12">
        <v>2.8929999999999998</v>
      </c>
      <c r="J245" s="12">
        <v>1.147</v>
      </c>
      <c r="K245" s="44" t="s">
        <v>732</v>
      </c>
      <c r="L245" s="9" t="str">
        <f t="shared" si="40"/>
        <v>Yes</v>
      </c>
    </row>
    <row r="246" spans="1:12" ht="25.5" x14ac:dyDescent="0.2">
      <c r="A246" s="58" t="s">
        <v>1409</v>
      </c>
      <c r="B246" s="34" t="s">
        <v>217</v>
      </c>
      <c r="C246" s="51">
        <v>18935.508461000001</v>
      </c>
      <c r="D246" s="43" t="str">
        <f t="shared" si="37"/>
        <v>N/A</v>
      </c>
      <c r="E246" s="51">
        <v>14471.728964</v>
      </c>
      <c r="F246" s="43" t="str">
        <f t="shared" si="38"/>
        <v>N/A</v>
      </c>
      <c r="G246" s="51">
        <v>14014.410533</v>
      </c>
      <c r="H246" s="43" t="str">
        <f t="shared" si="39"/>
        <v>N/A</v>
      </c>
      <c r="I246" s="12">
        <v>-23.6</v>
      </c>
      <c r="J246" s="12">
        <v>-3.16</v>
      </c>
      <c r="K246" s="44" t="s">
        <v>732</v>
      </c>
      <c r="L246" s="9" t="str">
        <f t="shared" si="40"/>
        <v>Yes</v>
      </c>
    </row>
    <row r="247" spans="1:12" ht="25.5" x14ac:dyDescent="0.2">
      <c r="A247" s="58" t="s">
        <v>1410</v>
      </c>
      <c r="B247" s="34" t="s">
        <v>217</v>
      </c>
      <c r="C247" s="51">
        <v>3965.4345238000001</v>
      </c>
      <c r="D247" s="43" t="str">
        <f t="shared" si="37"/>
        <v>N/A</v>
      </c>
      <c r="E247" s="51">
        <v>4376.6473684000002</v>
      </c>
      <c r="F247" s="43" t="str">
        <f t="shared" si="38"/>
        <v>N/A</v>
      </c>
      <c r="G247" s="51">
        <v>3402.2676056</v>
      </c>
      <c r="H247" s="43" t="str">
        <f t="shared" si="39"/>
        <v>N/A</v>
      </c>
      <c r="I247" s="12">
        <v>10.37</v>
      </c>
      <c r="J247" s="12">
        <v>-22.3</v>
      </c>
      <c r="K247" s="44" t="s">
        <v>732</v>
      </c>
      <c r="L247" s="9" t="str">
        <f t="shared" si="40"/>
        <v>Yes</v>
      </c>
    </row>
    <row r="248" spans="1:12" ht="25.5" x14ac:dyDescent="0.2">
      <c r="A248" s="58" t="s">
        <v>1411</v>
      </c>
      <c r="B248" s="34" t="s">
        <v>217</v>
      </c>
      <c r="C248" s="43">
        <v>6.0148941244999996</v>
      </c>
      <c r="D248" s="43" t="str">
        <f t="shared" si="37"/>
        <v>N/A</v>
      </c>
      <c r="E248" s="43">
        <v>6.5955009427000002</v>
      </c>
      <c r="F248" s="43" t="str">
        <f t="shared" si="38"/>
        <v>N/A</v>
      </c>
      <c r="G248" s="43">
        <v>7.1023199734000002</v>
      </c>
      <c r="H248" s="43" t="str">
        <f t="shared" si="39"/>
        <v>N/A</v>
      </c>
      <c r="I248" s="12">
        <v>9.6530000000000005</v>
      </c>
      <c r="J248" s="12">
        <v>7.6840000000000002</v>
      </c>
      <c r="K248" s="44" t="s">
        <v>732</v>
      </c>
      <c r="L248" s="9" t="str">
        <f t="shared" si="40"/>
        <v>Yes</v>
      </c>
    </row>
    <row r="249" spans="1:12" ht="25.5" x14ac:dyDescent="0.2">
      <c r="A249" s="58" t="s">
        <v>1412</v>
      </c>
      <c r="B249" s="34" t="s">
        <v>217</v>
      </c>
      <c r="C249" s="43">
        <v>25.716845878000001</v>
      </c>
      <c r="D249" s="43" t="str">
        <f t="shared" si="37"/>
        <v>N/A</v>
      </c>
      <c r="E249" s="43">
        <v>30.148185998999999</v>
      </c>
      <c r="F249" s="43" t="str">
        <f t="shared" si="38"/>
        <v>N/A</v>
      </c>
      <c r="G249" s="43">
        <v>31.208053691</v>
      </c>
      <c r="H249" s="43" t="str">
        <f t="shared" si="39"/>
        <v>N/A</v>
      </c>
      <c r="I249" s="12">
        <v>17.23</v>
      </c>
      <c r="J249" s="12">
        <v>3.516</v>
      </c>
      <c r="K249" s="44" t="s">
        <v>732</v>
      </c>
      <c r="L249" s="9" t="str">
        <f t="shared" si="40"/>
        <v>Yes</v>
      </c>
    </row>
    <row r="250" spans="1:12" ht="25.5" x14ac:dyDescent="0.2">
      <c r="A250" s="58" t="s">
        <v>1413</v>
      </c>
      <c r="B250" s="34" t="s">
        <v>217</v>
      </c>
      <c r="C250" s="43">
        <v>25.869451120000001</v>
      </c>
      <c r="D250" s="43" t="str">
        <f t="shared" si="37"/>
        <v>N/A</v>
      </c>
      <c r="E250" s="43">
        <v>26.489189189000001</v>
      </c>
      <c r="F250" s="43" t="str">
        <f t="shared" si="38"/>
        <v>N/A</v>
      </c>
      <c r="G250" s="43">
        <v>25.858171686999999</v>
      </c>
      <c r="H250" s="43" t="str">
        <f t="shared" si="39"/>
        <v>N/A</v>
      </c>
      <c r="I250" s="12">
        <v>2.3959999999999999</v>
      </c>
      <c r="J250" s="12">
        <v>-2.38</v>
      </c>
      <c r="K250" s="44" t="s">
        <v>732</v>
      </c>
      <c r="L250" s="9" t="str">
        <f t="shared" si="40"/>
        <v>Yes</v>
      </c>
    </row>
    <row r="251" spans="1:12" ht="25.5" x14ac:dyDescent="0.2">
      <c r="A251" s="58" t="s">
        <v>1414</v>
      </c>
      <c r="B251" s="34" t="s">
        <v>217</v>
      </c>
      <c r="C251" s="43">
        <v>1.0561971795</v>
      </c>
      <c r="D251" s="43" t="str">
        <f t="shared" si="37"/>
        <v>N/A</v>
      </c>
      <c r="E251" s="43">
        <v>1.8925329601000001</v>
      </c>
      <c r="F251" s="43" t="str">
        <f t="shared" si="38"/>
        <v>N/A</v>
      </c>
      <c r="G251" s="43">
        <v>2.6390531522999998</v>
      </c>
      <c r="H251" s="43" t="str">
        <f t="shared" si="39"/>
        <v>N/A</v>
      </c>
      <c r="I251" s="12">
        <v>79.180000000000007</v>
      </c>
      <c r="J251" s="12">
        <v>39.450000000000003</v>
      </c>
      <c r="K251" s="44" t="s">
        <v>732</v>
      </c>
      <c r="L251" s="9" t="str">
        <f t="shared" si="40"/>
        <v>No</v>
      </c>
    </row>
    <row r="252" spans="1:12" ht="25.5" x14ac:dyDescent="0.2">
      <c r="A252" s="58" t="s">
        <v>1415</v>
      </c>
      <c r="B252" s="34" t="s">
        <v>217</v>
      </c>
      <c r="C252" s="43">
        <v>0.51321215819999999</v>
      </c>
      <c r="D252" s="43" t="str">
        <f t="shared" si="37"/>
        <v>N/A</v>
      </c>
      <c r="E252" s="43">
        <v>0.52204973210000005</v>
      </c>
      <c r="F252" s="43" t="str">
        <f t="shared" si="38"/>
        <v>N/A</v>
      </c>
      <c r="G252" s="43">
        <v>0.57967070350000005</v>
      </c>
      <c r="H252" s="43" t="str">
        <f t="shared" si="39"/>
        <v>N/A</v>
      </c>
      <c r="I252" s="12">
        <v>1.722</v>
      </c>
      <c r="J252" s="12">
        <v>11.04</v>
      </c>
      <c r="K252" s="44" t="s">
        <v>732</v>
      </c>
      <c r="L252" s="9" t="str">
        <f t="shared" si="40"/>
        <v>Yes</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120181</v>
      </c>
      <c r="D6" s="43" t="str">
        <f t="shared" ref="D6:D37" si="0">IF($B6="N/A","N/A",IF(C6&gt;10,"No",IF(C6&lt;-10,"No","Yes")))</f>
        <v>N/A</v>
      </c>
      <c r="E6" s="35">
        <v>121314</v>
      </c>
      <c r="F6" s="43" t="str">
        <f t="shared" ref="F6:F37" si="1">IF($B6="N/A","N/A",IF(E6&gt;10,"No",IF(E6&lt;-10,"No","Yes")))</f>
        <v>N/A</v>
      </c>
      <c r="G6" s="35">
        <v>123920</v>
      </c>
      <c r="H6" s="43" t="str">
        <f t="shared" ref="H6:H37" si="2">IF($B6="N/A","N/A",IF(G6&gt;10,"No",IF(G6&lt;-10,"No","Yes")))</f>
        <v>N/A</v>
      </c>
      <c r="I6" s="12">
        <v>0.94269999999999998</v>
      </c>
      <c r="J6" s="12">
        <v>2.1480000000000001</v>
      </c>
      <c r="K6" s="44" t="s">
        <v>732</v>
      </c>
      <c r="L6" s="9" t="str">
        <f t="shared" ref="L6:L39" si="3">IF(J6="Div by 0", "N/A", IF(K6="N/A","N/A", IF(J6&gt;VALUE(MID(K6,1,2)), "No", IF(J6&lt;-1*VALUE(MID(K6,1,2)), "No", "Yes"))))</f>
        <v>Yes</v>
      </c>
    </row>
    <row r="7" spans="1:12" x14ac:dyDescent="0.2">
      <c r="A7" s="45" t="s">
        <v>6</v>
      </c>
      <c r="B7" s="34" t="s">
        <v>217</v>
      </c>
      <c r="C7" s="35">
        <v>111429</v>
      </c>
      <c r="D7" s="43" t="str">
        <f t="shared" si="0"/>
        <v>N/A</v>
      </c>
      <c r="E7" s="35">
        <v>113083</v>
      </c>
      <c r="F7" s="43" t="str">
        <f t="shared" si="1"/>
        <v>N/A</v>
      </c>
      <c r="G7" s="35">
        <v>115362</v>
      </c>
      <c r="H7" s="43" t="str">
        <f t="shared" si="2"/>
        <v>N/A</v>
      </c>
      <c r="I7" s="12">
        <v>1.484</v>
      </c>
      <c r="J7" s="12">
        <v>2.0150000000000001</v>
      </c>
      <c r="K7" s="44" t="s">
        <v>732</v>
      </c>
      <c r="L7" s="9" t="str">
        <f t="shared" si="3"/>
        <v>Yes</v>
      </c>
    </row>
    <row r="8" spans="1:12" x14ac:dyDescent="0.2">
      <c r="A8" s="45" t="s">
        <v>364</v>
      </c>
      <c r="B8" s="34" t="s">
        <v>217</v>
      </c>
      <c r="C8" s="35" t="s">
        <v>217</v>
      </c>
      <c r="D8" s="43" t="str">
        <f t="shared" si="0"/>
        <v>N/A</v>
      </c>
      <c r="E8" s="35" t="s">
        <v>217</v>
      </c>
      <c r="F8" s="43" t="str">
        <f t="shared" si="1"/>
        <v>N/A</v>
      </c>
      <c r="G8" s="8">
        <v>93.093931569000006</v>
      </c>
      <c r="H8" s="43" t="str">
        <f t="shared" si="2"/>
        <v>N/A</v>
      </c>
      <c r="I8" s="12" t="s">
        <v>217</v>
      </c>
      <c r="J8" s="12" t="s">
        <v>217</v>
      </c>
      <c r="K8" s="44" t="s">
        <v>732</v>
      </c>
      <c r="L8" s="9" t="str">
        <f t="shared" si="3"/>
        <v>No</v>
      </c>
    </row>
    <row r="9" spans="1:12" x14ac:dyDescent="0.2">
      <c r="A9" s="4" t="s">
        <v>88</v>
      </c>
      <c r="B9" s="47" t="s">
        <v>217</v>
      </c>
      <c r="C9" s="1">
        <v>107589.52</v>
      </c>
      <c r="D9" s="11" t="str">
        <f t="shared" si="0"/>
        <v>N/A</v>
      </c>
      <c r="E9" s="1">
        <v>108980.84</v>
      </c>
      <c r="F9" s="11" t="str">
        <f t="shared" si="1"/>
        <v>N/A</v>
      </c>
      <c r="G9" s="1">
        <v>111157.28</v>
      </c>
      <c r="H9" s="11" t="str">
        <f t="shared" si="2"/>
        <v>N/A</v>
      </c>
      <c r="I9" s="12">
        <v>1.2929999999999999</v>
      </c>
      <c r="J9" s="12">
        <v>1.9970000000000001</v>
      </c>
      <c r="K9" s="47" t="s">
        <v>732</v>
      </c>
      <c r="L9" s="9" t="str">
        <f t="shared" si="3"/>
        <v>Yes</v>
      </c>
    </row>
    <row r="10" spans="1:12" x14ac:dyDescent="0.2">
      <c r="A10" s="4" t="s">
        <v>1416</v>
      </c>
      <c r="B10" s="34" t="s">
        <v>217</v>
      </c>
      <c r="C10" s="8">
        <v>0.57912648420000001</v>
      </c>
      <c r="D10" s="43" t="str">
        <f t="shared" si="0"/>
        <v>N/A</v>
      </c>
      <c r="E10" s="8">
        <v>0.72786323100000005</v>
      </c>
      <c r="F10" s="43" t="str">
        <f t="shared" si="1"/>
        <v>N/A</v>
      </c>
      <c r="G10" s="8">
        <v>0.68027759850000002</v>
      </c>
      <c r="H10" s="43" t="str">
        <f t="shared" si="2"/>
        <v>N/A</v>
      </c>
      <c r="I10" s="12">
        <v>25.68</v>
      </c>
      <c r="J10" s="12">
        <v>-6.54</v>
      </c>
      <c r="K10" s="44" t="s">
        <v>732</v>
      </c>
      <c r="L10" s="9" t="str">
        <f t="shared" si="3"/>
        <v>Yes</v>
      </c>
    </row>
    <row r="11" spans="1:12" x14ac:dyDescent="0.2">
      <c r="A11" s="4" t="s">
        <v>1417</v>
      </c>
      <c r="B11" s="34" t="s">
        <v>217</v>
      </c>
      <c r="C11" s="8">
        <v>1.4885880464000001</v>
      </c>
      <c r="D11" s="43" t="str">
        <f t="shared" si="0"/>
        <v>N/A</v>
      </c>
      <c r="E11" s="8">
        <v>2.2717905599999999</v>
      </c>
      <c r="F11" s="43" t="str">
        <f t="shared" si="1"/>
        <v>N/A</v>
      </c>
      <c r="G11" s="8">
        <v>1.4904777276000001</v>
      </c>
      <c r="H11" s="43" t="str">
        <f t="shared" si="2"/>
        <v>N/A</v>
      </c>
      <c r="I11" s="12">
        <v>52.61</v>
      </c>
      <c r="J11" s="12">
        <v>-34.4</v>
      </c>
      <c r="K11" s="44" t="s">
        <v>732</v>
      </c>
      <c r="L11" s="9" t="str">
        <f t="shared" si="3"/>
        <v>No</v>
      </c>
    </row>
    <row r="12" spans="1:12" x14ac:dyDescent="0.2">
      <c r="A12" s="4" t="s">
        <v>1418</v>
      </c>
      <c r="B12" s="34" t="s">
        <v>217</v>
      </c>
      <c r="C12" s="8">
        <v>76.177598787999997</v>
      </c>
      <c r="D12" s="43" t="str">
        <f t="shared" si="0"/>
        <v>N/A</v>
      </c>
      <c r="E12" s="8">
        <v>74.505003544999994</v>
      </c>
      <c r="F12" s="43" t="str">
        <f t="shared" si="1"/>
        <v>N/A</v>
      </c>
      <c r="G12" s="8">
        <v>74.427856681999998</v>
      </c>
      <c r="H12" s="43" t="str">
        <f t="shared" si="2"/>
        <v>N/A</v>
      </c>
      <c r="I12" s="12">
        <v>-2.2000000000000002</v>
      </c>
      <c r="J12" s="12">
        <v>-0.104</v>
      </c>
      <c r="K12" s="44" t="s">
        <v>732</v>
      </c>
      <c r="L12" s="9" t="str">
        <f t="shared" si="3"/>
        <v>Yes</v>
      </c>
    </row>
    <row r="13" spans="1:12" x14ac:dyDescent="0.2">
      <c r="A13" s="4" t="s">
        <v>1419</v>
      </c>
      <c r="B13" s="34" t="s">
        <v>217</v>
      </c>
      <c r="C13" s="8">
        <v>0.82542165570000003</v>
      </c>
      <c r="D13" s="43" t="str">
        <f t="shared" si="0"/>
        <v>N/A</v>
      </c>
      <c r="E13" s="8">
        <v>0.88118436450000004</v>
      </c>
      <c r="F13" s="43" t="str">
        <f t="shared" si="1"/>
        <v>N/A</v>
      </c>
      <c r="G13" s="8">
        <v>0.92721110390000006</v>
      </c>
      <c r="H13" s="43" t="str">
        <f t="shared" si="2"/>
        <v>N/A</v>
      </c>
      <c r="I13" s="12">
        <v>6.7560000000000002</v>
      </c>
      <c r="J13" s="12">
        <v>5.2229999999999999</v>
      </c>
      <c r="K13" s="44" t="s">
        <v>732</v>
      </c>
      <c r="L13" s="9" t="str">
        <f t="shared" si="3"/>
        <v>Yes</v>
      </c>
    </row>
    <row r="14" spans="1:12" x14ac:dyDescent="0.2">
      <c r="A14" s="4" t="s">
        <v>1420</v>
      </c>
      <c r="B14" s="34" t="s">
        <v>217</v>
      </c>
      <c r="C14" s="8">
        <v>0</v>
      </c>
      <c r="D14" s="43" t="str">
        <f t="shared" si="0"/>
        <v>N/A</v>
      </c>
      <c r="E14" s="8">
        <v>0</v>
      </c>
      <c r="F14" s="43" t="str">
        <f t="shared" si="1"/>
        <v>N/A</v>
      </c>
      <c r="G14" s="8">
        <v>0</v>
      </c>
      <c r="H14" s="43" t="str">
        <f t="shared" si="2"/>
        <v>N/A</v>
      </c>
      <c r="I14" s="12" t="s">
        <v>1743</v>
      </c>
      <c r="J14" s="12" t="s">
        <v>1743</v>
      </c>
      <c r="K14" s="44" t="s">
        <v>732</v>
      </c>
      <c r="L14" s="9" t="str">
        <f t="shared" si="3"/>
        <v>N/A</v>
      </c>
    </row>
    <row r="15" spans="1:12" x14ac:dyDescent="0.2">
      <c r="A15" s="4" t="s">
        <v>1421</v>
      </c>
      <c r="B15" s="34" t="s">
        <v>217</v>
      </c>
      <c r="C15" s="8">
        <v>5.8245479999999997E-3</v>
      </c>
      <c r="D15" s="43" t="str">
        <f t="shared" si="0"/>
        <v>N/A</v>
      </c>
      <c r="E15" s="8">
        <v>4.9458430000000001E-3</v>
      </c>
      <c r="F15" s="43" t="str">
        <f t="shared" si="1"/>
        <v>N/A</v>
      </c>
      <c r="G15" s="8">
        <v>4.0348611999999999E-3</v>
      </c>
      <c r="H15" s="43" t="str">
        <f t="shared" si="2"/>
        <v>N/A</v>
      </c>
      <c r="I15" s="12">
        <v>-15.1</v>
      </c>
      <c r="J15" s="12">
        <v>-18.399999999999999</v>
      </c>
      <c r="K15" s="44" t="s">
        <v>732</v>
      </c>
      <c r="L15" s="9" t="str">
        <f t="shared" si="3"/>
        <v>Yes</v>
      </c>
    </row>
    <row r="16" spans="1:12" x14ac:dyDescent="0.2">
      <c r="A16" s="4" t="s">
        <v>1422</v>
      </c>
      <c r="B16" s="34" t="s">
        <v>217</v>
      </c>
      <c r="C16" s="8">
        <v>0.39773341880000002</v>
      </c>
      <c r="D16" s="43" t="str">
        <f t="shared" si="0"/>
        <v>N/A</v>
      </c>
      <c r="E16" s="8">
        <v>0.39401882719999998</v>
      </c>
      <c r="F16" s="43" t="str">
        <f t="shared" si="1"/>
        <v>N/A</v>
      </c>
      <c r="G16" s="8">
        <v>0.39864428660000001</v>
      </c>
      <c r="H16" s="43" t="str">
        <f t="shared" si="2"/>
        <v>N/A</v>
      </c>
      <c r="I16" s="12">
        <v>-0.93400000000000005</v>
      </c>
      <c r="J16" s="12">
        <v>1.1739999999999999</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20.525707058999998</v>
      </c>
      <c r="D18" s="43" t="str">
        <f t="shared" si="0"/>
        <v>N/A</v>
      </c>
      <c r="E18" s="8">
        <v>21.215193630000002</v>
      </c>
      <c r="F18" s="43" t="str">
        <f t="shared" si="1"/>
        <v>N/A</v>
      </c>
      <c r="G18" s="8">
        <v>22.071497740000002</v>
      </c>
      <c r="H18" s="43" t="str">
        <f t="shared" si="2"/>
        <v>N/A</v>
      </c>
      <c r="I18" s="12">
        <v>3.359</v>
      </c>
      <c r="J18" s="12">
        <v>4.0359999999999996</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97.282432330999995</v>
      </c>
      <c r="D20" s="43" t="str">
        <f t="shared" si="0"/>
        <v>N/A</v>
      </c>
      <c r="E20" s="8">
        <v>96.448060405000007</v>
      </c>
      <c r="F20" s="43" t="str">
        <f t="shared" si="1"/>
        <v>N/A</v>
      </c>
      <c r="G20" s="8">
        <v>97.179632021000003</v>
      </c>
      <c r="H20" s="43" t="str">
        <f t="shared" si="2"/>
        <v>N/A</v>
      </c>
      <c r="I20" s="12">
        <v>-0.85799999999999998</v>
      </c>
      <c r="J20" s="12">
        <v>0.75849999999999995</v>
      </c>
      <c r="K20" s="44" t="s">
        <v>732</v>
      </c>
      <c r="L20" s="9" t="str">
        <f t="shared" si="3"/>
        <v>Yes</v>
      </c>
    </row>
    <row r="21" spans="1:12" x14ac:dyDescent="0.2">
      <c r="A21" s="2" t="s">
        <v>969</v>
      </c>
      <c r="B21" s="34" t="s">
        <v>217</v>
      </c>
      <c r="C21" s="8">
        <v>2.7175676688000001</v>
      </c>
      <c r="D21" s="43" t="str">
        <f t="shared" si="0"/>
        <v>N/A</v>
      </c>
      <c r="E21" s="8">
        <v>3.5519395947999999</v>
      </c>
      <c r="F21" s="43" t="str">
        <f t="shared" si="1"/>
        <v>N/A</v>
      </c>
      <c r="G21" s="8">
        <v>2.8203679792999998</v>
      </c>
      <c r="H21" s="43" t="str">
        <f t="shared" si="2"/>
        <v>N/A</v>
      </c>
      <c r="I21" s="12">
        <v>30.7</v>
      </c>
      <c r="J21" s="12">
        <v>-20.6</v>
      </c>
      <c r="K21" s="44" t="s">
        <v>732</v>
      </c>
      <c r="L21" s="9" t="str">
        <f t="shared" si="3"/>
        <v>Yes</v>
      </c>
    </row>
    <row r="22" spans="1:12" x14ac:dyDescent="0.2">
      <c r="A22" s="3" t="s">
        <v>1728</v>
      </c>
      <c r="B22" s="34" t="s">
        <v>217</v>
      </c>
      <c r="C22" s="35">
        <v>68796</v>
      </c>
      <c r="D22" s="43" t="str">
        <f t="shared" si="0"/>
        <v>N/A</v>
      </c>
      <c r="E22" s="35">
        <v>67585</v>
      </c>
      <c r="F22" s="43" t="str">
        <f t="shared" si="1"/>
        <v>N/A</v>
      </c>
      <c r="G22" s="35">
        <v>67207</v>
      </c>
      <c r="H22" s="43" t="str">
        <f t="shared" si="2"/>
        <v>N/A</v>
      </c>
      <c r="I22" s="12">
        <v>-1.76</v>
      </c>
      <c r="J22" s="12">
        <v>-0.55900000000000005</v>
      </c>
      <c r="K22" s="44" t="s">
        <v>732</v>
      </c>
      <c r="L22" s="9" t="str">
        <f t="shared" si="3"/>
        <v>Yes</v>
      </c>
    </row>
    <row r="23" spans="1:12" x14ac:dyDescent="0.2">
      <c r="A23" s="3" t="s">
        <v>984</v>
      </c>
      <c r="B23" s="34" t="s">
        <v>217</v>
      </c>
      <c r="C23" s="35">
        <v>30391</v>
      </c>
      <c r="D23" s="43" t="str">
        <f t="shared" si="0"/>
        <v>N/A</v>
      </c>
      <c r="E23" s="35">
        <v>29132</v>
      </c>
      <c r="F23" s="43" t="str">
        <f t="shared" si="1"/>
        <v>N/A</v>
      </c>
      <c r="G23" s="35">
        <v>27983</v>
      </c>
      <c r="H23" s="43" t="str">
        <f t="shared" si="2"/>
        <v>N/A</v>
      </c>
      <c r="I23" s="12">
        <v>-4.1399999999999997</v>
      </c>
      <c r="J23" s="12">
        <v>-3.94</v>
      </c>
      <c r="K23" s="44" t="s">
        <v>732</v>
      </c>
      <c r="L23" s="9" t="str">
        <f t="shared" si="3"/>
        <v>Yes</v>
      </c>
    </row>
    <row r="24" spans="1:12" x14ac:dyDescent="0.2">
      <c r="A24" s="3" t="s">
        <v>985</v>
      </c>
      <c r="B24" s="34" t="s">
        <v>217</v>
      </c>
      <c r="C24" s="35">
        <v>2326</v>
      </c>
      <c r="D24" s="43" t="str">
        <f t="shared" si="0"/>
        <v>N/A</v>
      </c>
      <c r="E24" s="35">
        <v>2260</v>
      </c>
      <c r="F24" s="43" t="str">
        <f t="shared" si="1"/>
        <v>N/A</v>
      </c>
      <c r="G24" s="35">
        <v>2358</v>
      </c>
      <c r="H24" s="43" t="str">
        <f t="shared" si="2"/>
        <v>N/A</v>
      </c>
      <c r="I24" s="12">
        <v>-2.84</v>
      </c>
      <c r="J24" s="12">
        <v>4.3360000000000003</v>
      </c>
      <c r="K24" s="44" t="s">
        <v>732</v>
      </c>
      <c r="L24" s="9" t="str">
        <f t="shared" si="3"/>
        <v>Yes</v>
      </c>
    </row>
    <row r="25" spans="1:12" x14ac:dyDescent="0.2">
      <c r="A25" s="3" t="s">
        <v>986</v>
      </c>
      <c r="B25" s="34" t="s">
        <v>217</v>
      </c>
      <c r="C25" s="35">
        <v>10051</v>
      </c>
      <c r="D25" s="43" t="str">
        <f t="shared" si="0"/>
        <v>N/A</v>
      </c>
      <c r="E25" s="35">
        <v>10015</v>
      </c>
      <c r="F25" s="43" t="str">
        <f t="shared" si="1"/>
        <v>N/A</v>
      </c>
      <c r="G25" s="35">
        <v>10036</v>
      </c>
      <c r="H25" s="43" t="str">
        <f t="shared" si="2"/>
        <v>N/A</v>
      </c>
      <c r="I25" s="12">
        <v>-0.35799999999999998</v>
      </c>
      <c r="J25" s="12">
        <v>0.2097</v>
      </c>
      <c r="K25" s="44" t="s">
        <v>732</v>
      </c>
      <c r="L25" s="9" t="str">
        <f t="shared" si="3"/>
        <v>Yes</v>
      </c>
    </row>
    <row r="26" spans="1:12" x14ac:dyDescent="0.2">
      <c r="A26" s="3" t="s">
        <v>987</v>
      </c>
      <c r="B26" s="34" t="s">
        <v>217</v>
      </c>
      <c r="C26" s="35">
        <v>26028</v>
      </c>
      <c r="D26" s="43" t="str">
        <f t="shared" si="0"/>
        <v>N/A</v>
      </c>
      <c r="E26" s="35">
        <v>26178</v>
      </c>
      <c r="F26" s="43" t="str">
        <f t="shared" si="1"/>
        <v>N/A</v>
      </c>
      <c r="G26" s="35">
        <v>26830</v>
      </c>
      <c r="H26" s="43" t="str">
        <f t="shared" si="2"/>
        <v>N/A</v>
      </c>
      <c r="I26" s="12">
        <v>0.57630000000000003</v>
      </c>
      <c r="J26" s="12">
        <v>2.4910000000000001</v>
      </c>
      <c r="K26" s="44" t="s">
        <v>732</v>
      </c>
      <c r="L26" s="9" t="str">
        <f t="shared" si="3"/>
        <v>Yes</v>
      </c>
    </row>
    <row r="27" spans="1:12" x14ac:dyDescent="0.2">
      <c r="A27" s="3" t="s">
        <v>988</v>
      </c>
      <c r="B27" s="34" t="s">
        <v>217</v>
      </c>
      <c r="C27" s="35">
        <v>0</v>
      </c>
      <c r="D27" s="43" t="str">
        <f t="shared" si="0"/>
        <v>N/A</v>
      </c>
      <c r="E27" s="35">
        <v>0</v>
      </c>
      <c r="F27" s="43" t="str">
        <f t="shared" si="1"/>
        <v>N/A</v>
      </c>
      <c r="G27" s="35">
        <v>0</v>
      </c>
      <c r="H27" s="43" t="str">
        <f t="shared" si="2"/>
        <v>N/A</v>
      </c>
      <c r="I27" s="12" t="s">
        <v>1743</v>
      </c>
      <c r="J27" s="12" t="s">
        <v>1743</v>
      </c>
      <c r="K27" s="44" t="s">
        <v>732</v>
      </c>
      <c r="L27" s="9" t="str">
        <f t="shared" si="3"/>
        <v>N/A</v>
      </c>
    </row>
    <row r="28" spans="1:12" x14ac:dyDescent="0.2">
      <c r="A28" s="3" t="s">
        <v>103</v>
      </c>
      <c r="B28" s="34" t="s">
        <v>217</v>
      </c>
      <c r="C28" s="35">
        <v>50950</v>
      </c>
      <c r="D28" s="43" t="str">
        <f t="shared" si="0"/>
        <v>N/A</v>
      </c>
      <c r="E28" s="35">
        <v>53295</v>
      </c>
      <c r="F28" s="43" t="str">
        <f t="shared" si="1"/>
        <v>N/A</v>
      </c>
      <c r="G28" s="35">
        <v>56204</v>
      </c>
      <c r="H28" s="43" t="str">
        <f t="shared" si="2"/>
        <v>N/A</v>
      </c>
      <c r="I28" s="12">
        <v>4.6029999999999998</v>
      </c>
      <c r="J28" s="12">
        <v>5.4580000000000002</v>
      </c>
      <c r="K28" s="44" t="s">
        <v>732</v>
      </c>
      <c r="L28" s="9" t="str">
        <f t="shared" si="3"/>
        <v>Yes</v>
      </c>
    </row>
    <row r="29" spans="1:12" x14ac:dyDescent="0.2">
      <c r="A29" s="3" t="s">
        <v>989</v>
      </c>
      <c r="B29" s="34" t="s">
        <v>217</v>
      </c>
      <c r="C29" s="35">
        <v>28872</v>
      </c>
      <c r="D29" s="43" t="str">
        <f t="shared" si="0"/>
        <v>N/A</v>
      </c>
      <c r="E29" s="35">
        <v>29796</v>
      </c>
      <c r="F29" s="43" t="str">
        <f t="shared" si="1"/>
        <v>N/A</v>
      </c>
      <c r="G29" s="35">
        <v>31318</v>
      </c>
      <c r="H29" s="43" t="str">
        <f t="shared" si="2"/>
        <v>N/A</v>
      </c>
      <c r="I29" s="12">
        <v>3.2</v>
      </c>
      <c r="J29" s="12">
        <v>5.1079999999999997</v>
      </c>
      <c r="K29" s="44" t="s">
        <v>732</v>
      </c>
      <c r="L29" s="9" t="str">
        <f t="shared" si="3"/>
        <v>Yes</v>
      </c>
    </row>
    <row r="30" spans="1:12" x14ac:dyDescent="0.2">
      <c r="A30" s="3" t="s">
        <v>990</v>
      </c>
      <c r="B30" s="34" t="s">
        <v>217</v>
      </c>
      <c r="C30" s="35">
        <v>1508</v>
      </c>
      <c r="D30" s="43" t="str">
        <f t="shared" si="0"/>
        <v>N/A</v>
      </c>
      <c r="E30" s="35">
        <v>1599</v>
      </c>
      <c r="F30" s="43" t="str">
        <f t="shared" si="1"/>
        <v>N/A</v>
      </c>
      <c r="G30" s="35">
        <v>1842</v>
      </c>
      <c r="H30" s="43" t="str">
        <f t="shared" si="2"/>
        <v>N/A</v>
      </c>
      <c r="I30" s="12">
        <v>6.0339999999999998</v>
      </c>
      <c r="J30" s="12">
        <v>15.2</v>
      </c>
      <c r="K30" s="44" t="s">
        <v>732</v>
      </c>
      <c r="L30" s="9" t="str">
        <f t="shared" si="3"/>
        <v>Yes</v>
      </c>
    </row>
    <row r="31" spans="1:12" x14ac:dyDescent="0.2">
      <c r="A31" s="3" t="s">
        <v>991</v>
      </c>
      <c r="B31" s="34" t="s">
        <v>217</v>
      </c>
      <c r="C31" s="35">
        <v>10593</v>
      </c>
      <c r="D31" s="43" t="str">
        <f t="shared" si="0"/>
        <v>N/A</v>
      </c>
      <c r="E31" s="35">
        <v>11190</v>
      </c>
      <c r="F31" s="43" t="str">
        <f t="shared" si="1"/>
        <v>N/A</v>
      </c>
      <c r="G31" s="35">
        <v>11495</v>
      </c>
      <c r="H31" s="43" t="str">
        <f t="shared" si="2"/>
        <v>N/A</v>
      </c>
      <c r="I31" s="12">
        <v>5.6360000000000001</v>
      </c>
      <c r="J31" s="12">
        <v>2.726</v>
      </c>
      <c r="K31" s="44" t="s">
        <v>732</v>
      </c>
      <c r="L31" s="9" t="str">
        <f t="shared" si="3"/>
        <v>Yes</v>
      </c>
    </row>
    <row r="32" spans="1:12" x14ac:dyDescent="0.2">
      <c r="A32" s="3" t="s">
        <v>992</v>
      </c>
      <c r="B32" s="34" t="s">
        <v>217</v>
      </c>
      <c r="C32" s="35">
        <v>9977</v>
      </c>
      <c r="D32" s="43" t="str">
        <f t="shared" si="0"/>
        <v>N/A</v>
      </c>
      <c r="E32" s="35">
        <v>10710</v>
      </c>
      <c r="F32" s="43" t="str">
        <f t="shared" si="1"/>
        <v>N/A</v>
      </c>
      <c r="G32" s="35">
        <v>11549</v>
      </c>
      <c r="H32" s="43" t="str">
        <f t="shared" si="2"/>
        <v>N/A</v>
      </c>
      <c r="I32" s="12">
        <v>7.3470000000000004</v>
      </c>
      <c r="J32" s="12">
        <v>7.8339999999999996</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1566483844</v>
      </c>
      <c r="D34" s="43" t="str">
        <f t="shared" si="0"/>
        <v>N/A</v>
      </c>
      <c r="E34" s="46">
        <v>1672922951</v>
      </c>
      <c r="F34" s="43" t="str">
        <f t="shared" si="1"/>
        <v>N/A</v>
      </c>
      <c r="G34" s="46">
        <v>1739979540</v>
      </c>
      <c r="H34" s="43" t="str">
        <f t="shared" si="2"/>
        <v>N/A</v>
      </c>
      <c r="I34" s="12">
        <v>6.7949999999999999</v>
      </c>
      <c r="J34" s="12">
        <v>4.008</v>
      </c>
      <c r="K34" s="44" t="s">
        <v>732</v>
      </c>
      <c r="L34" s="9" t="str">
        <f t="shared" si="3"/>
        <v>Yes</v>
      </c>
    </row>
    <row r="35" spans="1:12" x14ac:dyDescent="0.2">
      <c r="A35" s="45" t="s">
        <v>1426</v>
      </c>
      <c r="B35" s="34" t="s">
        <v>217</v>
      </c>
      <c r="C35" s="46">
        <v>13034.371856</v>
      </c>
      <c r="D35" s="43" t="str">
        <f t="shared" si="0"/>
        <v>N/A</v>
      </c>
      <c r="E35" s="46">
        <v>13790.023831</v>
      </c>
      <c r="F35" s="43" t="str">
        <f t="shared" si="1"/>
        <v>N/A</v>
      </c>
      <c r="G35" s="46">
        <v>14041.151872</v>
      </c>
      <c r="H35" s="43" t="str">
        <f t="shared" si="2"/>
        <v>N/A</v>
      </c>
      <c r="I35" s="12">
        <v>5.7969999999999997</v>
      </c>
      <c r="J35" s="12">
        <v>1.821</v>
      </c>
      <c r="K35" s="44" t="s">
        <v>732</v>
      </c>
      <c r="L35" s="9" t="str">
        <f t="shared" si="3"/>
        <v>Yes</v>
      </c>
    </row>
    <row r="36" spans="1:12" x14ac:dyDescent="0.2">
      <c r="A36" s="45" t="s">
        <v>1427</v>
      </c>
      <c r="B36" s="34" t="s">
        <v>217</v>
      </c>
      <c r="C36" s="46">
        <v>14058.134274</v>
      </c>
      <c r="D36" s="43" t="str">
        <f t="shared" si="0"/>
        <v>N/A</v>
      </c>
      <c r="E36" s="46">
        <v>14793.761671</v>
      </c>
      <c r="F36" s="43" t="str">
        <f t="shared" si="1"/>
        <v>N/A</v>
      </c>
      <c r="G36" s="46">
        <v>15082.778904999999</v>
      </c>
      <c r="H36" s="43" t="str">
        <f t="shared" si="2"/>
        <v>N/A</v>
      </c>
      <c r="I36" s="12">
        <v>5.2329999999999997</v>
      </c>
      <c r="J36" s="12">
        <v>1.954</v>
      </c>
      <c r="K36" s="44" t="s">
        <v>732</v>
      </c>
      <c r="L36" s="9" t="str">
        <f t="shared" si="3"/>
        <v>Yes</v>
      </c>
    </row>
    <row r="37" spans="1:12" x14ac:dyDescent="0.2">
      <c r="A37" s="4" t="s">
        <v>107</v>
      </c>
      <c r="B37" s="34" t="s">
        <v>217</v>
      </c>
      <c r="C37" s="46">
        <v>616618</v>
      </c>
      <c r="D37" s="43" t="str">
        <f t="shared" si="0"/>
        <v>N/A</v>
      </c>
      <c r="E37" s="46">
        <v>598205</v>
      </c>
      <c r="F37" s="43" t="str">
        <f t="shared" si="1"/>
        <v>N/A</v>
      </c>
      <c r="G37" s="46">
        <v>561759</v>
      </c>
      <c r="H37" s="43" t="str">
        <f t="shared" si="2"/>
        <v>N/A</v>
      </c>
      <c r="I37" s="12">
        <v>-2.99</v>
      </c>
      <c r="J37" s="12">
        <v>-6.09</v>
      </c>
      <c r="K37" s="44" t="s">
        <v>732</v>
      </c>
      <c r="L37" s="9" t="str">
        <f t="shared" si="3"/>
        <v>Yes</v>
      </c>
    </row>
    <row r="38" spans="1:12" x14ac:dyDescent="0.2">
      <c r="A38" s="45" t="s">
        <v>162</v>
      </c>
      <c r="B38" s="47" t="s">
        <v>221</v>
      </c>
      <c r="C38" s="1">
        <v>11</v>
      </c>
      <c r="D38" s="43" t="str">
        <f>IF($B38="N/A","N/A",IF(C38&gt;0,"No",IF(C38&lt;0,"No","Yes")))</f>
        <v>No</v>
      </c>
      <c r="E38" s="1">
        <v>11</v>
      </c>
      <c r="F38" s="43" t="str">
        <f>IF($B38="N/A","N/A",IF(E38&gt;0,"No",IF(E38&lt;0,"No","Yes")))</f>
        <v>No</v>
      </c>
      <c r="G38" s="1">
        <v>11</v>
      </c>
      <c r="H38" s="43" t="str">
        <f>IF($B38="N/A","N/A",IF(G38&gt;0,"No",IF(G38&lt;0,"No","Yes")))</f>
        <v>No</v>
      </c>
      <c r="I38" s="12">
        <v>-37.5</v>
      </c>
      <c r="J38" s="12">
        <v>40</v>
      </c>
      <c r="K38" s="44" t="s">
        <v>732</v>
      </c>
      <c r="L38" s="9" t="str">
        <f t="shared" si="3"/>
        <v>No</v>
      </c>
    </row>
    <row r="39" spans="1:12" x14ac:dyDescent="0.2">
      <c r="A39" s="45" t="s">
        <v>160</v>
      </c>
      <c r="B39" s="34" t="s">
        <v>217</v>
      </c>
      <c r="C39" s="46">
        <v>18063</v>
      </c>
      <c r="D39" s="43" t="str">
        <f t="shared" ref="D39:D40" si="4">IF($B39="N/A","N/A",IF(C39&gt;10,"No",IF(C39&lt;-10,"No","Yes")))</f>
        <v>N/A</v>
      </c>
      <c r="E39" s="46">
        <v>12479</v>
      </c>
      <c r="F39" s="43" t="str">
        <f t="shared" ref="F39:F40" si="5">IF($B39="N/A","N/A",IF(E39&gt;10,"No",IF(E39&lt;-10,"No","Yes")))</f>
        <v>N/A</v>
      </c>
      <c r="G39" s="46">
        <v>19967</v>
      </c>
      <c r="H39" s="43" t="str">
        <f t="shared" ref="H39:H40" si="6">IF($B39="N/A","N/A",IF(G39&gt;10,"No",IF(G39&lt;-10,"No","Yes")))</f>
        <v>N/A</v>
      </c>
      <c r="I39" s="12">
        <v>-30.9</v>
      </c>
      <c r="J39" s="12">
        <v>60</v>
      </c>
      <c r="K39" s="44" t="s">
        <v>732</v>
      </c>
      <c r="L39" s="9" t="str">
        <f t="shared" si="3"/>
        <v>No</v>
      </c>
    </row>
    <row r="40" spans="1:12" x14ac:dyDescent="0.2">
      <c r="A40" s="45" t="s">
        <v>1290</v>
      </c>
      <c r="B40" s="34" t="s">
        <v>217</v>
      </c>
      <c r="C40" s="46">
        <v>2257.875</v>
      </c>
      <c r="D40" s="43" t="str">
        <f t="shared" si="4"/>
        <v>N/A</v>
      </c>
      <c r="E40" s="46">
        <v>2495.8000000000002</v>
      </c>
      <c r="F40" s="43" t="str">
        <f t="shared" si="5"/>
        <v>N/A</v>
      </c>
      <c r="G40" s="46">
        <v>2852.4285713999998</v>
      </c>
      <c r="H40" s="43" t="str">
        <f t="shared" si="6"/>
        <v>N/A</v>
      </c>
      <c r="I40" s="12">
        <v>10.54</v>
      </c>
      <c r="J40" s="12">
        <v>14.29</v>
      </c>
      <c r="K40" s="44" t="s">
        <v>732</v>
      </c>
      <c r="L40" s="9" t="str">
        <f>IF(J40="Div by 0", "N/A", IF(OR(J40="N/A",K40="N/A"),"N/A", IF(J40&gt;VALUE(MID(K40,1,2)), "No", IF(J40&lt;-1*VALUE(MID(K40,1,2)), "No", "Yes"))))</f>
        <v>Yes</v>
      </c>
    </row>
    <row r="41" spans="1:12" x14ac:dyDescent="0.2">
      <c r="A41" s="3" t="s">
        <v>1428</v>
      </c>
      <c r="B41" s="34" t="s">
        <v>217</v>
      </c>
      <c r="C41" s="46">
        <v>12502.184633000001</v>
      </c>
      <c r="D41" s="43" t="str">
        <f t="shared" ref="D41:D52" si="7">IF($B41="N/A","N/A",IF(C41&gt;10,"No",IF(C41&lt;-10,"No","Yes")))</f>
        <v>N/A</v>
      </c>
      <c r="E41" s="46">
        <v>13280.117171</v>
      </c>
      <c r="F41" s="43" t="str">
        <f t="shared" ref="F41:F52" si="8">IF($B41="N/A","N/A",IF(E41&gt;10,"No",IF(E41&lt;-10,"No","Yes")))</f>
        <v>N/A</v>
      </c>
      <c r="G41" s="46">
        <v>13754.037332</v>
      </c>
      <c r="H41" s="43" t="str">
        <f t="shared" ref="H41:H52" si="9">IF($B41="N/A","N/A",IF(G41&gt;10,"No",IF(G41&lt;-10,"No","Yes")))</f>
        <v>N/A</v>
      </c>
      <c r="I41" s="12">
        <v>6.2220000000000004</v>
      </c>
      <c r="J41" s="12">
        <v>3.569</v>
      </c>
      <c r="K41" s="44" t="s">
        <v>732</v>
      </c>
      <c r="L41" s="9" t="str">
        <f t="shared" ref="L41:L52" si="10">IF(J41="Div by 0", "N/A", IF(K41="N/A","N/A", IF(J41&gt;VALUE(MID(K41,1,2)), "No", IF(J41&lt;-1*VALUE(MID(K41,1,2)), "No", "Yes"))))</f>
        <v>Yes</v>
      </c>
    </row>
    <row r="42" spans="1:12" x14ac:dyDescent="0.2">
      <c r="A42" s="3" t="s">
        <v>1429</v>
      </c>
      <c r="B42" s="34" t="s">
        <v>217</v>
      </c>
      <c r="C42" s="46">
        <v>5182.8426836999997</v>
      </c>
      <c r="D42" s="43" t="str">
        <f t="shared" si="7"/>
        <v>N/A</v>
      </c>
      <c r="E42" s="46">
        <v>5563.9992448000003</v>
      </c>
      <c r="F42" s="43" t="str">
        <f t="shared" si="8"/>
        <v>N/A</v>
      </c>
      <c r="G42" s="46">
        <v>5797.7991638000003</v>
      </c>
      <c r="H42" s="43" t="str">
        <f t="shared" si="9"/>
        <v>N/A</v>
      </c>
      <c r="I42" s="12">
        <v>7.3540000000000001</v>
      </c>
      <c r="J42" s="12">
        <v>4.202</v>
      </c>
      <c r="K42" s="44" t="s">
        <v>732</v>
      </c>
      <c r="L42" s="9" t="str">
        <f t="shared" si="10"/>
        <v>Yes</v>
      </c>
    </row>
    <row r="43" spans="1:12" x14ac:dyDescent="0.2">
      <c r="A43" s="3" t="s">
        <v>1430</v>
      </c>
      <c r="B43" s="34" t="s">
        <v>217</v>
      </c>
      <c r="C43" s="46">
        <v>11369.901118</v>
      </c>
      <c r="D43" s="43" t="str">
        <f t="shared" si="7"/>
        <v>N/A</v>
      </c>
      <c r="E43" s="46">
        <v>11944.220353999999</v>
      </c>
      <c r="F43" s="43" t="str">
        <f t="shared" si="8"/>
        <v>N/A</v>
      </c>
      <c r="G43" s="46">
        <v>12376.432994000001</v>
      </c>
      <c r="H43" s="43" t="str">
        <f t="shared" si="9"/>
        <v>N/A</v>
      </c>
      <c r="I43" s="12">
        <v>5.0510000000000002</v>
      </c>
      <c r="J43" s="12">
        <v>3.6190000000000002</v>
      </c>
      <c r="K43" s="44" t="s">
        <v>732</v>
      </c>
      <c r="L43" s="9" t="str">
        <f t="shared" si="10"/>
        <v>Yes</v>
      </c>
    </row>
    <row r="44" spans="1:12" x14ac:dyDescent="0.2">
      <c r="A44" s="3" t="s">
        <v>1431</v>
      </c>
      <c r="B44" s="34" t="s">
        <v>217</v>
      </c>
      <c r="C44" s="46">
        <v>1680.9647795999999</v>
      </c>
      <c r="D44" s="43" t="str">
        <f t="shared" si="7"/>
        <v>N/A</v>
      </c>
      <c r="E44" s="46">
        <v>1888.2158761999999</v>
      </c>
      <c r="F44" s="43" t="str">
        <f t="shared" si="8"/>
        <v>N/A</v>
      </c>
      <c r="G44" s="46">
        <v>2135.8728577000002</v>
      </c>
      <c r="H44" s="43" t="str">
        <f t="shared" si="9"/>
        <v>N/A</v>
      </c>
      <c r="I44" s="12">
        <v>12.33</v>
      </c>
      <c r="J44" s="12">
        <v>13.12</v>
      </c>
      <c r="K44" s="44" t="s">
        <v>732</v>
      </c>
      <c r="L44" s="9" t="str">
        <f t="shared" si="10"/>
        <v>Yes</v>
      </c>
    </row>
    <row r="45" spans="1:12" x14ac:dyDescent="0.2">
      <c r="A45" s="3" t="s">
        <v>1432</v>
      </c>
      <c r="B45" s="34" t="s">
        <v>217</v>
      </c>
      <c r="C45" s="46">
        <v>25328.367719000002</v>
      </c>
      <c r="D45" s="43" t="str">
        <f t="shared" si="7"/>
        <v>N/A</v>
      </c>
      <c r="E45" s="46">
        <v>26340.510085000002</v>
      </c>
      <c r="F45" s="43" t="str">
        <f t="shared" si="8"/>
        <v>N/A</v>
      </c>
      <c r="G45" s="46">
        <v>26519.139918000001</v>
      </c>
      <c r="H45" s="43" t="str">
        <f t="shared" si="9"/>
        <v>N/A</v>
      </c>
      <c r="I45" s="12">
        <v>3.996</v>
      </c>
      <c r="J45" s="12">
        <v>0.67820000000000003</v>
      </c>
      <c r="K45" s="44" t="s">
        <v>732</v>
      </c>
      <c r="L45" s="9" t="str">
        <f t="shared" si="10"/>
        <v>Yes</v>
      </c>
    </row>
    <row r="46" spans="1:12" x14ac:dyDescent="0.2">
      <c r="A46" s="3" t="s">
        <v>1433</v>
      </c>
      <c r="B46" s="34" t="s">
        <v>217</v>
      </c>
      <c r="C46" s="46" t="s">
        <v>1743</v>
      </c>
      <c r="D46" s="43" t="str">
        <f t="shared" si="7"/>
        <v>N/A</v>
      </c>
      <c r="E46" s="46" t="s">
        <v>1743</v>
      </c>
      <c r="F46" s="43" t="str">
        <f t="shared" si="8"/>
        <v>N/A</v>
      </c>
      <c r="G46" s="46" t="s">
        <v>1743</v>
      </c>
      <c r="H46" s="43" t="str">
        <f t="shared" si="9"/>
        <v>N/A</v>
      </c>
      <c r="I46" s="12" t="s">
        <v>1743</v>
      </c>
      <c r="J46" s="12" t="s">
        <v>1743</v>
      </c>
      <c r="K46" s="44" t="s">
        <v>732</v>
      </c>
      <c r="L46" s="9" t="str">
        <f t="shared" si="10"/>
        <v>N/A</v>
      </c>
    </row>
    <row r="47" spans="1:12" x14ac:dyDescent="0.2">
      <c r="A47" s="3" t="s">
        <v>1434</v>
      </c>
      <c r="B47" s="34" t="s">
        <v>217</v>
      </c>
      <c r="C47" s="46">
        <v>13827.680746</v>
      </c>
      <c r="D47" s="43" t="str">
        <f t="shared" si="7"/>
        <v>N/A</v>
      </c>
      <c r="E47" s="46">
        <v>14512.503406</v>
      </c>
      <c r="F47" s="43" t="str">
        <f t="shared" si="8"/>
        <v>N/A</v>
      </c>
      <c r="G47" s="46">
        <v>14467.411608</v>
      </c>
      <c r="H47" s="43" t="str">
        <f t="shared" si="9"/>
        <v>N/A</v>
      </c>
      <c r="I47" s="12">
        <v>4.9530000000000003</v>
      </c>
      <c r="J47" s="12">
        <v>-0.311</v>
      </c>
      <c r="K47" s="44" t="s">
        <v>732</v>
      </c>
      <c r="L47" s="9" t="str">
        <f t="shared" si="10"/>
        <v>Yes</v>
      </c>
    </row>
    <row r="48" spans="1:12" x14ac:dyDescent="0.2">
      <c r="A48" s="3" t="s">
        <v>1435</v>
      </c>
      <c r="B48" s="47" t="s">
        <v>217</v>
      </c>
      <c r="C48" s="14">
        <v>7556.4533111999999</v>
      </c>
      <c r="D48" s="11" t="str">
        <f t="shared" si="7"/>
        <v>N/A</v>
      </c>
      <c r="E48" s="14">
        <v>7881.4307961000004</v>
      </c>
      <c r="F48" s="11" t="str">
        <f t="shared" si="8"/>
        <v>N/A</v>
      </c>
      <c r="G48" s="14">
        <v>8007.7593077000001</v>
      </c>
      <c r="H48" s="11" t="str">
        <f t="shared" si="9"/>
        <v>N/A</v>
      </c>
      <c r="I48" s="56">
        <v>4.3010000000000002</v>
      </c>
      <c r="J48" s="56">
        <v>1.603</v>
      </c>
      <c r="K48" s="47" t="s">
        <v>732</v>
      </c>
      <c r="L48" s="9" t="str">
        <f t="shared" si="10"/>
        <v>Yes</v>
      </c>
    </row>
    <row r="49" spans="1:12" ht="25.5" x14ac:dyDescent="0.2">
      <c r="A49" s="3" t="s">
        <v>1436</v>
      </c>
      <c r="B49" s="47" t="s">
        <v>217</v>
      </c>
      <c r="C49" s="14">
        <v>8814.7340848999993</v>
      </c>
      <c r="D49" s="11" t="str">
        <f t="shared" si="7"/>
        <v>N/A</v>
      </c>
      <c r="E49" s="14">
        <v>11236.103188999999</v>
      </c>
      <c r="F49" s="11" t="str">
        <f t="shared" si="8"/>
        <v>N/A</v>
      </c>
      <c r="G49" s="14">
        <v>10464.305103000001</v>
      </c>
      <c r="H49" s="11" t="str">
        <f t="shared" si="9"/>
        <v>N/A</v>
      </c>
      <c r="I49" s="56">
        <v>27.47</v>
      </c>
      <c r="J49" s="56">
        <v>-6.87</v>
      </c>
      <c r="K49" s="47" t="s">
        <v>732</v>
      </c>
      <c r="L49" s="9" t="str">
        <f t="shared" si="10"/>
        <v>Yes</v>
      </c>
    </row>
    <row r="50" spans="1:12" x14ac:dyDescent="0.2">
      <c r="A50" s="3" t="s">
        <v>1437</v>
      </c>
      <c r="B50" s="47" t="s">
        <v>217</v>
      </c>
      <c r="C50" s="14">
        <v>2702.7183989</v>
      </c>
      <c r="D50" s="11" t="str">
        <f t="shared" si="7"/>
        <v>N/A</v>
      </c>
      <c r="E50" s="14">
        <v>2994.3527256000002</v>
      </c>
      <c r="F50" s="11" t="str">
        <f t="shared" si="8"/>
        <v>N/A</v>
      </c>
      <c r="G50" s="14">
        <v>3214.0192258000002</v>
      </c>
      <c r="H50" s="11" t="str">
        <f t="shared" si="9"/>
        <v>N/A</v>
      </c>
      <c r="I50" s="56">
        <v>10.79</v>
      </c>
      <c r="J50" s="56">
        <v>7.3360000000000003</v>
      </c>
      <c r="K50" s="47" t="s">
        <v>732</v>
      </c>
      <c r="L50" s="9" t="str">
        <f t="shared" si="10"/>
        <v>Yes</v>
      </c>
    </row>
    <row r="51" spans="1:12" x14ac:dyDescent="0.2">
      <c r="A51" s="3" t="s">
        <v>1438</v>
      </c>
      <c r="B51" s="47" t="s">
        <v>217</v>
      </c>
      <c r="C51" s="14">
        <v>44545.243961</v>
      </c>
      <c r="D51" s="11" t="str">
        <f t="shared" si="7"/>
        <v>N/A</v>
      </c>
      <c r="E51" s="14">
        <v>45484.166293000002</v>
      </c>
      <c r="F51" s="11" t="str">
        <f t="shared" si="8"/>
        <v>N/A</v>
      </c>
      <c r="G51" s="14">
        <v>43823.62066</v>
      </c>
      <c r="H51" s="11" t="str">
        <f t="shared" si="9"/>
        <v>N/A</v>
      </c>
      <c r="I51" s="56">
        <v>2.1080000000000001</v>
      </c>
      <c r="J51" s="56">
        <v>-3.65</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89212836</v>
      </c>
      <c r="D53" s="43" t="str">
        <f t="shared" ref="D53:D122" si="11">IF($B53="N/A","N/A",IF(C53&gt;10,"No",IF(C53&lt;-10,"No","Yes")))</f>
        <v>N/A</v>
      </c>
      <c r="E53" s="46">
        <v>93128057</v>
      </c>
      <c r="F53" s="43" t="str">
        <f t="shared" ref="F53:F122" si="12">IF($B53="N/A","N/A",IF(E53&gt;10,"No",IF(E53&lt;-10,"No","Yes")))</f>
        <v>N/A</v>
      </c>
      <c r="G53" s="46">
        <v>94753900</v>
      </c>
      <c r="H53" s="43" t="str">
        <f t="shared" ref="H53:H122" si="13">IF($B53="N/A","N/A",IF(G53&gt;10,"No",IF(G53&lt;-10,"No","Yes")))</f>
        <v>N/A</v>
      </c>
      <c r="I53" s="12">
        <v>4.3890000000000002</v>
      </c>
      <c r="J53" s="12">
        <v>1.746</v>
      </c>
      <c r="K53" s="44" t="s">
        <v>732</v>
      </c>
      <c r="L53" s="9" t="str">
        <f t="shared" ref="L53:L113" si="14">IF(J53="Div by 0", "N/A", IF(K53="N/A","N/A", IF(J53&gt;VALUE(MID(K53,1,2)), "No", IF(J53&lt;-1*VALUE(MID(K53,1,2)), "No", "Yes"))))</f>
        <v>Yes</v>
      </c>
    </row>
    <row r="54" spans="1:12" x14ac:dyDescent="0.2">
      <c r="A54" s="45" t="s">
        <v>598</v>
      </c>
      <c r="B54" s="34" t="s">
        <v>217</v>
      </c>
      <c r="C54" s="35">
        <v>69677</v>
      </c>
      <c r="D54" s="43" t="str">
        <f t="shared" si="11"/>
        <v>N/A</v>
      </c>
      <c r="E54" s="35">
        <v>70710</v>
      </c>
      <c r="F54" s="43" t="str">
        <f t="shared" si="12"/>
        <v>N/A</v>
      </c>
      <c r="G54" s="35">
        <v>72431</v>
      </c>
      <c r="H54" s="43" t="str">
        <f t="shared" si="13"/>
        <v>N/A</v>
      </c>
      <c r="I54" s="12">
        <v>1.4830000000000001</v>
      </c>
      <c r="J54" s="12">
        <v>2.4340000000000002</v>
      </c>
      <c r="K54" s="44" t="s">
        <v>732</v>
      </c>
      <c r="L54" s="9" t="str">
        <f t="shared" si="14"/>
        <v>Yes</v>
      </c>
    </row>
    <row r="55" spans="1:12" x14ac:dyDescent="0.2">
      <c r="A55" s="45" t="s">
        <v>1440</v>
      </c>
      <c r="B55" s="34" t="s">
        <v>217</v>
      </c>
      <c r="C55" s="46">
        <v>1280.3771115</v>
      </c>
      <c r="D55" s="43" t="str">
        <f t="shared" si="11"/>
        <v>N/A</v>
      </c>
      <c r="E55" s="46">
        <v>1317.0422430000001</v>
      </c>
      <c r="F55" s="43" t="str">
        <f t="shared" si="12"/>
        <v>N/A</v>
      </c>
      <c r="G55" s="46">
        <v>1308.1953860000001</v>
      </c>
      <c r="H55" s="43" t="str">
        <f t="shared" si="13"/>
        <v>N/A</v>
      </c>
      <c r="I55" s="12">
        <v>2.8639999999999999</v>
      </c>
      <c r="J55" s="12">
        <v>-0.67200000000000004</v>
      </c>
      <c r="K55" s="44" t="s">
        <v>732</v>
      </c>
      <c r="L55" s="9" t="str">
        <f t="shared" si="14"/>
        <v>Yes</v>
      </c>
    </row>
    <row r="56" spans="1:12" x14ac:dyDescent="0.2">
      <c r="A56" s="45" t="s">
        <v>1441</v>
      </c>
      <c r="B56" s="34" t="s">
        <v>217</v>
      </c>
      <c r="C56" s="35">
        <v>0.1150594888</v>
      </c>
      <c r="D56" s="43" t="str">
        <f t="shared" si="11"/>
        <v>N/A</v>
      </c>
      <c r="E56" s="35">
        <v>0.12848253430000001</v>
      </c>
      <c r="F56" s="43" t="str">
        <f t="shared" si="12"/>
        <v>N/A</v>
      </c>
      <c r="G56" s="35">
        <v>0.1436677666</v>
      </c>
      <c r="H56" s="43" t="str">
        <f t="shared" si="13"/>
        <v>N/A</v>
      </c>
      <c r="I56" s="12">
        <v>11.67</v>
      </c>
      <c r="J56" s="12">
        <v>11.82</v>
      </c>
      <c r="K56" s="44" t="s">
        <v>732</v>
      </c>
      <c r="L56" s="9" t="str">
        <f t="shared" si="14"/>
        <v>Yes</v>
      </c>
    </row>
    <row r="57" spans="1:12" ht="25.5" x14ac:dyDescent="0.2">
      <c r="A57" s="45" t="s">
        <v>599</v>
      </c>
      <c r="B57" s="34" t="s">
        <v>217</v>
      </c>
      <c r="C57" s="46">
        <v>20641788</v>
      </c>
      <c r="D57" s="43" t="str">
        <f t="shared" si="11"/>
        <v>N/A</v>
      </c>
      <c r="E57" s="46">
        <v>20187289</v>
      </c>
      <c r="F57" s="43" t="str">
        <f t="shared" si="12"/>
        <v>N/A</v>
      </c>
      <c r="G57" s="46">
        <v>21733501</v>
      </c>
      <c r="H57" s="43" t="str">
        <f t="shared" si="13"/>
        <v>N/A</v>
      </c>
      <c r="I57" s="12">
        <v>-2.2000000000000002</v>
      </c>
      <c r="J57" s="12">
        <v>7.6589999999999998</v>
      </c>
      <c r="K57" s="44" t="s">
        <v>732</v>
      </c>
      <c r="L57" s="9" t="str">
        <f t="shared" si="14"/>
        <v>Yes</v>
      </c>
    </row>
    <row r="58" spans="1:12" x14ac:dyDescent="0.2">
      <c r="A58" s="45" t="s">
        <v>600</v>
      </c>
      <c r="B58" s="34" t="s">
        <v>217</v>
      </c>
      <c r="C58" s="35">
        <v>768</v>
      </c>
      <c r="D58" s="43" t="str">
        <f t="shared" si="11"/>
        <v>N/A</v>
      </c>
      <c r="E58" s="35">
        <v>703</v>
      </c>
      <c r="F58" s="43" t="str">
        <f t="shared" si="12"/>
        <v>N/A</v>
      </c>
      <c r="G58" s="35">
        <v>628</v>
      </c>
      <c r="H58" s="43" t="str">
        <f t="shared" si="13"/>
        <v>N/A</v>
      </c>
      <c r="I58" s="12">
        <v>-8.4600000000000009</v>
      </c>
      <c r="J58" s="12">
        <v>-10.7</v>
      </c>
      <c r="K58" s="44" t="s">
        <v>732</v>
      </c>
      <c r="L58" s="9" t="str">
        <f t="shared" si="14"/>
        <v>Yes</v>
      </c>
    </row>
    <row r="59" spans="1:12" x14ac:dyDescent="0.2">
      <c r="A59" s="45" t="s">
        <v>1442</v>
      </c>
      <c r="B59" s="34" t="s">
        <v>217</v>
      </c>
      <c r="C59" s="46">
        <v>26877.328125</v>
      </c>
      <c r="D59" s="43" t="str">
        <f t="shared" si="11"/>
        <v>N/A</v>
      </c>
      <c r="E59" s="46">
        <v>28715.916074000001</v>
      </c>
      <c r="F59" s="43" t="str">
        <f t="shared" si="12"/>
        <v>N/A</v>
      </c>
      <c r="G59" s="46">
        <v>34607.485669000002</v>
      </c>
      <c r="H59" s="43" t="str">
        <f t="shared" si="13"/>
        <v>N/A</v>
      </c>
      <c r="I59" s="12">
        <v>6.8410000000000002</v>
      </c>
      <c r="J59" s="12">
        <v>20.52</v>
      </c>
      <c r="K59" s="44" t="s">
        <v>732</v>
      </c>
      <c r="L59" s="9" t="str">
        <f t="shared" si="14"/>
        <v>Yes</v>
      </c>
    </row>
    <row r="60" spans="1:12" ht="25.5" x14ac:dyDescent="0.2">
      <c r="A60" s="45" t="s">
        <v>601</v>
      </c>
      <c r="B60" s="34" t="s">
        <v>217</v>
      </c>
      <c r="C60" s="46">
        <v>2665</v>
      </c>
      <c r="D60" s="43" t="str">
        <f t="shared" si="11"/>
        <v>N/A</v>
      </c>
      <c r="E60" s="46">
        <v>10609</v>
      </c>
      <c r="F60" s="43" t="str">
        <f t="shared" si="12"/>
        <v>N/A</v>
      </c>
      <c r="G60" s="46">
        <v>8998</v>
      </c>
      <c r="H60" s="43" t="str">
        <f t="shared" si="13"/>
        <v>N/A</v>
      </c>
      <c r="I60" s="12">
        <v>298.10000000000002</v>
      </c>
      <c r="J60" s="12">
        <v>-15.2</v>
      </c>
      <c r="K60" s="44" t="s">
        <v>732</v>
      </c>
      <c r="L60" s="9" t="str">
        <f t="shared" si="14"/>
        <v>Yes</v>
      </c>
    </row>
    <row r="61" spans="1:12" x14ac:dyDescent="0.2">
      <c r="A61" s="4" t="s">
        <v>602</v>
      </c>
      <c r="B61" s="47" t="s">
        <v>217</v>
      </c>
      <c r="C61" s="1">
        <v>11</v>
      </c>
      <c r="D61" s="11" t="str">
        <f t="shared" si="11"/>
        <v>N/A</v>
      </c>
      <c r="E61" s="1">
        <v>11</v>
      </c>
      <c r="F61" s="11" t="str">
        <f t="shared" si="12"/>
        <v>N/A</v>
      </c>
      <c r="G61" s="1">
        <v>11</v>
      </c>
      <c r="H61" s="11" t="str">
        <f t="shared" si="13"/>
        <v>N/A</v>
      </c>
      <c r="I61" s="56">
        <v>33.33</v>
      </c>
      <c r="J61" s="56">
        <v>-25</v>
      </c>
      <c r="K61" s="47" t="s">
        <v>732</v>
      </c>
      <c r="L61" s="9" t="str">
        <f t="shared" si="14"/>
        <v>Yes</v>
      </c>
    </row>
    <row r="62" spans="1:12" ht="25.5" x14ac:dyDescent="0.2">
      <c r="A62" s="4" t="s">
        <v>1443</v>
      </c>
      <c r="B62" s="47" t="s">
        <v>217</v>
      </c>
      <c r="C62" s="14">
        <v>888.33333332999996</v>
      </c>
      <c r="D62" s="11" t="str">
        <f t="shared" si="11"/>
        <v>N/A</v>
      </c>
      <c r="E62" s="14">
        <v>2652.25</v>
      </c>
      <c r="F62" s="11" t="str">
        <f t="shared" si="12"/>
        <v>N/A</v>
      </c>
      <c r="G62" s="14">
        <v>2999.3333333</v>
      </c>
      <c r="H62" s="11" t="str">
        <f t="shared" si="13"/>
        <v>N/A</v>
      </c>
      <c r="I62" s="56">
        <v>198.6</v>
      </c>
      <c r="J62" s="56">
        <v>13.09</v>
      </c>
      <c r="K62" s="47" t="s">
        <v>732</v>
      </c>
      <c r="L62" s="9" t="str">
        <f t="shared" si="14"/>
        <v>Yes</v>
      </c>
    </row>
    <row r="63" spans="1:12" x14ac:dyDescent="0.2">
      <c r="A63" s="4" t="s">
        <v>603</v>
      </c>
      <c r="B63" s="47" t="s">
        <v>217</v>
      </c>
      <c r="C63" s="14">
        <v>184603199</v>
      </c>
      <c r="D63" s="11" t="str">
        <f t="shared" si="11"/>
        <v>N/A</v>
      </c>
      <c r="E63" s="14">
        <v>191675628</v>
      </c>
      <c r="F63" s="11" t="str">
        <f t="shared" si="12"/>
        <v>N/A</v>
      </c>
      <c r="G63" s="14">
        <v>183461824</v>
      </c>
      <c r="H63" s="11" t="str">
        <f t="shared" si="13"/>
        <v>N/A</v>
      </c>
      <c r="I63" s="56">
        <v>3.831</v>
      </c>
      <c r="J63" s="56">
        <v>-4.29</v>
      </c>
      <c r="K63" s="47" t="s">
        <v>732</v>
      </c>
      <c r="L63" s="9" t="str">
        <f t="shared" si="14"/>
        <v>Yes</v>
      </c>
    </row>
    <row r="64" spans="1:12" x14ac:dyDescent="0.2">
      <c r="A64" s="4" t="s">
        <v>604</v>
      </c>
      <c r="B64" s="47" t="s">
        <v>217</v>
      </c>
      <c r="C64" s="1">
        <v>1261</v>
      </c>
      <c r="D64" s="11" t="str">
        <f t="shared" si="11"/>
        <v>N/A</v>
      </c>
      <c r="E64" s="1">
        <v>1243</v>
      </c>
      <c r="F64" s="11" t="str">
        <f t="shared" si="12"/>
        <v>N/A</v>
      </c>
      <c r="G64" s="1">
        <v>1232</v>
      </c>
      <c r="H64" s="11" t="str">
        <f t="shared" si="13"/>
        <v>N/A</v>
      </c>
      <c r="I64" s="56">
        <v>-1.43</v>
      </c>
      <c r="J64" s="56">
        <v>-0.88500000000000001</v>
      </c>
      <c r="K64" s="47" t="s">
        <v>732</v>
      </c>
      <c r="L64" s="9" t="str">
        <f t="shared" si="14"/>
        <v>Yes</v>
      </c>
    </row>
    <row r="65" spans="1:12" x14ac:dyDescent="0.2">
      <c r="A65" s="4" t="s">
        <v>1444</v>
      </c>
      <c r="B65" s="47" t="s">
        <v>217</v>
      </c>
      <c r="C65" s="14">
        <v>146394.28945000001</v>
      </c>
      <c r="D65" s="11" t="str">
        <f t="shared" si="11"/>
        <v>N/A</v>
      </c>
      <c r="E65" s="14">
        <v>154204.04504999999</v>
      </c>
      <c r="F65" s="11" t="str">
        <f t="shared" si="12"/>
        <v>N/A</v>
      </c>
      <c r="G65" s="14">
        <v>148913.81818</v>
      </c>
      <c r="H65" s="11" t="str">
        <f t="shared" si="13"/>
        <v>N/A</v>
      </c>
      <c r="I65" s="56">
        <v>5.335</v>
      </c>
      <c r="J65" s="56">
        <v>-3.43</v>
      </c>
      <c r="K65" s="47" t="s">
        <v>732</v>
      </c>
      <c r="L65" s="9" t="str">
        <f t="shared" si="14"/>
        <v>Yes</v>
      </c>
    </row>
    <row r="66" spans="1:12" x14ac:dyDescent="0.2">
      <c r="A66" s="4" t="s">
        <v>605</v>
      </c>
      <c r="B66" s="47" t="s">
        <v>217</v>
      </c>
      <c r="C66" s="14">
        <v>654620397</v>
      </c>
      <c r="D66" s="11" t="str">
        <f t="shared" si="11"/>
        <v>N/A</v>
      </c>
      <c r="E66" s="14">
        <v>674613508</v>
      </c>
      <c r="F66" s="11" t="str">
        <f t="shared" si="12"/>
        <v>N/A</v>
      </c>
      <c r="G66" s="14">
        <v>703839615</v>
      </c>
      <c r="H66" s="11" t="str">
        <f t="shared" si="13"/>
        <v>N/A</v>
      </c>
      <c r="I66" s="56">
        <v>3.0539999999999998</v>
      </c>
      <c r="J66" s="56">
        <v>4.3319999999999999</v>
      </c>
      <c r="K66" s="47" t="s">
        <v>732</v>
      </c>
      <c r="L66" s="9" t="str">
        <f t="shared" si="14"/>
        <v>Yes</v>
      </c>
    </row>
    <row r="67" spans="1:12" x14ac:dyDescent="0.2">
      <c r="A67" s="4" t="s">
        <v>606</v>
      </c>
      <c r="B67" s="47" t="s">
        <v>217</v>
      </c>
      <c r="C67" s="1">
        <v>22997</v>
      </c>
      <c r="D67" s="11" t="str">
        <f t="shared" si="11"/>
        <v>N/A</v>
      </c>
      <c r="E67" s="1">
        <v>22926</v>
      </c>
      <c r="F67" s="11" t="str">
        <f t="shared" si="12"/>
        <v>N/A</v>
      </c>
      <c r="G67" s="1">
        <v>23040</v>
      </c>
      <c r="H67" s="11" t="str">
        <f t="shared" si="13"/>
        <v>N/A</v>
      </c>
      <c r="I67" s="56">
        <v>-0.309</v>
      </c>
      <c r="J67" s="56">
        <v>0.49730000000000002</v>
      </c>
      <c r="K67" s="47" t="s">
        <v>732</v>
      </c>
      <c r="L67" s="9" t="str">
        <f t="shared" si="14"/>
        <v>Yes</v>
      </c>
    </row>
    <row r="68" spans="1:12" x14ac:dyDescent="0.2">
      <c r="A68" s="4" t="s">
        <v>1445</v>
      </c>
      <c r="B68" s="47" t="s">
        <v>217</v>
      </c>
      <c r="C68" s="14">
        <v>28465.469279000001</v>
      </c>
      <c r="D68" s="11" t="str">
        <f t="shared" si="11"/>
        <v>N/A</v>
      </c>
      <c r="E68" s="14">
        <v>29425.696066</v>
      </c>
      <c r="F68" s="11" t="str">
        <f t="shared" si="12"/>
        <v>N/A</v>
      </c>
      <c r="G68" s="14">
        <v>30548.594400999998</v>
      </c>
      <c r="H68" s="11" t="str">
        <f t="shared" si="13"/>
        <v>N/A</v>
      </c>
      <c r="I68" s="56">
        <v>3.3730000000000002</v>
      </c>
      <c r="J68" s="56">
        <v>3.8159999999999998</v>
      </c>
      <c r="K68" s="47" t="s">
        <v>732</v>
      </c>
      <c r="L68" s="9" t="str">
        <f t="shared" si="14"/>
        <v>Yes</v>
      </c>
    </row>
    <row r="69" spans="1:12" ht="25.5" x14ac:dyDescent="0.2">
      <c r="A69" s="4" t="s">
        <v>607</v>
      </c>
      <c r="B69" s="47" t="s">
        <v>217</v>
      </c>
      <c r="C69" s="14">
        <v>30672974</v>
      </c>
      <c r="D69" s="11" t="str">
        <f t="shared" si="11"/>
        <v>N/A</v>
      </c>
      <c r="E69" s="14">
        <v>31556661</v>
      </c>
      <c r="F69" s="11" t="str">
        <f t="shared" si="12"/>
        <v>N/A</v>
      </c>
      <c r="G69" s="14">
        <v>31890055</v>
      </c>
      <c r="H69" s="11" t="str">
        <f t="shared" si="13"/>
        <v>N/A</v>
      </c>
      <c r="I69" s="56">
        <v>2.8809999999999998</v>
      </c>
      <c r="J69" s="56">
        <v>1.056</v>
      </c>
      <c r="K69" s="47" t="s">
        <v>732</v>
      </c>
      <c r="L69" s="9" t="str">
        <f t="shared" si="14"/>
        <v>Yes</v>
      </c>
    </row>
    <row r="70" spans="1:12" x14ac:dyDescent="0.2">
      <c r="A70" s="4" t="s">
        <v>608</v>
      </c>
      <c r="B70" s="47" t="s">
        <v>217</v>
      </c>
      <c r="C70" s="1">
        <v>96748</v>
      </c>
      <c r="D70" s="11" t="str">
        <f t="shared" si="11"/>
        <v>N/A</v>
      </c>
      <c r="E70" s="1">
        <v>98950</v>
      </c>
      <c r="F70" s="11" t="str">
        <f t="shared" si="12"/>
        <v>N/A</v>
      </c>
      <c r="G70" s="1">
        <v>101358</v>
      </c>
      <c r="H70" s="11" t="str">
        <f t="shared" si="13"/>
        <v>N/A</v>
      </c>
      <c r="I70" s="56">
        <v>2.2759999999999998</v>
      </c>
      <c r="J70" s="56">
        <v>2.4340000000000002</v>
      </c>
      <c r="K70" s="47" t="s">
        <v>732</v>
      </c>
      <c r="L70" s="9" t="str">
        <f t="shared" si="14"/>
        <v>Yes</v>
      </c>
    </row>
    <row r="71" spans="1:12" x14ac:dyDescent="0.2">
      <c r="A71" s="4" t="s">
        <v>1446</v>
      </c>
      <c r="B71" s="47" t="s">
        <v>217</v>
      </c>
      <c r="C71" s="14">
        <v>317.03987678999999</v>
      </c>
      <c r="D71" s="11" t="str">
        <f t="shared" si="11"/>
        <v>N/A</v>
      </c>
      <c r="E71" s="14">
        <v>318.91521981</v>
      </c>
      <c r="F71" s="11" t="str">
        <f t="shared" si="12"/>
        <v>N/A</v>
      </c>
      <c r="G71" s="14">
        <v>314.62790308000001</v>
      </c>
      <c r="H71" s="11" t="str">
        <f t="shared" si="13"/>
        <v>N/A</v>
      </c>
      <c r="I71" s="56">
        <v>0.59150000000000003</v>
      </c>
      <c r="J71" s="56">
        <v>-1.34</v>
      </c>
      <c r="K71" s="47" t="s">
        <v>732</v>
      </c>
      <c r="L71" s="9" t="str">
        <f t="shared" si="14"/>
        <v>Yes</v>
      </c>
    </row>
    <row r="72" spans="1:12" x14ac:dyDescent="0.2">
      <c r="A72" s="4" t="s">
        <v>609</v>
      </c>
      <c r="B72" s="47" t="s">
        <v>217</v>
      </c>
      <c r="C72" s="14">
        <v>1077144</v>
      </c>
      <c r="D72" s="11" t="str">
        <f t="shared" si="11"/>
        <v>N/A</v>
      </c>
      <c r="E72" s="14">
        <v>1542510</v>
      </c>
      <c r="F72" s="11" t="str">
        <f t="shared" si="12"/>
        <v>N/A</v>
      </c>
      <c r="G72" s="14">
        <v>2020661</v>
      </c>
      <c r="H72" s="11" t="str">
        <f t="shared" si="13"/>
        <v>N/A</v>
      </c>
      <c r="I72" s="56">
        <v>43.2</v>
      </c>
      <c r="J72" s="56">
        <v>31</v>
      </c>
      <c r="K72" s="47" t="s">
        <v>732</v>
      </c>
      <c r="L72" s="9" t="str">
        <f t="shared" si="14"/>
        <v>No</v>
      </c>
    </row>
    <row r="73" spans="1:12" x14ac:dyDescent="0.2">
      <c r="A73" s="4" t="s">
        <v>610</v>
      </c>
      <c r="B73" s="47" t="s">
        <v>217</v>
      </c>
      <c r="C73" s="1">
        <v>2337</v>
      </c>
      <c r="D73" s="11" t="str">
        <f t="shared" si="11"/>
        <v>N/A</v>
      </c>
      <c r="E73" s="1">
        <v>3846</v>
      </c>
      <c r="F73" s="11" t="str">
        <f t="shared" si="12"/>
        <v>N/A</v>
      </c>
      <c r="G73" s="1">
        <v>5064</v>
      </c>
      <c r="H73" s="11" t="str">
        <f t="shared" si="13"/>
        <v>N/A</v>
      </c>
      <c r="I73" s="56">
        <v>64.569999999999993</v>
      </c>
      <c r="J73" s="56">
        <v>31.67</v>
      </c>
      <c r="K73" s="47" t="s">
        <v>732</v>
      </c>
      <c r="L73" s="9" t="str">
        <f t="shared" si="14"/>
        <v>No</v>
      </c>
    </row>
    <row r="74" spans="1:12" x14ac:dyDescent="0.2">
      <c r="A74" s="4" t="s">
        <v>1447</v>
      </c>
      <c r="B74" s="47" t="s">
        <v>217</v>
      </c>
      <c r="C74" s="14">
        <v>460.90885751000002</v>
      </c>
      <c r="D74" s="11" t="str">
        <f t="shared" si="11"/>
        <v>N/A</v>
      </c>
      <c r="E74" s="14">
        <v>401.06864274999998</v>
      </c>
      <c r="F74" s="11" t="str">
        <f t="shared" si="12"/>
        <v>N/A</v>
      </c>
      <c r="G74" s="14">
        <v>399.02468404000001</v>
      </c>
      <c r="H74" s="11" t="str">
        <f t="shared" si="13"/>
        <v>N/A</v>
      </c>
      <c r="I74" s="56">
        <v>-13</v>
      </c>
      <c r="J74" s="56">
        <v>-0.51</v>
      </c>
      <c r="K74" s="47" t="s">
        <v>732</v>
      </c>
      <c r="L74" s="9" t="str">
        <f t="shared" si="14"/>
        <v>Yes</v>
      </c>
    </row>
    <row r="75" spans="1:12" ht="25.5" x14ac:dyDescent="0.2">
      <c r="A75" s="4" t="s">
        <v>611</v>
      </c>
      <c r="B75" s="47" t="s">
        <v>217</v>
      </c>
      <c r="C75" s="14">
        <v>250915</v>
      </c>
      <c r="D75" s="11" t="str">
        <f t="shared" si="11"/>
        <v>N/A</v>
      </c>
      <c r="E75" s="14">
        <v>245514</v>
      </c>
      <c r="F75" s="11" t="str">
        <f t="shared" si="12"/>
        <v>N/A</v>
      </c>
      <c r="G75" s="14">
        <v>234260</v>
      </c>
      <c r="H75" s="11" t="str">
        <f t="shared" si="13"/>
        <v>N/A</v>
      </c>
      <c r="I75" s="56">
        <v>-2.15</v>
      </c>
      <c r="J75" s="56">
        <v>-4.58</v>
      </c>
      <c r="K75" s="47" t="s">
        <v>732</v>
      </c>
      <c r="L75" s="9" t="str">
        <f t="shared" si="14"/>
        <v>Yes</v>
      </c>
    </row>
    <row r="76" spans="1:12" x14ac:dyDescent="0.2">
      <c r="A76" s="45" t="s">
        <v>612</v>
      </c>
      <c r="B76" s="34" t="s">
        <v>217</v>
      </c>
      <c r="C76" s="35">
        <v>4585</v>
      </c>
      <c r="D76" s="43" t="str">
        <f t="shared" si="11"/>
        <v>N/A</v>
      </c>
      <c r="E76" s="35">
        <v>4913</v>
      </c>
      <c r="F76" s="43" t="str">
        <f t="shared" si="12"/>
        <v>N/A</v>
      </c>
      <c r="G76" s="35">
        <v>4685</v>
      </c>
      <c r="H76" s="43" t="str">
        <f t="shared" si="13"/>
        <v>N/A</v>
      </c>
      <c r="I76" s="12">
        <v>7.1539999999999999</v>
      </c>
      <c r="J76" s="12">
        <v>-4.6399999999999997</v>
      </c>
      <c r="K76" s="44" t="s">
        <v>732</v>
      </c>
      <c r="L76" s="9" t="str">
        <f t="shared" si="14"/>
        <v>Yes</v>
      </c>
    </row>
    <row r="77" spans="1:12" ht="25.5" x14ac:dyDescent="0.2">
      <c r="A77" s="45" t="s">
        <v>1448</v>
      </c>
      <c r="B77" s="34" t="s">
        <v>217</v>
      </c>
      <c r="C77" s="46">
        <v>54.725190840000003</v>
      </c>
      <c r="D77" s="43" t="str">
        <f t="shared" si="11"/>
        <v>N/A</v>
      </c>
      <c r="E77" s="46">
        <v>49.972318338999997</v>
      </c>
      <c r="F77" s="43" t="str">
        <f t="shared" si="12"/>
        <v>N/A</v>
      </c>
      <c r="G77" s="46">
        <v>50.002134472000002</v>
      </c>
      <c r="H77" s="43" t="str">
        <f t="shared" si="13"/>
        <v>N/A</v>
      </c>
      <c r="I77" s="12">
        <v>-8.68</v>
      </c>
      <c r="J77" s="12">
        <v>5.9700000000000003E-2</v>
      </c>
      <c r="K77" s="44" t="s">
        <v>732</v>
      </c>
      <c r="L77" s="9" t="str">
        <f t="shared" si="14"/>
        <v>Yes</v>
      </c>
    </row>
    <row r="78" spans="1:12" ht="25.5" x14ac:dyDescent="0.2">
      <c r="A78" s="45" t="s">
        <v>613</v>
      </c>
      <c r="B78" s="34" t="s">
        <v>217</v>
      </c>
      <c r="C78" s="46">
        <v>3224049</v>
      </c>
      <c r="D78" s="43" t="str">
        <f t="shared" si="11"/>
        <v>N/A</v>
      </c>
      <c r="E78" s="46">
        <v>3263115</v>
      </c>
      <c r="F78" s="43" t="str">
        <f t="shared" si="12"/>
        <v>N/A</v>
      </c>
      <c r="G78" s="46">
        <v>3231604</v>
      </c>
      <c r="H78" s="43" t="str">
        <f t="shared" si="13"/>
        <v>N/A</v>
      </c>
      <c r="I78" s="12">
        <v>1.212</v>
      </c>
      <c r="J78" s="12">
        <v>-0.96599999999999997</v>
      </c>
      <c r="K78" s="44" t="s">
        <v>732</v>
      </c>
      <c r="L78" s="9" t="str">
        <f t="shared" si="14"/>
        <v>Yes</v>
      </c>
    </row>
    <row r="79" spans="1:12" x14ac:dyDescent="0.2">
      <c r="A79" s="45" t="s">
        <v>614</v>
      </c>
      <c r="B79" s="34" t="s">
        <v>217</v>
      </c>
      <c r="C79" s="35">
        <v>2960</v>
      </c>
      <c r="D79" s="43" t="str">
        <f t="shared" si="11"/>
        <v>N/A</v>
      </c>
      <c r="E79" s="35">
        <v>3089</v>
      </c>
      <c r="F79" s="43" t="str">
        <f t="shared" si="12"/>
        <v>N/A</v>
      </c>
      <c r="G79" s="35">
        <v>3254</v>
      </c>
      <c r="H79" s="43" t="str">
        <f t="shared" si="13"/>
        <v>N/A</v>
      </c>
      <c r="I79" s="12">
        <v>4.3579999999999997</v>
      </c>
      <c r="J79" s="12">
        <v>5.3419999999999996</v>
      </c>
      <c r="K79" s="44" t="s">
        <v>732</v>
      </c>
      <c r="L79" s="9" t="str">
        <f t="shared" si="14"/>
        <v>Yes</v>
      </c>
    </row>
    <row r="80" spans="1:12" x14ac:dyDescent="0.2">
      <c r="A80" s="45" t="s">
        <v>1449</v>
      </c>
      <c r="B80" s="34" t="s">
        <v>217</v>
      </c>
      <c r="C80" s="46">
        <v>1089.2057431999999</v>
      </c>
      <c r="D80" s="43" t="str">
        <f t="shared" si="11"/>
        <v>N/A</v>
      </c>
      <c r="E80" s="46">
        <v>1056.3661379</v>
      </c>
      <c r="F80" s="43" t="str">
        <f t="shared" si="12"/>
        <v>N/A</v>
      </c>
      <c r="G80" s="46">
        <v>993.11739397999997</v>
      </c>
      <c r="H80" s="43" t="str">
        <f t="shared" si="13"/>
        <v>N/A</v>
      </c>
      <c r="I80" s="12">
        <v>-3.02</v>
      </c>
      <c r="J80" s="12">
        <v>-5.99</v>
      </c>
      <c r="K80" s="44" t="s">
        <v>732</v>
      </c>
      <c r="L80" s="9" t="str">
        <f t="shared" si="14"/>
        <v>Yes</v>
      </c>
    </row>
    <row r="81" spans="1:12" x14ac:dyDescent="0.2">
      <c r="A81" s="45" t="s">
        <v>615</v>
      </c>
      <c r="B81" s="34" t="s">
        <v>217</v>
      </c>
      <c r="C81" s="46">
        <v>7133183</v>
      </c>
      <c r="D81" s="43" t="str">
        <f t="shared" si="11"/>
        <v>N/A</v>
      </c>
      <c r="E81" s="46">
        <v>6494495</v>
      </c>
      <c r="F81" s="43" t="str">
        <f t="shared" si="12"/>
        <v>N/A</v>
      </c>
      <c r="G81" s="46">
        <v>5547736</v>
      </c>
      <c r="H81" s="43" t="str">
        <f t="shared" si="13"/>
        <v>N/A</v>
      </c>
      <c r="I81" s="12">
        <v>-8.9499999999999993</v>
      </c>
      <c r="J81" s="12">
        <v>-14.6</v>
      </c>
      <c r="K81" s="44" t="s">
        <v>732</v>
      </c>
      <c r="L81" s="9" t="str">
        <f t="shared" si="14"/>
        <v>Yes</v>
      </c>
    </row>
    <row r="82" spans="1:12" x14ac:dyDescent="0.2">
      <c r="A82" s="45" t="s">
        <v>616</v>
      </c>
      <c r="B82" s="34" t="s">
        <v>217</v>
      </c>
      <c r="C82" s="35">
        <v>3948</v>
      </c>
      <c r="D82" s="43" t="str">
        <f t="shared" si="11"/>
        <v>N/A</v>
      </c>
      <c r="E82" s="35">
        <v>3704</v>
      </c>
      <c r="F82" s="43" t="str">
        <f t="shared" si="12"/>
        <v>N/A</v>
      </c>
      <c r="G82" s="35">
        <v>3049</v>
      </c>
      <c r="H82" s="43" t="str">
        <f t="shared" si="13"/>
        <v>N/A</v>
      </c>
      <c r="I82" s="12">
        <v>-6.18</v>
      </c>
      <c r="J82" s="12">
        <v>-17.7</v>
      </c>
      <c r="K82" s="44" t="s">
        <v>732</v>
      </c>
      <c r="L82" s="9" t="str">
        <f t="shared" si="14"/>
        <v>Yes</v>
      </c>
    </row>
    <row r="83" spans="1:12" x14ac:dyDescent="0.2">
      <c r="A83" s="45" t="s">
        <v>1450</v>
      </c>
      <c r="B83" s="34" t="s">
        <v>217</v>
      </c>
      <c r="C83" s="46">
        <v>1806.7839412000001</v>
      </c>
      <c r="D83" s="43" t="str">
        <f t="shared" si="11"/>
        <v>N/A</v>
      </c>
      <c r="E83" s="46">
        <v>1753.3733801000001</v>
      </c>
      <c r="F83" s="43" t="str">
        <f t="shared" si="12"/>
        <v>N/A</v>
      </c>
      <c r="G83" s="46">
        <v>1819.5264021</v>
      </c>
      <c r="H83" s="43" t="str">
        <f t="shared" si="13"/>
        <v>N/A</v>
      </c>
      <c r="I83" s="12">
        <v>-2.96</v>
      </c>
      <c r="J83" s="12">
        <v>3.7730000000000001</v>
      </c>
      <c r="K83" s="44" t="s">
        <v>732</v>
      </c>
      <c r="L83" s="9" t="str">
        <f t="shared" si="14"/>
        <v>Yes</v>
      </c>
    </row>
    <row r="84" spans="1:12" ht="25.5" x14ac:dyDescent="0.2">
      <c r="A84" s="45" t="s">
        <v>617</v>
      </c>
      <c r="B84" s="34" t="s">
        <v>217</v>
      </c>
      <c r="C84" s="46">
        <v>405164</v>
      </c>
      <c r="D84" s="43" t="str">
        <f t="shared" si="11"/>
        <v>N/A</v>
      </c>
      <c r="E84" s="46">
        <v>515391</v>
      </c>
      <c r="F84" s="43" t="str">
        <f t="shared" si="12"/>
        <v>N/A</v>
      </c>
      <c r="G84" s="46">
        <v>526657</v>
      </c>
      <c r="H84" s="43" t="str">
        <f t="shared" si="13"/>
        <v>N/A</v>
      </c>
      <c r="I84" s="12">
        <v>27.21</v>
      </c>
      <c r="J84" s="12">
        <v>2.1859999999999999</v>
      </c>
      <c r="K84" s="44" t="s">
        <v>732</v>
      </c>
      <c r="L84" s="9" t="str">
        <f t="shared" si="14"/>
        <v>Yes</v>
      </c>
    </row>
    <row r="85" spans="1:12" x14ac:dyDescent="0.2">
      <c r="A85" s="45" t="s">
        <v>618</v>
      </c>
      <c r="B85" s="34" t="s">
        <v>217</v>
      </c>
      <c r="C85" s="35">
        <v>272</v>
      </c>
      <c r="D85" s="43" t="str">
        <f t="shared" si="11"/>
        <v>N/A</v>
      </c>
      <c r="E85" s="35">
        <v>305</v>
      </c>
      <c r="F85" s="43" t="str">
        <f t="shared" si="12"/>
        <v>N/A</v>
      </c>
      <c r="G85" s="35">
        <v>275</v>
      </c>
      <c r="H85" s="43" t="str">
        <f t="shared" si="13"/>
        <v>N/A</v>
      </c>
      <c r="I85" s="12">
        <v>12.13</v>
      </c>
      <c r="J85" s="12">
        <v>-9.84</v>
      </c>
      <c r="K85" s="44" t="s">
        <v>732</v>
      </c>
      <c r="L85" s="9" t="str">
        <f t="shared" si="14"/>
        <v>Yes</v>
      </c>
    </row>
    <row r="86" spans="1:12" ht="25.5" x14ac:dyDescent="0.2">
      <c r="A86" s="45" t="s">
        <v>1451</v>
      </c>
      <c r="B86" s="34" t="s">
        <v>217</v>
      </c>
      <c r="C86" s="46">
        <v>1489.5735294000001</v>
      </c>
      <c r="D86" s="43" t="str">
        <f t="shared" si="11"/>
        <v>N/A</v>
      </c>
      <c r="E86" s="46">
        <v>1689.8065574</v>
      </c>
      <c r="F86" s="43" t="str">
        <f t="shared" si="12"/>
        <v>N/A</v>
      </c>
      <c r="G86" s="46">
        <v>1915.1163636000001</v>
      </c>
      <c r="H86" s="43" t="str">
        <f t="shared" si="13"/>
        <v>N/A</v>
      </c>
      <c r="I86" s="12">
        <v>13.44</v>
      </c>
      <c r="J86" s="12">
        <v>13.33</v>
      </c>
      <c r="K86" s="44" t="s">
        <v>732</v>
      </c>
      <c r="L86" s="9" t="str">
        <f t="shared" si="14"/>
        <v>Yes</v>
      </c>
    </row>
    <row r="87" spans="1:12" ht="25.5" x14ac:dyDescent="0.2">
      <c r="A87" s="45" t="s">
        <v>619</v>
      </c>
      <c r="B87" s="34" t="s">
        <v>217</v>
      </c>
      <c r="C87" s="46">
        <v>1302697</v>
      </c>
      <c r="D87" s="43" t="str">
        <f t="shared" si="11"/>
        <v>N/A</v>
      </c>
      <c r="E87" s="46">
        <v>1798580</v>
      </c>
      <c r="F87" s="43" t="str">
        <f t="shared" si="12"/>
        <v>N/A</v>
      </c>
      <c r="G87" s="46">
        <v>2065843</v>
      </c>
      <c r="H87" s="43" t="str">
        <f t="shared" si="13"/>
        <v>N/A</v>
      </c>
      <c r="I87" s="12">
        <v>38.07</v>
      </c>
      <c r="J87" s="12">
        <v>14.86</v>
      </c>
      <c r="K87" s="44" t="s">
        <v>732</v>
      </c>
      <c r="L87" s="9" t="str">
        <f t="shared" si="14"/>
        <v>Yes</v>
      </c>
    </row>
    <row r="88" spans="1:12" x14ac:dyDescent="0.2">
      <c r="A88" s="45" t="s">
        <v>620</v>
      </c>
      <c r="B88" s="34" t="s">
        <v>217</v>
      </c>
      <c r="C88" s="35">
        <v>12036</v>
      </c>
      <c r="D88" s="43" t="str">
        <f t="shared" si="11"/>
        <v>N/A</v>
      </c>
      <c r="E88" s="35">
        <v>16730</v>
      </c>
      <c r="F88" s="43" t="str">
        <f t="shared" si="12"/>
        <v>N/A</v>
      </c>
      <c r="G88" s="35">
        <v>16264</v>
      </c>
      <c r="H88" s="43" t="str">
        <f t="shared" si="13"/>
        <v>N/A</v>
      </c>
      <c r="I88" s="12">
        <v>39</v>
      </c>
      <c r="J88" s="12">
        <v>-2.79</v>
      </c>
      <c r="K88" s="44" t="s">
        <v>732</v>
      </c>
      <c r="L88" s="9" t="str">
        <f t="shared" si="14"/>
        <v>Yes</v>
      </c>
    </row>
    <row r="89" spans="1:12" x14ac:dyDescent="0.2">
      <c r="A89" s="45" t="s">
        <v>1452</v>
      </c>
      <c r="B89" s="34" t="s">
        <v>217</v>
      </c>
      <c r="C89" s="46">
        <v>108.23338318</v>
      </c>
      <c r="D89" s="43" t="str">
        <f t="shared" si="11"/>
        <v>N/A</v>
      </c>
      <c r="E89" s="46">
        <v>107.50627615000001</v>
      </c>
      <c r="F89" s="43" t="str">
        <f t="shared" si="12"/>
        <v>N/A</v>
      </c>
      <c r="G89" s="46">
        <v>127.01936793</v>
      </c>
      <c r="H89" s="43" t="str">
        <f t="shared" si="13"/>
        <v>N/A</v>
      </c>
      <c r="I89" s="12">
        <v>-0.67200000000000004</v>
      </c>
      <c r="J89" s="12">
        <v>18.149999999999999</v>
      </c>
      <c r="K89" s="44" t="s">
        <v>732</v>
      </c>
      <c r="L89" s="9" t="str">
        <f t="shared" si="14"/>
        <v>Yes</v>
      </c>
    </row>
    <row r="90" spans="1:12" x14ac:dyDescent="0.2">
      <c r="A90" s="45" t="s">
        <v>621</v>
      </c>
      <c r="B90" s="34" t="s">
        <v>217</v>
      </c>
      <c r="C90" s="46">
        <v>18154638</v>
      </c>
      <c r="D90" s="43" t="str">
        <f t="shared" si="11"/>
        <v>N/A</v>
      </c>
      <c r="E90" s="46">
        <v>18122971</v>
      </c>
      <c r="F90" s="43" t="str">
        <f t="shared" si="12"/>
        <v>N/A</v>
      </c>
      <c r="G90" s="46">
        <v>16056793</v>
      </c>
      <c r="H90" s="43" t="str">
        <f t="shared" si="13"/>
        <v>N/A</v>
      </c>
      <c r="I90" s="12">
        <v>-0.17399999999999999</v>
      </c>
      <c r="J90" s="12">
        <v>-11.4</v>
      </c>
      <c r="K90" s="44" t="s">
        <v>732</v>
      </c>
      <c r="L90" s="9" t="str">
        <f t="shared" si="14"/>
        <v>Yes</v>
      </c>
    </row>
    <row r="91" spans="1:12" x14ac:dyDescent="0.2">
      <c r="A91" s="45" t="s">
        <v>622</v>
      </c>
      <c r="B91" s="34" t="s">
        <v>217</v>
      </c>
      <c r="C91" s="35">
        <v>64056</v>
      </c>
      <c r="D91" s="43" t="str">
        <f t="shared" si="11"/>
        <v>N/A</v>
      </c>
      <c r="E91" s="35">
        <v>64811</v>
      </c>
      <c r="F91" s="43" t="str">
        <f t="shared" si="12"/>
        <v>N/A</v>
      </c>
      <c r="G91" s="35">
        <v>64392</v>
      </c>
      <c r="H91" s="43" t="str">
        <f t="shared" si="13"/>
        <v>N/A</v>
      </c>
      <c r="I91" s="12">
        <v>1.179</v>
      </c>
      <c r="J91" s="12">
        <v>-0.64600000000000002</v>
      </c>
      <c r="K91" s="44" t="s">
        <v>732</v>
      </c>
      <c r="L91" s="9" t="str">
        <f t="shared" si="14"/>
        <v>Yes</v>
      </c>
    </row>
    <row r="92" spans="1:12" x14ac:dyDescent="0.2">
      <c r="A92" s="45" t="s">
        <v>1453</v>
      </c>
      <c r="B92" s="34" t="s">
        <v>217</v>
      </c>
      <c r="C92" s="46">
        <v>283.41822780000001</v>
      </c>
      <c r="D92" s="43" t="str">
        <f t="shared" si="11"/>
        <v>N/A</v>
      </c>
      <c r="E92" s="46">
        <v>279.62801067999999</v>
      </c>
      <c r="F92" s="43" t="str">
        <f t="shared" si="12"/>
        <v>N/A</v>
      </c>
      <c r="G92" s="46">
        <v>249.36006026000001</v>
      </c>
      <c r="H92" s="43" t="str">
        <f t="shared" si="13"/>
        <v>N/A</v>
      </c>
      <c r="I92" s="12">
        <v>-1.34</v>
      </c>
      <c r="J92" s="12">
        <v>-10.8</v>
      </c>
      <c r="K92" s="44" t="s">
        <v>732</v>
      </c>
      <c r="L92" s="9" t="str">
        <f t="shared" si="14"/>
        <v>Yes</v>
      </c>
    </row>
    <row r="93" spans="1:12" ht="25.5" x14ac:dyDescent="0.2">
      <c r="A93" s="45" t="s">
        <v>623</v>
      </c>
      <c r="B93" s="34" t="s">
        <v>217</v>
      </c>
      <c r="C93" s="46">
        <v>313388953</v>
      </c>
      <c r="D93" s="43" t="str">
        <f t="shared" si="11"/>
        <v>N/A</v>
      </c>
      <c r="E93" s="46">
        <v>348452926</v>
      </c>
      <c r="F93" s="43" t="str">
        <f t="shared" si="12"/>
        <v>N/A</v>
      </c>
      <c r="G93" s="46">
        <v>364674316</v>
      </c>
      <c r="H93" s="43" t="str">
        <f t="shared" si="13"/>
        <v>N/A</v>
      </c>
      <c r="I93" s="12">
        <v>11.19</v>
      </c>
      <c r="J93" s="12">
        <v>4.6550000000000002</v>
      </c>
      <c r="K93" s="44" t="s">
        <v>732</v>
      </c>
      <c r="L93" s="9" t="str">
        <f t="shared" si="14"/>
        <v>Yes</v>
      </c>
    </row>
    <row r="94" spans="1:12" x14ac:dyDescent="0.2">
      <c r="A94" s="48" t="s">
        <v>624</v>
      </c>
      <c r="B94" s="35" t="s">
        <v>217</v>
      </c>
      <c r="C94" s="35">
        <v>20578</v>
      </c>
      <c r="D94" s="43" t="str">
        <f t="shared" si="11"/>
        <v>N/A</v>
      </c>
      <c r="E94" s="35">
        <v>22222</v>
      </c>
      <c r="F94" s="43" t="str">
        <f t="shared" si="12"/>
        <v>N/A</v>
      </c>
      <c r="G94" s="35">
        <v>23584</v>
      </c>
      <c r="H94" s="43" t="str">
        <f t="shared" si="13"/>
        <v>N/A</v>
      </c>
      <c r="I94" s="12">
        <v>7.9889999999999999</v>
      </c>
      <c r="J94" s="12">
        <v>6.1289999999999996</v>
      </c>
      <c r="K94" s="49" t="s">
        <v>732</v>
      </c>
      <c r="L94" s="9" t="str">
        <f t="shared" si="14"/>
        <v>Yes</v>
      </c>
    </row>
    <row r="95" spans="1:12" ht="25.5" x14ac:dyDescent="0.2">
      <c r="A95" s="45" t="s">
        <v>1454</v>
      </c>
      <c r="B95" s="34" t="s">
        <v>217</v>
      </c>
      <c r="C95" s="46">
        <v>15229.320293999999</v>
      </c>
      <c r="D95" s="43" t="str">
        <f t="shared" si="11"/>
        <v>N/A</v>
      </c>
      <c r="E95" s="46">
        <v>15680.538474999999</v>
      </c>
      <c r="F95" s="43" t="str">
        <f t="shared" si="12"/>
        <v>N/A</v>
      </c>
      <c r="G95" s="46">
        <v>15462.784769</v>
      </c>
      <c r="H95" s="43" t="str">
        <f t="shared" si="13"/>
        <v>N/A</v>
      </c>
      <c r="I95" s="12">
        <v>2.9630000000000001</v>
      </c>
      <c r="J95" s="12">
        <v>-1.39</v>
      </c>
      <c r="K95" s="44" t="s">
        <v>732</v>
      </c>
      <c r="L95" s="9" t="str">
        <f t="shared" si="14"/>
        <v>Yes</v>
      </c>
    </row>
    <row r="96" spans="1:12" ht="25.5" x14ac:dyDescent="0.2">
      <c r="A96" s="45" t="s">
        <v>625</v>
      </c>
      <c r="B96" s="34" t="s">
        <v>217</v>
      </c>
      <c r="C96" s="46">
        <v>342506</v>
      </c>
      <c r="D96" s="43" t="str">
        <f t="shared" si="11"/>
        <v>N/A</v>
      </c>
      <c r="E96" s="46">
        <v>387326</v>
      </c>
      <c r="F96" s="43" t="str">
        <f t="shared" si="12"/>
        <v>N/A</v>
      </c>
      <c r="G96" s="46">
        <v>542969</v>
      </c>
      <c r="H96" s="43" t="str">
        <f t="shared" si="13"/>
        <v>N/A</v>
      </c>
      <c r="I96" s="12">
        <v>13.09</v>
      </c>
      <c r="J96" s="12">
        <v>40.18</v>
      </c>
      <c r="K96" s="44" t="s">
        <v>732</v>
      </c>
      <c r="L96" s="9" t="str">
        <f t="shared" si="14"/>
        <v>No</v>
      </c>
    </row>
    <row r="97" spans="1:12" x14ac:dyDescent="0.2">
      <c r="A97" s="45" t="s">
        <v>626</v>
      </c>
      <c r="B97" s="34" t="s">
        <v>217</v>
      </c>
      <c r="C97" s="35">
        <v>1955</v>
      </c>
      <c r="D97" s="43" t="str">
        <f t="shared" si="11"/>
        <v>N/A</v>
      </c>
      <c r="E97" s="35">
        <v>2127</v>
      </c>
      <c r="F97" s="43" t="str">
        <f t="shared" si="12"/>
        <v>N/A</v>
      </c>
      <c r="G97" s="35">
        <v>2888</v>
      </c>
      <c r="H97" s="43" t="str">
        <f t="shared" si="13"/>
        <v>N/A</v>
      </c>
      <c r="I97" s="12">
        <v>8.798</v>
      </c>
      <c r="J97" s="12">
        <v>35.78</v>
      </c>
      <c r="K97" s="44" t="s">
        <v>732</v>
      </c>
      <c r="L97" s="9" t="str">
        <f t="shared" si="14"/>
        <v>No</v>
      </c>
    </row>
    <row r="98" spans="1:12" ht="25.5" x14ac:dyDescent="0.2">
      <c r="A98" s="45" t="s">
        <v>1455</v>
      </c>
      <c r="B98" s="34" t="s">
        <v>217</v>
      </c>
      <c r="C98" s="46">
        <v>175.19488491000001</v>
      </c>
      <c r="D98" s="43" t="str">
        <f t="shared" si="11"/>
        <v>N/A</v>
      </c>
      <c r="E98" s="46">
        <v>182.09967090000001</v>
      </c>
      <c r="F98" s="43" t="str">
        <f t="shared" si="12"/>
        <v>N/A</v>
      </c>
      <c r="G98" s="46">
        <v>188.00865651000001</v>
      </c>
      <c r="H98" s="43" t="str">
        <f t="shared" si="13"/>
        <v>N/A</v>
      </c>
      <c r="I98" s="12">
        <v>3.9409999999999998</v>
      </c>
      <c r="J98" s="12">
        <v>3.2450000000000001</v>
      </c>
      <c r="K98" s="44" t="s">
        <v>732</v>
      </c>
      <c r="L98" s="9" t="str">
        <f t="shared" si="14"/>
        <v>Yes</v>
      </c>
    </row>
    <row r="99" spans="1:12" ht="25.5" x14ac:dyDescent="0.2">
      <c r="A99" s="45" t="s">
        <v>627</v>
      </c>
      <c r="B99" s="34" t="s">
        <v>217</v>
      </c>
      <c r="C99" s="46">
        <v>130606849</v>
      </c>
      <c r="D99" s="43" t="str">
        <f t="shared" si="11"/>
        <v>N/A</v>
      </c>
      <c r="E99" s="46">
        <v>150766757</v>
      </c>
      <c r="F99" s="43" t="str">
        <f t="shared" si="12"/>
        <v>N/A</v>
      </c>
      <c r="G99" s="46">
        <v>167080131</v>
      </c>
      <c r="H99" s="43" t="str">
        <f t="shared" si="13"/>
        <v>N/A</v>
      </c>
      <c r="I99" s="12">
        <v>15.44</v>
      </c>
      <c r="J99" s="12">
        <v>10.82</v>
      </c>
      <c r="K99" s="44" t="s">
        <v>732</v>
      </c>
      <c r="L99" s="9" t="str">
        <f t="shared" si="14"/>
        <v>Yes</v>
      </c>
    </row>
    <row r="100" spans="1:12" x14ac:dyDescent="0.2">
      <c r="A100" s="45" t="s">
        <v>628</v>
      </c>
      <c r="B100" s="34" t="s">
        <v>217</v>
      </c>
      <c r="C100" s="35">
        <v>10501</v>
      </c>
      <c r="D100" s="43" t="str">
        <f t="shared" si="11"/>
        <v>N/A</v>
      </c>
      <c r="E100" s="35">
        <v>11009</v>
      </c>
      <c r="F100" s="43" t="str">
        <f t="shared" si="12"/>
        <v>N/A</v>
      </c>
      <c r="G100" s="35">
        <v>11877</v>
      </c>
      <c r="H100" s="43" t="str">
        <f t="shared" si="13"/>
        <v>N/A</v>
      </c>
      <c r="I100" s="12">
        <v>4.8380000000000001</v>
      </c>
      <c r="J100" s="12">
        <v>7.8840000000000003</v>
      </c>
      <c r="K100" s="44" t="s">
        <v>732</v>
      </c>
      <c r="L100" s="9" t="str">
        <f t="shared" si="14"/>
        <v>Yes</v>
      </c>
    </row>
    <row r="101" spans="1:12" ht="25.5" x14ac:dyDescent="0.2">
      <c r="A101" s="45" t="s">
        <v>1456</v>
      </c>
      <c r="B101" s="34" t="s">
        <v>217</v>
      </c>
      <c r="C101" s="46">
        <v>12437.562994</v>
      </c>
      <c r="D101" s="43" t="str">
        <f t="shared" si="11"/>
        <v>N/A</v>
      </c>
      <c r="E101" s="46">
        <v>13694.86393</v>
      </c>
      <c r="F101" s="43" t="str">
        <f t="shared" si="12"/>
        <v>N/A</v>
      </c>
      <c r="G101" s="46">
        <v>14067.536499</v>
      </c>
      <c r="H101" s="43" t="str">
        <f t="shared" si="13"/>
        <v>N/A</v>
      </c>
      <c r="I101" s="12">
        <v>10.11</v>
      </c>
      <c r="J101" s="12">
        <v>2.7210000000000001</v>
      </c>
      <c r="K101" s="44" t="s">
        <v>732</v>
      </c>
      <c r="L101" s="9" t="str">
        <f t="shared" si="14"/>
        <v>Yes</v>
      </c>
    </row>
    <row r="102" spans="1:12" ht="25.5" x14ac:dyDescent="0.2">
      <c r="A102" s="45" t="s">
        <v>629</v>
      </c>
      <c r="B102" s="34" t="s">
        <v>217</v>
      </c>
      <c r="C102" s="46">
        <v>1561386</v>
      </c>
      <c r="D102" s="43" t="str">
        <f t="shared" si="11"/>
        <v>N/A</v>
      </c>
      <c r="E102" s="46">
        <v>1823548</v>
      </c>
      <c r="F102" s="43" t="str">
        <f t="shared" si="12"/>
        <v>N/A</v>
      </c>
      <c r="G102" s="46">
        <v>2221716</v>
      </c>
      <c r="H102" s="43" t="str">
        <f t="shared" si="13"/>
        <v>N/A</v>
      </c>
      <c r="I102" s="12">
        <v>16.79</v>
      </c>
      <c r="J102" s="12">
        <v>21.83</v>
      </c>
      <c r="K102" s="44" t="s">
        <v>732</v>
      </c>
      <c r="L102" s="9" t="str">
        <f t="shared" si="14"/>
        <v>Yes</v>
      </c>
    </row>
    <row r="103" spans="1:12" ht="25.5" x14ac:dyDescent="0.2">
      <c r="A103" s="45" t="s">
        <v>630</v>
      </c>
      <c r="B103" s="34" t="s">
        <v>217</v>
      </c>
      <c r="C103" s="35">
        <v>3999</v>
      </c>
      <c r="D103" s="43" t="str">
        <f t="shared" si="11"/>
        <v>N/A</v>
      </c>
      <c r="E103" s="35">
        <v>5194</v>
      </c>
      <c r="F103" s="43" t="str">
        <f t="shared" si="12"/>
        <v>N/A</v>
      </c>
      <c r="G103" s="35">
        <v>6192</v>
      </c>
      <c r="H103" s="43" t="str">
        <f t="shared" si="13"/>
        <v>N/A</v>
      </c>
      <c r="I103" s="12">
        <v>29.88</v>
      </c>
      <c r="J103" s="12">
        <v>19.21</v>
      </c>
      <c r="K103" s="44" t="s">
        <v>732</v>
      </c>
      <c r="L103" s="9" t="str">
        <f t="shared" si="14"/>
        <v>Yes</v>
      </c>
    </row>
    <row r="104" spans="1:12" ht="25.5" x14ac:dyDescent="0.2">
      <c r="A104" s="45" t="s">
        <v>1457</v>
      </c>
      <c r="B104" s="34" t="s">
        <v>217</v>
      </c>
      <c r="C104" s="46">
        <v>390.44411102999999</v>
      </c>
      <c r="D104" s="43" t="str">
        <f t="shared" si="11"/>
        <v>N/A</v>
      </c>
      <c r="E104" s="46">
        <v>351.08740855000002</v>
      </c>
      <c r="F104" s="43" t="str">
        <f t="shared" si="12"/>
        <v>N/A</v>
      </c>
      <c r="G104" s="46">
        <v>358.80426356999999</v>
      </c>
      <c r="H104" s="43" t="str">
        <f t="shared" si="13"/>
        <v>N/A</v>
      </c>
      <c r="I104" s="12">
        <v>-10.1</v>
      </c>
      <c r="J104" s="12">
        <v>2.198</v>
      </c>
      <c r="K104" s="44" t="s">
        <v>732</v>
      </c>
      <c r="L104" s="9" t="str">
        <f t="shared" si="14"/>
        <v>Yes</v>
      </c>
    </row>
    <row r="105" spans="1:12" ht="25.5" x14ac:dyDescent="0.2">
      <c r="A105" s="45" t="s">
        <v>631</v>
      </c>
      <c r="B105" s="34" t="s">
        <v>217</v>
      </c>
      <c r="C105" s="46">
        <v>92267</v>
      </c>
      <c r="D105" s="43" t="str">
        <f t="shared" si="11"/>
        <v>N/A</v>
      </c>
      <c r="E105" s="46">
        <v>84608</v>
      </c>
      <c r="F105" s="43" t="str">
        <f t="shared" si="12"/>
        <v>N/A</v>
      </c>
      <c r="G105" s="46">
        <v>63739</v>
      </c>
      <c r="H105" s="43" t="str">
        <f t="shared" si="13"/>
        <v>N/A</v>
      </c>
      <c r="I105" s="12">
        <v>-8.3000000000000007</v>
      </c>
      <c r="J105" s="12">
        <v>-24.7</v>
      </c>
      <c r="K105" s="44" t="s">
        <v>732</v>
      </c>
      <c r="L105" s="9" t="str">
        <f t="shared" si="14"/>
        <v>Yes</v>
      </c>
    </row>
    <row r="106" spans="1:12" x14ac:dyDescent="0.2">
      <c r="A106" s="45" t="s">
        <v>632</v>
      </c>
      <c r="B106" s="34" t="s">
        <v>217</v>
      </c>
      <c r="C106" s="35">
        <v>80</v>
      </c>
      <c r="D106" s="43" t="str">
        <f t="shared" si="11"/>
        <v>N/A</v>
      </c>
      <c r="E106" s="35">
        <v>80</v>
      </c>
      <c r="F106" s="43" t="str">
        <f t="shared" si="12"/>
        <v>N/A</v>
      </c>
      <c r="G106" s="35">
        <v>63</v>
      </c>
      <c r="H106" s="43" t="str">
        <f t="shared" si="13"/>
        <v>N/A</v>
      </c>
      <c r="I106" s="12">
        <v>0</v>
      </c>
      <c r="J106" s="12">
        <v>-21.3</v>
      </c>
      <c r="K106" s="44" t="s">
        <v>732</v>
      </c>
      <c r="L106" s="9" t="str">
        <f t="shared" si="14"/>
        <v>Yes</v>
      </c>
    </row>
    <row r="107" spans="1:12" ht="25.5" x14ac:dyDescent="0.2">
      <c r="A107" s="45" t="s">
        <v>1458</v>
      </c>
      <c r="B107" s="34" t="s">
        <v>217</v>
      </c>
      <c r="C107" s="46">
        <v>1153.3375000000001</v>
      </c>
      <c r="D107" s="43" t="str">
        <f t="shared" si="11"/>
        <v>N/A</v>
      </c>
      <c r="E107" s="46">
        <v>1057.5999999999999</v>
      </c>
      <c r="F107" s="43" t="str">
        <f t="shared" si="12"/>
        <v>N/A</v>
      </c>
      <c r="G107" s="46">
        <v>1011.7301586999999</v>
      </c>
      <c r="H107" s="43" t="str">
        <f t="shared" si="13"/>
        <v>N/A</v>
      </c>
      <c r="I107" s="12">
        <v>-8.3000000000000007</v>
      </c>
      <c r="J107" s="12">
        <v>-4.34</v>
      </c>
      <c r="K107" s="44" t="s">
        <v>732</v>
      </c>
      <c r="L107" s="9" t="str">
        <f t="shared" si="14"/>
        <v>Yes</v>
      </c>
    </row>
    <row r="108" spans="1:12" ht="25.5" x14ac:dyDescent="0.2">
      <c r="A108" s="45" t="s">
        <v>633</v>
      </c>
      <c r="B108" s="34" t="s">
        <v>217</v>
      </c>
      <c r="C108" s="46">
        <v>1289</v>
      </c>
      <c r="D108" s="43" t="str">
        <f t="shared" si="11"/>
        <v>N/A</v>
      </c>
      <c r="E108" s="46">
        <v>1524</v>
      </c>
      <c r="F108" s="43" t="str">
        <f t="shared" si="12"/>
        <v>N/A</v>
      </c>
      <c r="G108" s="46">
        <v>2600</v>
      </c>
      <c r="H108" s="43" t="str">
        <f t="shared" si="13"/>
        <v>N/A</v>
      </c>
      <c r="I108" s="12">
        <v>18.23</v>
      </c>
      <c r="J108" s="12">
        <v>70.599999999999994</v>
      </c>
      <c r="K108" s="44" t="s">
        <v>732</v>
      </c>
      <c r="L108" s="9" t="str">
        <f t="shared" si="14"/>
        <v>No</v>
      </c>
    </row>
    <row r="109" spans="1:12" x14ac:dyDescent="0.2">
      <c r="A109" s="45" t="s">
        <v>634</v>
      </c>
      <c r="B109" s="34" t="s">
        <v>217</v>
      </c>
      <c r="C109" s="35">
        <v>20</v>
      </c>
      <c r="D109" s="43" t="str">
        <f t="shared" si="11"/>
        <v>N/A</v>
      </c>
      <c r="E109" s="35">
        <v>24</v>
      </c>
      <c r="F109" s="43" t="str">
        <f t="shared" si="12"/>
        <v>N/A</v>
      </c>
      <c r="G109" s="35">
        <v>37</v>
      </c>
      <c r="H109" s="43" t="str">
        <f t="shared" si="13"/>
        <v>N/A</v>
      </c>
      <c r="I109" s="12">
        <v>20</v>
      </c>
      <c r="J109" s="12">
        <v>54.17</v>
      </c>
      <c r="K109" s="44" t="s">
        <v>732</v>
      </c>
      <c r="L109" s="9" t="str">
        <f t="shared" si="14"/>
        <v>No</v>
      </c>
    </row>
    <row r="110" spans="1:12" ht="25.5" x14ac:dyDescent="0.2">
      <c r="A110" s="45" t="s">
        <v>1459</v>
      </c>
      <c r="B110" s="34" t="s">
        <v>217</v>
      </c>
      <c r="C110" s="46">
        <v>64.45</v>
      </c>
      <c r="D110" s="43" t="str">
        <f t="shared" si="11"/>
        <v>N/A</v>
      </c>
      <c r="E110" s="46">
        <v>63.5</v>
      </c>
      <c r="F110" s="43" t="str">
        <f t="shared" si="12"/>
        <v>N/A</v>
      </c>
      <c r="G110" s="46">
        <v>70.270270269999997</v>
      </c>
      <c r="H110" s="43" t="str">
        <f t="shared" si="13"/>
        <v>N/A</v>
      </c>
      <c r="I110" s="12">
        <v>-1.47</v>
      </c>
      <c r="J110" s="12">
        <v>10.66</v>
      </c>
      <c r="K110" s="44" t="s">
        <v>732</v>
      </c>
      <c r="L110" s="9" t="str">
        <f t="shared" si="14"/>
        <v>Yes</v>
      </c>
    </row>
    <row r="111" spans="1:12" ht="25.5" x14ac:dyDescent="0.2">
      <c r="A111" s="45" t="s">
        <v>635</v>
      </c>
      <c r="B111" s="34" t="s">
        <v>217</v>
      </c>
      <c r="C111" s="46">
        <v>23001132</v>
      </c>
      <c r="D111" s="43" t="str">
        <f t="shared" si="11"/>
        <v>N/A</v>
      </c>
      <c r="E111" s="46">
        <v>25928653</v>
      </c>
      <c r="F111" s="43" t="str">
        <f t="shared" si="12"/>
        <v>N/A</v>
      </c>
      <c r="G111" s="46">
        <v>27545848</v>
      </c>
      <c r="H111" s="43" t="str">
        <f t="shared" si="13"/>
        <v>N/A</v>
      </c>
      <c r="I111" s="12">
        <v>12.73</v>
      </c>
      <c r="J111" s="12">
        <v>6.2370000000000001</v>
      </c>
      <c r="K111" s="44" t="s">
        <v>732</v>
      </c>
      <c r="L111" s="9" t="str">
        <f t="shared" si="14"/>
        <v>Yes</v>
      </c>
    </row>
    <row r="112" spans="1:12" x14ac:dyDescent="0.2">
      <c r="A112" s="45" t="s">
        <v>636</v>
      </c>
      <c r="B112" s="34" t="s">
        <v>217</v>
      </c>
      <c r="C112" s="35">
        <v>2062</v>
      </c>
      <c r="D112" s="43" t="str">
        <f t="shared" si="11"/>
        <v>N/A</v>
      </c>
      <c r="E112" s="35">
        <v>2215</v>
      </c>
      <c r="F112" s="43" t="str">
        <f t="shared" si="12"/>
        <v>N/A</v>
      </c>
      <c r="G112" s="35">
        <v>2309</v>
      </c>
      <c r="H112" s="43" t="str">
        <f t="shared" si="13"/>
        <v>N/A</v>
      </c>
      <c r="I112" s="12">
        <v>7.42</v>
      </c>
      <c r="J112" s="12">
        <v>4.2439999999999998</v>
      </c>
      <c r="K112" s="44" t="s">
        <v>732</v>
      </c>
      <c r="L112" s="9" t="str">
        <f t="shared" si="14"/>
        <v>Yes</v>
      </c>
    </row>
    <row r="113" spans="1:12" x14ac:dyDescent="0.2">
      <c r="A113" s="45" t="s">
        <v>1460</v>
      </c>
      <c r="B113" s="34" t="s">
        <v>217</v>
      </c>
      <c r="C113" s="46">
        <v>11154.768185999999</v>
      </c>
      <c r="D113" s="43" t="str">
        <f t="shared" si="11"/>
        <v>N/A</v>
      </c>
      <c r="E113" s="46">
        <v>11705.938149</v>
      </c>
      <c r="F113" s="43" t="str">
        <f t="shared" si="12"/>
        <v>N/A</v>
      </c>
      <c r="G113" s="46">
        <v>11929.773928000001</v>
      </c>
      <c r="H113" s="43" t="str">
        <f t="shared" si="13"/>
        <v>N/A</v>
      </c>
      <c r="I113" s="12">
        <v>4.9409999999999998</v>
      </c>
      <c r="J113" s="12">
        <v>1.9119999999999999</v>
      </c>
      <c r="K113" s="44" t="s">
        <v>732</v>
      </c>
      <c r="L113" s="9" t="str">
        <f t="shared" si="14"/>
        <v>Yes</v>
      </c>
    </row>
    <row r="114" spans="1:12" ht="25.5" x14ac:dyDescent="0.2">
      <c r="A114" s="45" t="s">
        <v>637</v>
      </c>
      <c r="B114" s="34" t="s">
        <v>217</v>
      </c>
      <c r="C114" s="46">
        <v>42355</v>
      </c>
      <c r="D114" s="43" t="str">
        <f t="shared" si="11"/>
        <v>N/A</v>
      </c>
      <c r="E114" s="46">
        <v>58206</v>
      </c>
      <c r="F114" s="43" t="str">
        <f t="shared" si="12"/>
        <v>N/A</v>
      </c>
      <c r="G114" s="46">
        <v>82879</v>
      </c>
      <c r="H114" s="43" t="str">
        <f t="shared" si="13"/>
        <v>N/A</v>
      </c>
      <c r="I114" s="12">
        <v>37.42</v>
      </c>
      <c r="J114" s="12">
        <v>42.39</v>
      </c>
      <c r="K114" s="44" t="s">
        <v>732</v>
      </c>
      <c r="L114" s="9" t="str">
        <f>IF(J114="Div by 0", "N/A", IF(OR(J114="N/A",K114="N/A"),"N/A", IF(J114&gt;VALUE(MID(K114,1,2)), "No", IF(J114&lt;-1*VALUE(MID(K114,1,2)), "No", "Yes"))))</f>
        <v>No</v>
      </c>
    </row>
    <row r="115" spans="1:12" x14ac:dyDescent="0.2">
      <c r="A115" s="45" t="s">
        <v>638</v>
      </c>
      <c r="B115" s="34" t="s">
        <v>217</v>
      </c>
      <c r="C115" s="35">
        <v>460</v>
      </c>
      <c r="D115" s="43" t="str">
        <f t="shared" si="11"/>
        <v>N/A</v>
      </c>
      <c r="E115" s="35">
        <v>515</v>
      </c>
      <c r="F115" s="43" t="str">
        <f t="shared" si="12"/>
        <v>N/A</v>
      </c>
      <c r="G115" s="35">
        <v>695</v>
      </c>
      <c r="H115" s="43" t="str">
        <f t="shared" si="13"/>
        <v>N/A</v>
      </c>
      <c r="I115" s="12">
        <v>11.96</v>
      </c>
      <c r="J115" s="12">
        <v>34.950000000000003</v>
      </c>
      <c r="K115" s="44" t="s">
        <v>732</v>
      </c>
      <c r="L115" s="9" t="str">
        <f t="shared" ref="L115:L119" si="15">IF(J115="Div by 0", "N/A", IF(OR(J115="N/A",K115="N/A"),"N/A", IF(J115&gt;VALUE(MID(K115,1,2)), "No", IF(J115&lt;-1*VALUE(MID(K115,1,2)), "No", "Yes"))))</f>
        <v>No</v>
      </c>
    </row>
    <row r="116" spans="1:12" ht="25.5" x14ac:dyDescent="0.2">
      <c r="A116" s="45" t="s">
        <v>1461</v>
      </c>
      <c r="B116" s="34" t="s">
        <v>217</v>
      </c>
      <c r="C116" s="46">
        <v>92.076086957000001</v>
      </c>
      <c r="D116" s="43" t="str">
        <f t="shared" si="11"/>
        <v>N/A</v>
      </c>
      <c r="E116" s="46">
        <v>113.02135921999999</v>
      </c>
      <c r="F116" s="43" t="str">
        <f t="shared" si="12"/>
        <v>N/A</v>
      </c>
      <c r="G116" s="46">
        <v>119.25035971</v>
      </c>
      <c r="H116" s="43" t="str">
        <f t="shared" si="13"/>
        <v>N/A</v>
      </c>
      <c r="I116" s="12">
        <v>22.75</v>
      </c>
      <c r="J116" s="12">
        <v>5.5110000000000001</v>
      </c>
      <c r="K116" s="44" t="s">
        <v>732</v>
      </c>
      <c r="L116" s="9" t="str">
        <f t="shared" si="15"/>
        <v>Yes</v>
      </c>
    </row>
    <row r="117" spans="1:12" ht="25.5" x14ac:dyDescent="0.2">
      <c r="A117" s="45" t="s">
        <v>639</v>
      </c>
      <c r="B117" s="34" t="s">
        <v>217</v>
      </c>
      <c r="C117" s="46">
        <v>4492318</v>
      </c>
      <c r="D117" s="43" t="str">
        <f t="shared" si="11"/>
        <v>N/A</v>
      </c>
      <c r="E117" s="46">
        <v>6018963</v>
      </c>
      <c r="F117" s="43" t="str">
        <f t="shared" si="12"/>
        <v>N/A</v>
      </c>
      <c r="G117" s="46">
        <v>6380121</v>
      </c>
      <c r="H117" s="43" t="str">
        <f t="shared" si="13"/>
        <v>N/A</v>
      </c>
      <c r="I117" s="12">
        <v>33.979999999999997</v>
      </c>
      <c r="J117" s="12">
        <v>6</v>
      </c>
      <c r="K117" s="44" t="s">
        <v>732</v>
      </c>
      <c r="L117" s="9" t="str">
        <f t="shared" si="15"/>
        <v>Yes</v>
      </c>
    </row>
    <row r="118" spans="1:12" x14ac:dyDescent="0.2">
      <c r="A118" s="45" t="s">
        <v>640</v>
      </c>
      <c r="B118" s="34" t="s">
        <v>217</v>
      </c>
      <c r="C118" s="35">
        <v>69</v>
      </c>
      <c r="D118" s="43" t="str">
        <f t="shared" si="11"/>
        <v>N/A</v>
      </c>
      <c r="E118" s="35">
        <v>85</v>
      </c>
      <c r="F118" s="43" t="str">
        <f t="shared" si="12"/>
        <v>N/A</v>
      </c>
      <c r="G118" s="35">
        <v>124</v>
      </c>
      <c r="H118" s="43" t="str">
        <f t="shared" si="13"/>
        <v>N/A</v>
      </c>
      <c r="I118" s="12">
        <v>23.19</v>
      </c>
      <c r="J118" s="12">
        <v>45.88</v>
      </c>
      <c r="K118" s="44" t="s">
        <v>732</v>
      </c>
      <c r="L118" s="9" t="str">
        <f t="shared" si="15"/>
        <v>No</v>
      </c>
    </row>
    <row r="119" spans="1:12" ht="25.5" x14ac:dyDescent="0.2">
      <c r="A119" s="45" t="s">
        <v>1462</v>
      </c>
      <c r="B119" s="34" t="s">
        <v>217</v>
      </c>
      <c r="C119" s="46">
        <v>65106.057971000002</v>
      </c>
      <c r="D119" s="43" t="str">
        <f t="shared" si="11"/>
        <v>N/A</v>
      </c>
      <c r="E119" s="46">
        <v>70811.329412000006</v>
      </c>
      <c r="F119" s="43" t="str">
        <f t="shared" si="12"/>
        <v>N/A</v>
      </c>
      <c r="G119" s="46">
        <v>51452.588710000004</v>
      </c>
      <c r="H119" s="43" t="str">
        <f t="shared" si="13"/>
        <v>N/A</v>
      </c>
      <c r="I119" s="12">
        <v>8.7629999999999999</v>
      </c>
      <c r="J119" s="12">
        <v>-27.3</v>
      </c>
      <c r="K119" s="44" t="s">
        <v>732</v>
      </c>
      <c r="L119" s="9" t="str">
        <f t="shared" si="15"/>
        <v>Yes</v>
      </c>
    </row>
    <row r="120" spans="1:12" ht="25.5" x14ac:dyDescent="0.2">
      <c r="A120" s="45" t="s">
        <v>641</v>
      </c>
      <c r="B120" s="34" t="s">
        <v>217</v>
      </c>
      <c r="C120" s="46">
        <v>15278340</v>
      </c>
      <c r="D120" s="43" t="str">
        <f t="shared" si="11"/>
        <v>N/A</v>
      </c>
      <c r="E120" s="46">
        <v>18589999</v>
      </c>
      <c r="F120" s="43" t="str">
        <f t="shared" si="12"/>
        <v>N/A</v>
      </c>
      <c r="G120" s="46">
        <v>16994264</v>
      </c>
      <c r="H120" s="43" t="str">
        <f t="shared" si="13"/>
        <v>N/A</v>
      </c>
      <c r="I120" s="12">
        <v>21.68</v>
      </c>
      <c r="J120" s="12">
        <v>-8.58</v>
      </c>
      <c r="K120" s="44" t="s">
        <v>732</v>
      </c>
      <c r="L120" s="9" t="str">
        <f t="shared" ref="L120:L131" si="16">IF(J120="Div by 0", "N/A", IF(K120="N/A","N/A", IF(J120&gt;VALUE(MID(K120,1,2)), "No", IF(J120&lt;-1*VALUE(MID(K120,1,2)), "No", "Yes"))))</f>
        <v>Yes</v>
      </c>
    </row>
    <row r="121" spans="1:12" ht="25.5" x14ac:dyDescent="0.2">
      <c r="A121" s="45" t="s">
        <v>642</v>
      </c>
      <c r="B121" s="34" t="s">
        <v>217</v>
      </c>
      <c r="C121" s="35">
        <v>17377</v>
      </c>
      <c r="D121" s="43" t="str">
        <f t="shared" si="11"/>
        <v>N/A</v>
      </c>
      <c r="E121" s="35">
        <v>18152</v>
      </c>
      <c r="F121" s="43" t="str">
        <f t="shared" si="12"/>
        <v>N/A</v>
      </c>
      <c r="G121" s="35">
        <v>19961</v>
      </c>
      <c r="H121" s="43" t="str">
        <f t="shared" si="13"/>
        <v>N/A</v>
      </c>
      <c r="I121" s="12">
        <v>4.46</v>
      </c>
      <c r="J121" s="12">
        <v>9.9659999999999993</v>
      </c>
      <c r="K121" s="44" t="s">
        <v>732</v>
      </c>
      <c r="L121" s="9" t="str">
        <f t="shared" si="16"/>
        <v>Yes</v>
      </c>
    </row>
    <row r="122" spans="1:12" ht="25.5" x14ac:dyDescent="0.2">
      <c r="A122" s="45" t="s">
        <v>1463</v>
      </c>
      <c r="B122" s="34" t="s">
        <v>217</v>
      </c>
      <c r="C122" s="46">
        <v>879.22771479999994</v>
      </c>
      <c r="D122" s="43" t="str">
        <f t="shared" si="11"/>
        <v>N/A</v>
      </c>
      <c r="E122" s="46">
        <v>1024.1295173999999</v>
      </c>
      <c r="F122" s="43" t="str">
        <f t="shared" si="12"/>
        <v>N/A</v>
      </c>
      <c r="G122" s="46">
        <v>851.37337808999996</v>
      </c>
      <c r="H122" s="43" t="str">
        <f t="shared" si="13"/>
        <v>N/A</v>
      </c>
      <c r="I122" s="12">
        <v>16.48</v>
      </c>
      <c r="J122" s="12">
        <v>-16.899999999999999</v>
      </c>
      <c r="K122" s="44" t="s">
        <v>732</v>
      </c>
      <c r="L122" s="9" t="str">
        <f t="shared" si="16"/>
        <v>Yes</v>
      </c>
    </row>
    <row r="123" spans="1:12" ht="25.5" x14ac:dyDescent="0.2">
      <c r="A123" s="45" t="s">
        <v>643</v>
      </c>
      <c r="B123" s="34" t="s">
        <v>217</v>
      </c>
      <c r="C123" s="46">
        <v>0</v>
      </c>
      <c r="D123" s="43" t="str">
        <f t="shared" ref="D123:D131" si="17">IF($B123="N/A","N/A",IF(C123&gt;10,"No",IF(C123&lt;-10,"No","Yes")))</f>
        <v>N/A</v>
      </c>
      <c r="E123" s="46">
        <v>0</v>
      </c>
      <c r="F123" s="43" t="str">
        <f t="shared" ref="F123:F131" si="18">IF($B123="N/A","N/A",IF(E123&gt;10,"No",IF(E123&lt;-10,"No","Yes")))</f>
        <v>N/A</v>
      </c>
      <c r="G123" s="46">
        <v>0</v>
      </c>
      <c r="H123" s="43" t="str">
        <f t="shared" ref="H123:H131" si="19">IF($B123="N/A","N/A",IF(G123&gt;10,"No",IF(G123&lt;-10,"No","Yes")))</f>
        <v>N/A</v>
      </c>
      <c r="I123" s="12" t="s">
        <v>1743</v>
      </c>
      <c r="J123" s="12" t="s">
        <v>1743</v>
      </c>
      <c r="K123" s="44" t="s">
        <v>732</v>
      </c>
      <c r="L123" s="9" t="str">
        <f t="shared" si="16"/>
        <v>N/A</v>
      </c>
    </row>
    <row r="124" spans="1:12" x14ac:dyDescent="0.2">
      <c r="A124" s="45" t="s">
        <v>644</v>
      </c>
      <c r="B124" s="34" t="s">
        <v>217</v>
      </c>
      <c r="C124" s="35">
        <v>0</v>
      </c>
      <c r="D124" s="43" t="str">
        <f t="shared" si="17"/>
        <v>N/A</v>
      </c>
      <c r="E124" s="35">
        <v>0</v>
      </c>
      <c r="F124" s="43" t="str">
        <f t="shared" si="18"/>
        <v>N/A</v>
      </c>
      <c r="G124" s="35">
        <v>0</v>
      </c>
      <c r="H124" s="43" t="str">
        <f t="shared" si="19"/>
        <v>N/A</v>
      </c>
      <c r="I124" s="12" t="s">
        <v>1743</v>
      </c>
      <c r="J124" s="12" t="s">
        <v>1743</v>
      </c>
      <c r="K124" s="44" t="s">
        <v>732</v>
      </c>
      <c r="L124" s="9" t="str">
        <f t="shared" si="16"/>
        <v>N/A</v>
      </c>
    </row>
    <row r="125" spans="1:12" ht="25.5" x14ac:dyDescent="0.2">
      <c r="A125" s="45" t="s">
        <v>1464</v>
      </c>
      <c r="B125" s="34" t="s">
        <v>217</v>
      </c>
      <c r="C125" s="46" t="s">
        <v>1743</v>
      </c>
      <c r="D125" s="43" t="str">
        <f t="shared" si="17"/>
        <v>N/A</v>
      </c>
      <c r="E125" s="46" t="s">
        <v>1743</v>
      </c>
      <c r="F125" s="43" t="str">
        <f t="shared" si="18"/>
        <v>N/A</v>
      </c>
      <c r="G125" s="46" t="s">
        <v>1743</v>
      </c>
      <c r="H125" s="43" t="str">
        <f t="shared" si="19"/>
        <v>N/A</v>
      </c>
      <c r="I125" s="12" t="s">
        <v>1743</v>
      </c>
      <c r="J125" s="12" t="s">
        <v>1743</v>
      </c>
      <c r="K125" s="44" t="s">
        <v>732</v>
      </c>
      <c r="L125" s="9" t="str">
        <f t="shared" si="16"/>
        <v>N/A</v>
      </c>
    </row>
    <row r="126" spans="1:12" ht="25.5" x14ac:dyDescent="0.2">
      <c r="A126" s="45" t="s">
        <v>645</v>
      </c>
      <c r="B126" s="34" t="s">
        <v>217</v>
      </c>
      <c r="C126" s="46">
        <v>62499024</v>
      </c>
      <c r="D126" s="43" t="str">
        <f t="shared" si="17"/>
        <v>N/A</v>
      </c>
      <c r="E126" s="46">
        <v>73218657</v>
      </c>
      <c r="F126" s="43" t="str">
        <f t="shared" si="18"/>
        <v>N/A</v>
      </c>
      <c r="G126" s="46">
        <v>84198626</v>
      </c>
      <c r="H126" s="43" t="str">
        <f t="shared" si="19"/>
        <v>N/A</v>
      </c>
      <c r="I126" s="12">
        <v>17.149999999999999</v>
      </c>
      <c r="J126" s="12">
        <v>15</v>
      </c>
      <c r="K126" s="44" t="s">
        <v>732</v>
      </c>
      <c r="L126" s="9" t="str">
        <f t="shared" si="16"/>
        <v>Yes</v>
      </c>
    </row>
    <row r="127" spans="1:12" x14ac:dyDescent="0.2">
      <c r="A127" s="45" t="s">
        <v>646</v>
      </c>
      <c r="B127" s="34" t="s">
        <v>217</v>
      </c>
      <c r="C127" s="35">
        <v>10081</v>
      </c>
      <c r="D127" s="43" t="str">
        <f t="shared" si="17"/>
        <v>N/A</v>
      </c>
      <c r="E127" s="35">
        <v>10968</v>
      </c>
      <c r="F127" s="43" t="str">
        <f t="shared" si="18"/>
        <v>N/A</v>
      </c>
      <c r="G127" s="35">
        <v>11233</v>
      </c>
      <c r="H127" s="43" t="str">
        <f t="shared" si="19"/>
        <v>N/A</v>
      </c>
      <c r="I127" s="12">
        <v>8.7989999999999995</v>
      </c>
      <c r="J127" s="12">
        <v>2.4159999999999999</v>
      </c>
      <c r="K127" s="44" t="s">
        <v>732</v>
      </c>
      <c r="L127" s="9" t="str">
        <f t="shared" si="16"/>
        <v>Yes</v>
      </c>
    </row>
    <row r="128" spans="1:12" ht="25.5" x14ac:dyDescent="0.2">
      <c r="A128" s="45" t="s">
        <v>1465</v>
      </c>
      <c r="B128" s="34" t="s">
        <v>217</v>
      </c>
      <c r="C128" s="46">
        <v>6199.6849518999998</v>
      </c>
      <c r="D128" s="43" t="str">
        <f t="shared" si="17"/>
        <v>N/A</v>
      </c>
      <c r="E128" s="46">
        <v>6675.6616520999996</v>
      </c>
      <c r="F128" s="43" t="str">
        <f t="shared" si="18"/>
        <v>N/A</v>
      </c>
      <c r="G128" s="46">
        <v>7495.6490696999999</v>
      </c>
      <c r="H128" s="43" t="str">
        <f t="shared" si="19"/>
        <v>N/A</v>
      </c>
      <c r="I128" s="12">
        <v>7.6769999999999996</v>
      </c>
      <c r="J128" s="12">
        <v>12.28</v>
      </c>
      <c r="K128" s="44" t="s">
        <v>732</v>
      </c>
      <c r="L128" s="9" t="str">
        <f t="shared" si="16"/>
        <v>Yes</v>
      </c>
    </row>
    <row r="129" spans="1:12" ht="25.5" x14ac:dyDescent="0.2">
      <c r="A129" s="45" t="s">
        <v>647</v>
      </c>
      <c r="B129" s="34" t="s">
        <v>217</v>
      </c>
      <c r="C129" s="46">
        <v>3772051</v>
      </c>
      <c r="D129" s="43" t="str">
        <f t="shared" si="17"/>
        <v>N/A</v>
      </c>
      <c r="E129" s="46">
        <v>4307911</v>
      </c>
      <c r="F129" s="43" t="str">
        <f t="shared" si="18"/>
        <v>N/A</v>
      </c>
      <c r="G129" s="46">
        <v>4589253</v>
      </c>
      <c r="H129" s="43" t="str">
        <f t="shared" si="19"/>
        <v>N/A</v>
      </c>
      <c r="I129" s="12">
        <v>14.21</v>
      </c>
      <c r="J129" s="12">
        <v>6.5309999999999997</v>
      </c>
      <c r="K129" s="44" t="s">
        <v>732</v>
      </c>
      <c r="L129" s="9" t="str">
        <f t="shared" si="16"/>
        <v>Yes</v>
      </c>
    </row>
    <row r="130" spans="1:12" x14ac:dyDescent="0.2">
      <c r="A130" s="45" t="s">
        <v>648</v>
      </c>
      <c r="B130" s="34" t="s">
        <v>217</v>
      </c>
      <c r="C130" s="35">
        <v>614</v>
      </c>
      <c r="D130" s="43" t="str">
        <f t="shared" si="17"/>
        <v>N/A</v>
      </c>
      <c r="E130" s="35">
        <v>628</v>
      </c>
      <c r="F130" s="43" t="str">
        <f t="shared" si="18"/>
        <v>N/A</v>
      </c>
      <c r="G130" s="35">
        <v>668</v>
      </c>
      <c r="H130" s="43" t="str">
        <f t="shared" si="19"/>
        <v>N/A</v>
      </c>
      <c r="I130" s="12">
        <v>2.2799999999999998</v>
      </c>
      <c r="J130" s="12">
        <v>6.3689999999999998</v>
      </c>
      <c r="K130" s="44" t="s">
        <v>732</v>
      </c>
      <c r="L130" s="9" t="str">
        <f t="shared" si="16"/>
        <v>Yes</v>
      </c>
    </row>
    <row r="131" spans="1:12" ht="25.5" x14ac:dyDescent="0.2">
      <c r="A131" s="45" t="s">
        <v>1466</v>
      </c>
      <c r="B131" s="34" t="s">
        <v>217</v>
      </c>
      <c r="C131" s="46">
        <v>6143.4055374999998</v>
      </c>
      <c r="D131" s="43" t="str">
        <f t="shared" si="17"/>
        <v>N/A</v>
      </c>
      <c r="E131" s="46">
        <v>6859.7308917</v>
      </c>
      <c r="F131" s="43" t="str">
        <f t="shared" si="18"/>
        <v>N/A</v>
      </c>
      <c r="G131" s="46">
        <v>6870.1392216000004</v>
      </c>
      <c r="H131" s="43" t="str">
        <f t="shared" si="19"/>
        <v>N/A</v>
      </c>
      <c r="I131" s="12">
        <v>11.66</v>
      </c>
      <c r="J131" s="12">
        <v>0.1517</v>
      </c>
      <c r="K131" s="44" t="s">
        <v>732</v>
      </c>
      <c r="L131" s="9" t="str">
        <f t="shared" si="16"/>
        <v>Yes</v>
      </c>
    </row>
    <row r="132" spans="1:12" x14ac:dyDescent="0.2">
      <c r="A132" s="45" t="s">
        <v>1467</v>
      </c>
      <c r="B132" s="34" t="s">
        <v>217</v>
      </c>
      <c r="C132" s="46">
        <v>742.32063304999997</v>
      </c>
      <c r="D132" s="43" t="str">
        <f t="shared" ref="D132:D143" si="20">IF($B132="N/A","N/A",IF(C132&gt;10,"No",IF(C132&lt;-10,"No","Yes")))</f>
        <v>N/A</v>
      </c>
      <c r="E132" s="46">
        <v>767.66125096999997</v>
      </c>
      <c r="F132" s="43" t="str">
        <f t="shared" ref="F132:F143" si="21">IF($B132="N/A","N/A",IF(E132&gt;10,"No",IF(E132&lt;-10,"No","Yes")))</f>
        <v>N/A</v>
      </c>
      <c r="G132" s="46">
        <v>764.63766945999998</v>
      </c>
      <c r="H132" s="43" t="str">
        <f t="shared" ref="H132:H143" si="22">IF($B132="N/A","N/A",IF(G132&gt;10,"No",IF(G132&lt;-10,"No","Yes")))</f>
        <v>N/A</v>
      </c>
      <c r="I132" s="12">
        <v>3.4140000000000001</v>
      </c>
      <c r="J132" s="12">
        <v>-0.39400000000000002</v>
      </c>
      <c r="K132" s="44" t="s">
        <v>732</v>
      </c>
      <c r="L132" s="9" t="str">
        <f t="shared" ref="L132:L143" si="23">IF(J132="Div by 0", "N/A", IF(K132="N/A","N/A", IF(J132&gt;VALUE(MID(K132,1,2)), "No", IF(J132&lt;-1*VALUE(MID(K132,1,2)), "No", "Yes"))))</f>
        <v>Yes</v>
      </c>
    </row>
    <row r="133" spans="1:12" x14ac:dyDescent="0.2">
      <c r="A133" s="45" t="s">
        <v>1468</v>
      </c>
      <c r="B133" s="34" t="s">
        <v>217</v>
      </c>
      <c r="C133" s="46">
        <v>677.04529333000005</v>
      </c>
      <c r="D133" s="43" t="str">
        <f t="shared" si="20"/>
        <v>N/A</v>
      </c>
      <c r="E133" s="46">
        <v>687.49130723999997</v>
      </c>
      <c r="F133" s="43" t="str">
        <f t="shared" si="21"/>
        <v>N/A</v>
      </c>
      <c r="G133" s="46">
        <v>650.95952803</v>
      </c>
      <c r="H133" s="43" t="str">
        <f t="shared" si="22"/>
        <v>N/A</v>
      </c>
      <c r="I133" s="12">
        <v>1.5429999999999999</v>
      </c>
      <c r="J133" s="12">
        <v>-5.31</v>
      </c>
      <c r="K133" s="44" t="s">
        <v>732</v>
      </c>
      <c r="L133" s="9" t="str">
        <f t="shared" si="23"/>
        <v>Yes</v>
      </c>
    </row>
    <row r="134" spans="1:12" x14ac:dyDescent="0.2">
      <c r="A134" s="45" t="s">
        <v>1469</v>
      </c>
      <c r="B134" s="34" t="s">
        <v>217</v>
      </c>
      <c r="C134" s="46">
        <v>825.71821394000006</v>
      </c>
      <c r="D134" s="43" t="str">
        <f t="shared" si="20"/>
        <v>N/A</v>
      </c>
      <c r="E134" s="46">
        <v>865.73806173000003</v>
      </c>
      <c r="F134" s="43" t="str">
        <f t="shared" si="21"/>
        <v>N/A</v>
      </c>
      <c r="G134" s="46">
        <v>899.44173013</v>
      </c>
      <c r="H134" s="43" t="str">
        <f t="shared" si="22"/>
        <v>N/A</v>
      </c>
      <c r="I134" s="12">
        <v>4.8470000000000004</v>
      </c>
      <c r="J134" s="12">
        <v>3.8929999999999998</v>
      </c>
      <c r="K134" s="44" t="s">
        <v>732</v>
      </c>
      <c r="L134" s="9" t="str">
        <f t="shared" si="23"/>
        <v>Yes</v>
      </c>
    </row>
    <row r="135" spans="1:12" x14ac:dyDescent="0.2">
      <c r="A135" s="45" t="s">
        <v>1470</v>
      </c>
      <c r="B135" s="34" t="s">
        <v>217</v>
      </c>
      <c r="C135" s="46">
        <v>7154.7752889000003</v>
      </c>
      <c r="D135" s="43" t="str">
        <f t="shared" si="20"/>
        <v>N/A</v>
      </c>
      <c r="E135" s="46">
        <v>7307.3761807999999</v>
      </c>
      <c r="F135" s="43" t="str">
        <f t="shared" si="21"/>
        <v>N/A</v>
      </c>
      <c r="G135" s="46">
        <v>7335.7322304999998</v>
      </c>
      <c r="H135" s="43" t="str">
        <f t="shared" si="22"/>
        <v>N/A</v>
      </c>
      <c r="I135" s="12">
        <v>2.133</v>
      </c>
      <c r="J135" s="12">
        <v>0.38800000000000001</v>
      </c>
      <c r="K135" s="44" t="s">
        <v>732</v>
      </c>
      <c r="L135" s="9" t="str">
        <f t="shared" si="23"/>
        <v>Yes</v>
      </c>
    </row>
    <row r="136" spans="1:12" x14ac:dyDescent="0.2">
      <c r="A136" s="45" t="s">
        <v>1471</v>
      </c>
      <c r="B136" s="34" t="s">
        <v>217</v>
      </c>
      <c r="C136" s="46">
        <v>8881.4036716999999</v>
      </c>
      <c r="D136" s="43" t="str">
        <f t="shared" si="20"/>
        <v>N/A</v>
      </c>
      <c r="E136" s="46">
        <v>9220.1155878000009</v>
      </c>
      <c r="F136" s="43" t="str">
        <f t="shared" si="21"/>
        <v>N/A</v>
      </c>
      <c r="G136" s="46">
        <v>9514.2701801999992</v>
      </c>
      <c r="H136" s="43" t="str">
        <f t="shared" si="22"/>
        <v>N/A</v>
      </c>
      <c r="I136" s="12">
        <v>3.8140000000000001</v>
      </c>
      <c r="J136" s="12">
        <v>3.19</v>
      </c>
      <c r="K136" s="44" t="s">
        <v>732</v>
      </c>
      <c r="L136" s="9" t="str">
        <f t="shared" si="23"/>
        <v>Yes</v>
      </c>
    </row>
    <row r="137" spans="1:12" x14ac:dyDescent="0.2">
      <c r="A137" s="45" t="s">
        <v>1472</v>
      </c>
      <c r="B137" s="34" t="s">
        <v>217</v>
      </c>
      <c r="C137" s="46">
        <v>4881.7842787</v>
      </c>
      <c r="D137" s="43" t="str">
        <f t="shared" si="20"/>
        <v>N/A</v>
      </c>
      <c r="E137" s="46">
        <v>4937.3642556000004</v>
      </c>
      <c r="F137" s="43" t="str">
        <f t="shared" si="21"/>
        <v>N/A</v>
      </c>
      <c r="G137" s="46">
        <v>4796.3833891000004</v>
      </c>
      <c r="H137" s="43" t="str">
        <f t="shared" si="22"/>
        <v>N/A</v>
      </c>
      <c r="I137" s="12">
        <v>1.139</v>
      </c>
      <c r="J137" s="12">
        <v>-2.86</v>
      </c>
      <c r="K137" s="44" t="s">
        <v>732</v>
      </c>
      <c r="L137" s="9" t="str">
        <f t="shared" si="23"/>
        <v>Yes</v>
      </c>
    </row>
    <row r="138" spans="1:12" x14ac:dyDescent="0.2">
      <c r="A138" s="45" t="s">
        <v>1473</v>
      </c>
      <c r="B138" s="34" t="s">
        <v>217</v>
      </c>
      <c r="C138" s="46">
        <v>151.06079996</v>
      </c>
      <c r="D138" s="43" t="str">
        <f t="shared" si="20"/>
        <v>N/A</v>
      </c>
      <c r="E138" s="46">
        <v>149.38894934000001</v>
      </c>
      <c r="F138" s="43" t="str">
        <f t="shared" si="21"/>
        <v>N/A</v>
      </c>
      <c r="G138" s="46">
        <v>129.57386217000001</v>
      </c>
      <c r="H138" s="43" t="str">
        <f t="shared" si="22"/>
        <v>N/A</v>
      </c>
      <c r="I138" s="12">
        <v>-1.1100000000000001</v>
      </c>
      <c r="J138" s="12">
        <v>-13.3</v>
      </c>
      <c r="K138" s="44" t="s">
        <v>732</v>
      </c>
      <c r="L138" s="9" t="str">
        <f t="shared" si="23"/>
        <v>Yes</v>
      </c>
    </row>
    <row r="139" spans="1:12" x14ac:dyDescent="0.2">
      <c r="A139" s="45" t="s">
        <v>1474</v>
      </c>
      <c r="B139" s="34" t="s">
        <v>217</v>
      </c>
      <c r="C139" s="46">
        <v>118.30868074</v>
      </c>
      <c r="D139" s="43" t="str">
        <f t="shared" si="20"/>
        <v>N/A</v>
      </c>
      <c r="E139" s="46">
        <v>112.88321372999999</v>
      </c>
      <c r="F139" s="43" t="str">
        <f t="shared" si="21"/>
        <v>N/A</v>
      </c>
      <c r="G139" s="46">
        <v>95.129272248000007</v>
      </c>
      <c r="H139" s="43" t="str">
        <f t="shared" si="22"/>
        <v>N/A</v>
      </c>
      <c r="I139" s="12">
        <v>-4.59</v>
      </c>
      <c r="J139" s="12">
        <v>-15.7</v>
      </c>
      <c r="K139" s="44" t="s">
        <v>732</v>
      </c>
      <c r="L139" s="9" t="str">
        <f t="shared" si="23"/>
        <v>Yes</v>
      </c>
    </row>
    <row r="140" spans="1:12" x14ac:dyDescent="0.2">
      <c r="A140" s="45" t="s">
        <v>1475</v>
      </c>
      <c r="B140" s="34" t="s">
        <v>217</v>
      </c>
      <c r="C140" s="46">
        <v>189.9152895</v>
      </c>
      <c r="D140" s="43" t="str">
        <f t="shared" si="20"/>
        <v>N/A</v>
      </c>
      <c r="E140" s="46">
        <v>190.47150765000001</v>
      </c>
      <c r="F140" s="43" t="str">
        <f t="shared" si="21"/>
        <v>N/A</v>
      </c>
      <c r="G140" s="46">
        <v>164.70203187999999</v>
      </c>
      <c r="H140" s="43" t="str">
        <f t="shared" si="22"/>
        <v>N/A</v>
      </c>
      <c r="I140" s="12">
        <v>0.29289999999999999</v>
      </c>
      <c r="J140" s="12">
        <v>-13.5</v>
      </c>
      <c r="K140" s="44" t="s">
        <v>732</v>
      </c>
      <c r="L140" s="9" t="str">
        <f t="shared" si="23"/>
        <v>Yes</v>
      </c>
    </row>
    <row r="141" spans="1:12" x14ac:dyDescent="0.2">
      <c r="A141" s="45" t="s">
        <v>1476</v>
      </c>
      <c r="B141" s="34" t="s">
        <v>217</v>
      </c>
      <c r="C141" s="46">
        <v>4986.2151338000003</v>
      </c>
      <c r="D141" s="43" t="str">
        <f t="shared" si="20"/>
        <v>N/A</v>
      </c>
      <c r="E141" s="46">
        <v>5565.5974495999999</v>
      </c>
      <c r="F141" s="43" t="str">
        <f t="shared" si="21"/>
        <v>N/A</v>
      </c>
      <c r="G141" s="46">
        <v>5811.2081101000003</v>
      </c>
      <c r="H141" s="43" t="str">
        <f t="shared" si="22"/>
        <v>N/A</v>
      </c>
      <c r="I141" s="12">
        <v>11.62</v>
      </c>
      <c r="J141" s="12">
        <v>4.4130000000000003</v>
      </c>
      <c r="K141" s="44" t="s">
        <v>732</v>
      </c>
      <c r="L141" s="9" t="str">
        <f t="shared" si="23"/>
        <v>Yes</v>
      </c>
    </row>
    <row r="142" spans="1:12" x14ac:dyDescent="0.2">
      <c r="A142" s="45" t="s">
        <v>1477</v>
      </c>
      <c r="B142" s="34" t="s">
        <v>217</v>
      </c>
      <c r="C142" s="46">
        <v>2825.4269869999998</v>
      </c>
      <c r="D142" s="43" t="str">
        <f t="shared" si="20"/>
        <v>N/A</v>
      </c>
      <c r="E142" s="46">
        <v>3259.6270622000002</v>
      </c>
      <c r="F142" s="43" t="str">
        <f t="shared" si="21"/>
        <v>N/A</v>
      </c>
      <c r="G142" s="46">
        <v>3493.6783519999999</v>
      </c>
      <c r="H142" s="43" t="str">
        <f t="shared" si="22"/>
        <v>N/A</v>
      </c>
      <c r="I142" s="12">
        <v>15.37</v>
      </c>
      <c r="J142" s="12">
        <v>7.18</v>
      </c>
      <c r="K142" s="44" t="s">
        <v>732</v>
      </c>
      <c r="L142" s="9" t="str">
        <f t="shared" si="23"/>
        <v>Yes</v>
      </c>
    </row>
    <row r="143" spans="1:12" x14ac:dyDescent="0.2">
      <c r="A143" s="45" t="s">
        <v>1478</v>
      </c>
      <c r="B143" s="34" t="s">
        <v>217</v>
      </c>
      <c r="C143" s="46">
        <v>7930.2629637</v>
      </c>
      <c r="D143" s="43" t="str">
        <f t="shared" si="20"/>
        <v>N/A</v>
      </c>
      <c r="E143" s="46">
        <v>8518.9295805999991</v>
      </c>
      <c r="F143" s="43" t="str">
        <f t="shared" si="21"/>
        <v>N/A</v>
      </c>
      <c r="G143" s="46">
        <v>8606.8844566000007</v>
      </c>
      <c r="H143" s="43" t="str">
        <f t="shared" si="22"/>
        <v>N/A</v>
      </c>
      <c r="I143" s="12">
        <v>7.423</v>
      </c>
      <c r="J143" s="12">
        <v>1.032</v>
      </c>
      <c r="K143" s="44" t="s">
        <v>732</v>
      </c>
      <c r="L143" s="9" t="str">
        <f t="shared" si="23"/>
        <v>Yes</v>
      </c>
    </row>
    <row r="144" spans="1:12" x14ac:dyDescent="0.2">
      <c r="A144" s="45" t="s">
        <v>89</v>
      </c>
      <c r="B144" s="34" t="s">
        <v>217</v>
      </c>
      <c r="C144" s="8">
        <v>57.97671845</v>
      </c>
      <c r="D144" s="43" t="str">
        <f t="shared" ref="D144:D161" si="24">IF($B144="N/A","N/A",IF(C144&gt;10,"No",IF(C144&lt;-10,"No","Yes")))</f>
        <v>N/A</v>
      </c>
      <c r="E144" s="8">
        <v>58.286759977999999</v>
      </c>
      <c r="F144" s="43" t="str">
        <f t="shared" ref="F144:F161" si="25">IF($B144="N/A","N/A",IF(E144&gt;10,"No",IF(E144&lt;-10,"No","Yes")))</f>
        <v>N/A</v>
      </c>
      <c r="G144" s="8">
        <v>58.449806326999997</v>
      </c>
      <c r="H144" s="43" t="str">
        <f t="shared" ref="H144:H161" si="26">IF($B144="N/A","N/A",IF(G144&gt;10,"No",IF(G144&lt;-10,"No","Yes")))</f>
        <v>N/A</v>
      </c>
      <c r="I144" s="12">
        <v>0.53480000000000005</v>
      </c>
      <c r="J144" s="12">
        <v>0.2797</v>
      </c>
      <c r="K144" s="44" t="s">
        <v>732</v>
      </c>
      <c r="L144" s="9" t="str">
        <f t="shared" ref="L144:L161" si="27">IF(J144="Div by 0", "N/A", IF(K144="N/A","N/A", IF(J144&gt;VALUE(MID(K144,1,2)), "No", IF(J144&lt;-1*VALUE(MID(K144,1,2)), "No", "Yes"))))</f>
        <v>Yes</v>
      </c>
    </row>
    <row r="145" spans="1:12" x14ac:dyDescent="0.2">
      <c r="A145" s="45" t="s">
        <v>477</v>
      </c>
      <c r="B145" s="34" t="s">
        <v>217</v>
      </c>
      <c r="C145" s="8">
        <v>54.671783243</v>
      </c>
      <c r="D145" s="43" t="str">
        <f t="shared" si="24"/>
        <v>N/A</v>
      </c>
      <c r="E145" s="8">
        <v>54.532810535000003</v>
      </c>
      <c r="F145" s="43" t="str">
        <f t="shared" si="25"/>
        <v>N/A</v>
      </c>
      <c r="G145" s="8">
        <v>54.186319877000003</v>
      </c>
      <c r="H145" s="43" t="str">
        <f t="shared" si="26"/>
        <v>N/A</v>
      </c>
      <c r="I145" s="12">
        <v>-0.254</v>
      </c>
      <c r="J145" s="12">
        <v>-0.63500000000000001</v>
      </c>
      <c r="K145" s="44" t="s">
        <v>732</v>
      </c>
      <c r="L145" s="9" t="str">
        <f t="shared" si="27"/>
        <v>Yes</v>
      </c>
    </row>
    <row r="146" spans="1:12" x14ac:dyDescent="0.2">
      <c r="A146" s="45" t="s">
        <v>478</v>
      </c>
      <c r="B146" s="34" t="s">
        <v>217</v>
      </c>
      <c r="C146" s="8">
        <v>62.500490677000002</v>
      </c>
      <c r="D146" s="43" t="str">
        <f t="shared" si="24"/>
        <v>N/A</v>
      </c>
      <c r="E146" s="8">
        <v>63.0715827</v>
      </c>
      <c r="F146" s="43" t="str">
        <f t="shared" si="25"/>
        <v>N/A</v>
      </c>
      <c r="G146" s="8">
        <v>63.618247812</v>
      </c>
      <c r="H146" s="43" t="str">
        <f t="shared" si="26"/>
        <v>N/A</v>
      </c>
      <c r="I146" s="12">
        <v>0.91369999999999996</v>
      </c>
      <c r="J146" s="12">
        <v>0.86670000000000003</v>
      </c>
      <c r="K146" s="44" t="s">
        <v>732</v>
      </c>
      <c r="L146" s="9" t="str">
        <f t="shared" si="27"/>
        <v>Yes</v>
      </c>
    </row>
    <row r="147" spans="1:12" x14ac:dyDescent="0.2">
      <c r="A147" s="45" t="s">
        <v>1479</v>
      </c>
      <c r="B147" s="34" t="s">
        <v>217</v>
      </c>
      <c r="C147" s="8">
        <v>20.314359175</v>
      </c>
      <c r="D147" s="43" t="str">
        <f t="shared" si="24"/>
        <v>N/A</v>
      </c>
      <c r="E147" s="8">
        <v>20.041380220000001</v>
      </c>
      <c r="F147" s="43" t="str">
        <f t="shared" si="25"/>
        <v>N/A</v>
      </c>
      <c r="G147" s="8">
        <v>19.703034215999999</v>
      </c>
      <c r="H147" s="43" t="str">
        <f t="shared" si="26"/>
        <v>N/A</v>
      </c>
      <c r="I147" s="12">
        <v>-1.34</v>
      </c>
      <c r="J147" s="12">
        <v>-1.69</v>
      </c>
      <c r="K147" s="44" t="s">
        <v>732</v>
      </c>
      <c r="L147" s="9" t="str">
        <f t="shared" si="27"/>
        <v>Yes</v>
      </c>
    </row>
    <row r="148" spans="1:12" x14ac:dyDescent="0.2">
      <c r="A148" s="45" t="s">
        <v>1480</v>
      </c>
      <c r="B148" s="34" t="s">
        <v>217</v>
      </c>
      <c r="C148" s="8">
        <v>29.875283447000001</v>
      </c>
      <c r="D148" s="43" t="str">
        <f t="shared" si="24"/>
        <v>N/A</v>
      </c>
      <c r="E148" s="8">
        <v>29.965228970999998</v>
      </c>
      <c r="F148" s="43" t="str">
        <f t="shared" si="25"/>
        <v>N/A</v>
      </c>
      <c r="G148" s="8">
        <v>30.105494963000002</v>
      </c>
      <c r="H148" s="43" t="str">
        <f t="shared" si="26"/>
        <v>N/A</v>
      </c>
      <c r="I148" s="12">
        <v>0.30109999999999998</v>
      </c>
      <c r="J148" s="12">
        <v>0.46810000000000002</v>
      </c>
      <c r="K148" s="44" t="s">
        <v>732</v>
      </c>
      <c r="L148" s="9" t="str">
        <f t="shared" si="27"/>
        <v>Yes</v>
      </c>
    </row>
    <row r="149" spans="1:12" x14ac:dyDescent="0.2">
      <c r="A149" s="45" t="s">
        <v>1481</v>
      </c>
      <c r="B149" s="34" t="s">
        <v>217</v>
      </c>
      <c r="C149" s="8">
        <v>7.5740922473000003</v>
      </c>
      <c r="D149" s="43" t="str">
        <f t="shared" si="24"/>
        <v>N/A</v>
      </c>
      <c r="E149" s="8">
        <v>7.6123463740000004</v>
      </c>
      <c r="F149" s="43" t="str">
        <f t="shared" si="25"/>
        <v>N/A</v>
      </c>
      <c r="G149" s="8">
        <v>7.4407515478999997</v>
      </c>
      <c r="H149" s="43" t="str">
        <f t="shared" si="26"/>
        <v>N/A</v>
      </c>
      <c r="I149" s="12">
        <v>0.50509999999999999</v>
      </c>
      <c r="J149" s="12">
        <v>-2.25</v>
      </c>
      <c r="K149" s="44" t="s">
        <v>732</v>
      </c>
      <c r="L149" s="9" t="str">
        <f t="shared" si="27"/>
        <v>Yes</v>
      </c>
    </row>
    <row r="150" spans="1:12" x14ac:dyDescent="0.2">
      <c r="A150" s="45" t="s">
        <v>90</v>
      </c>
      <c r="B150" s="34" t="s">
        <v>217</v>
      </c>
      <c r="C150" s="8">
        <v>53.299606427000001</v>
      </c>
      <c r="D150" s="43" t="str">
        <f t="shared" si="24"/>
        <v>N/A</v>
      </c>
      <c r="E150" s="8">
        <v>53.424171983000001</v>
      </c>
      <c r="F150" s="43" t="str">
        <f t="shared" si="25"/>
        <v>N/A</v>
      </c>
      <c r="G150" s="8">
        <v>51.962556487999997</v>
      </c>
      <c r="H150" s="43" t="str">
        <f t="shared" si="26"/>
        <v>N/A</v>
      </c>
      <c r="I150" s="12">
        <v>0.23369999999999999</v>
      </c>
      <c r="J150" s="12">
        <v>-2.74</v>
      </c>
      <c r="K150" s="44" t="s">
        <v>732</v>
      </c>
      <c r="L150" s="9" t="str">
        <f t="shared" si="27"/>
        <v>Yes</v>
      </c>
    </row>
    <row r="151" spans="1:12" x14ac:dyDescent="0.2">
      <c r="A151" s="45" t="s">
        <v>479</v>
      </c>
      <c r="B151" s="34" t="s">
        <v>217</v>
      </c>
      <c r="C151" s="8">
        <v>55.001744287000001</v>
      </c>
      <c r="D151" s="43" t="str">
        <f t="shared" si="24"/>
        <v>N/A</v>
      </c>
      <c r="E151" s="8">
        <v>54.947103646999999</v>
      </c>
      <c r="F151" s="43" t="str">
        <f t="shared" si="25"/>
        <v>N/A</v>
      </c>
      <c r="G151" s="8">
        <v>52.973648578000002</v>
      </c>
      <c r="H151" s="43" t="str">
        <f t="shared" si="26"/>
        <v>N/A</v>
      </c>
      <c r="I151" s="12">
        <v>-9.9000000000000005E-2</v>
      </c>
      <c r="J151" s="12">
        <v>-3.59</v>
      </c>
      <c r="K151" s="44" t="s">
        <v>732</v>
      </c>
      <c r="L151" s="9" t="str">
        <f t="shared" si="27"/>
        <v>Yes</v>
      </c>
    </row>
    <row r="152" spans="1:12" x14ac:dyDescent="0.2">
      <c r="A152" s="45" t="s">
        <v>480</v>
      </c>
      <c r="B152" s="34" t="s">
        <v>217</v>
      </c>
      <c r="C152" s="8">
        <v>50.973503434999998</v>
      </c>
      <c r="D152" s="43" t="str">
        <f t="shared" si="24"/>
        <v>N/A</v>
      </c>
      <c r="E152" s="8">
        <v>51.490758982999999</v>
      </c>
      <c r="F152" s="43" t="str">
        <f t="shared" si="25"/>
        <v>N/A</v>
      </c>
      <c r="G152" s="8">
        <v>50.727706212999998</v>
      </c>
      <c r="H152" s="43" t="str">
        <f t="shared" si="26"/>
        <v>N/A</v>
      </c>
      <c r="I152" s="12">
        <v>1.0149999999999999</v>
      </c>
      <c r="J152" s="12">
        <v>-1.48</v>
      </c>
      <c r="K152" s="44" t="s">
        <v>732</v>
      </c>
      <c r="L152" s="9" t="str">
        <f t="shared" si="27"/>
        <v>Yes</v>
      </c>
    </row>
    <row r="153" spans="1:12" x14ac:dyDescent="0.2">
      <c r="A153" s="45" t="s">
        <v>117</v>
      </c>
      <c r="B153" s="34" t="s">
        <v>217</v>
      </c>
      <c r="C153" s="8">
        <v>85.778118004999996</v>
      </c>
      <c r="D153" s="43" t="str">
        <f t="shared" si="24"/>
        <v>N/A</v>
      </c>
      <c r="E153" s="8">
        <v>86.857246484000001</v>
      </c>
      <c r="F153" s="43" t="str">
        <f t="shared" si="25"/>
        <v>N/A</v>
      </c>
      <c r="G153" s="8">
        <v>87.129599741999996</v>
      </c>
      <c r="H153" s="43" t="str">
        <f t="shared" si="26"/>
        <v>N/A</v>
      </c>
      <c r="I153" s="12">
        <v>1.258</v>
      </c>
      <c r="J153" s="12">
        <v>0.31359999999999999</v>
      </c>
      <c r="K153" s="44" t="s">
        <v>732</v>
      </c>
      <c r="L153" s="9" t="str">
        <f t="shared" si="27"/>
        <v>Yes</v>
      </c>
    </row>
    <row r="154" spans="1:12" x14ac:dyDescent="0.2">
      <c r="A154" s="45" t="s">
        <v>481</v>
      </c>
      <c r="B154" s="34" t="s">
        <v>217</v>
      </c>
      <c r="C154" s="8">
        <v>83.328972614999998</v>
      </c>
      <c r="D154" s="43" t="str">
        <f t="shared" si="24"/>
        <v>N/A</v>
      </c>
      <c r="E154" s="8">
        <v>84.569061181999999</v>
      </c>
      <c r="F154" s="43" t="str">
        <f t="shared" si="25"/>
        <v>N/A</v>
      </c>
      <c r="G154" s="8">
        <v>84.803666285000006</v>
      </c>
      <c r="H154" s="43" t="str">
        <f t="shared" si="26"/>
        <v>N/A</v>
      </c>
      <c r="I154" s="12">
        <v>1.488</v>
      </c>
      <c r="J154" s="12">
        <v>0.27739999999999998</v>
      </c>
      <c r="K154" s="44" t="s">
        <v>732</v>
      </c>
      <c r="L154" s="9" t="str">
        <f t="shared" si="27"/>
        <v>Yes</v>
      </c>
    </row>
    <row r="155" spans="1:12" x14ac:dyDescent="0.2">
      <c r="A155" s="45" t="s">
        <v>482</v>
      </c>
      <c r="B155" s="34" t="s">
        <v>217</v>
      </c>
      <c r="C155" s="8">
        <v>89.097154072999999</v>
      </c>
      <c r="D155" s="43" t="str">
        <f t="shared" si="24"/>
        <v>N/A</v>
      </c>
      <c r="E155" s="8">
        <v>89.753260155999996</v>
      </c>
      <c r="F155" s="43" t="str">
        <f t="shared" si="25"/>
        <v>N/A</v>
      </c>
      <c r="G155" s="8">
        <v>89.902853888999999</v>
      </c>
      <c r="H155" s="43" t="str">
        <f t="shared" si="26"/>
        <v>N/A</v>
      </c>
      <c r="I155" s="12">
        <v>0.73640000000000005</v>
      </c>
      <c r="J155" s="12">
        <v>0.16669999999999999</v>
      </c>
      <c r="K155" s="44" t="s">
        <v>732</v>
      </c>
      <c r="L155" s="9" t="str">
        <f t="shared" si="27"/>
        <v>Yes</v>
      </c>
    </row>
    <row r="156" spans="1:12" x14ac:dyDescent="0.2">
      <c r="A156" s="45" t="s">
        <v>1482</v>
      </c>
      <c r="B156" s="34" t="s">
        <v>217</v>
      </c>
      <c r="C156" s="35">
        <v>0.1150594888</v>
      </c>
      <c r="D156" s="43" t="str">
        <f t="shared" si="24"/>
        <v>N/A</v>
      </c>
      <c r="E156" s="35">
        <v>0.12848253430000001</v>
      </c>
      <c r="F156" s="43" t="str">
        <f t="shared" si="25"/>
        <v>N/A</v>
      </c>
      <c r="G156" s="35">
        <v>0.1436677666</v>
      </c>
      <c r="H156" s="43" t="str">
        <f t="shared" si="26"/>
        <v>N/A</v>
      </c>
      <c r="I156" s="12">
        <v>11.67</v>
      </c>
      <c r="J156" s="12">
        <v>11.82</v>
      </c>
      <c r="K156" s="44" t="s">
        <v>732</v>
      </c>
      <c r="L156" s="9" t="str">
        <f t="shared" si="27"/>
        <v>Yes</v>
      </c>
    </row>
    <row r="157" spans="1:12" x14ac:dyDescent="0.2">
      <c r="A157" s="45" t="s">
        <v>1483</v>
      </c>
      <c r="B157" s="34" t="s">
        <v>217</v>
      </c>
      <c r="C157" s="35">
        <v>5.1818568500000002E-2</v>
      </c>
      <c r="D157" s="43" t="str">
        <f t="shared" si="24"/>
        <v>N/A</v>
      </c>
      <c r="E157" s="35">
        <v>4.2706750600000003E-2</v>
      </c>
      <c r="F157" s="43" t="str">
        <f t="shared" si="25"/>
        <v>N/A</v>
      </c>
      <c r="G157" s="35">
        <v>4.7834802400000001E-2</v>
      </c>
      <c r="H157" s="43" t="str">
        <f t="shared" si="26"/>
        <v>N/A</v>
      </c>
      <c r="I157" s="12">
        <v>-17.600000000000001</v>
      </c>
      <c r="J157" s="12">
        <v>12.01</v>
      </c>
      <c r="K157" s="44" t="s">
        <v>732</v>
      </c>
      <c r="L157" s="9" t="str">
        <f t="shared" si="27"/>
        <v>Yes</v>
      </c>
    </row>
    <row r="158" spans="1:12" x14ac:dyDescent="0.2">
      <c r="A158" s="45" t="s">
        <v>1484</v>
      </c>
      <c r="B158" s="34" t="s">
        <v>217</v>
      </c>
      <c r="C158" s="35">
        <v>0.18490139429999999</v>
      </c>
      <c r="D158" s="43" t="str">
        <f t="shared" si="24"/>
        <v>N/A</v>
      </c>
      <c r="E158" s="35">
        <v>0.21794490389999999</v>
      </c>
      <c r="F158" s="43" t="str">
        <f t="shared" si="25"/>
        <v>N/A</v>
      </c>
      <c r="G158" s="35">
        <v>0.23942834769999999</v>
      </c>
      <c r="H158" s="43" t="str">
        <f t="shared" si="26"/>
        <v>N/A</v>
      </c>
      <c r="I158" s="12">
        <v>17.87</v>
      </c>
      <c r="J158" s="12">
        <v>9.8569999999999993</v>
      </c>
      <c r="K158" s="44" t="s">
        <v>732</v>
      </c>
      <c r="L158" s="9" t="str">
        <f t="shared" si="27"/>
        <v>Yes</v>
      </c>
    </row>
    <row r="159" spans="1:12" x14ac:dyDescent="0.2">
      <c r="A159" s="45" t="s">
        <v>1485</v>
      </c>
      <c r="B159" s="34" t="s">
        <v>217</v>
      </c>
      <c r="C159" s="35">
        <v>248.43442286999999</v>
      </c>
      <c r="D159" s="43" t="str">
        <f t="shared" si="24"/>
        <v>N/A</v>
      </c>
      <c r="E159" s="35">
        <v>249.10064575000001</v>
      </c>
      <c r="F159" s="43" t="str">
        <f t="shared" si="25"/>
        <v>N/A</v>
      </c>
      <c r="G159" s="35">
        <v>249.60812582</v>
      </c>
      <c r="H159" s="43" t="str">
        <f t="shared" si="26"/>
        <v>N/A</v>
      </c>
      <c r="I159" s="12">
        <v>0.26819999999999999</v>
      </c>
      <c r="J159" s="12">
        <v>0.20369999999999999</v>
      </c>
      <c r="K159" s="44" t="s">
        <v>732</v>
      </c>
      <c r="L159" s="9" t="str">
        <f t="shared" si="27"/>
        <v>Yes</v>
      </c>
    </row>
    <row r="160" spans="1:12" x14ac:dyDescent="0.2">
      <c r="A160" s="45" t="s">
        <v>1486</v>
      </c>
      <c r="B160" s="34" t="s">
        <v>217</v>
      </c>
      <c r="C160" s="35">
        <v>242.70578503999999</v>
      </c>
      <c r="D160" s="43" t="str">
        <f t="shared" si="24"/>
        <v>N/A</v>
      </c>
      <c r="E160" s="35">
        <v>244.13341892</v>
      </c>
      <c r="F160" s="43" t="str">
        <f t="shared" si="25"/>
        <v>N/A</v>
      </c>
      <c r="G160" s="35">
        <v>244.26130578999999</v>
      </c>
      <c r="H160" s="43" t="str">
        <f t="shared" si="26"/>
        <v>N/A</v>
      </c>
      <c r="I160" s="12">
        <v>0.58819999999999995</v>
      </c>
      <c r="J160" s="12">
        <v>5.2400000000000002E-2</v>
      </c>
      <c r="K160" s="44" t="s">
        <v>732</v>
      </c>
      <c r="L160" s="9" t="str">
        <f t="shared" si="27"/>
        <v>Yes</v>
      </c>
    </row>
    <row r="161" spans="1:12" x14ac:dyDescent="0.2">
      <c r="A161" s="45" t="s">
        <v>1487</v>
      </c>
      <c r="B161" s="34" t="s">
        <v>217</v>
      </c>
      <c r="C161" s="35">
        <v>278.98367452999997</v>
      </c>
      <c r="D161" s="43" t="str">
        <f t="shared" si="24"/>
        <v>N/A</v>
      </c>
      <c r="E161" s="35">
        <v>273.92284940000002</v>
      </c>
      <c r="F161" s="43" t="str">
        <f t="shared" si="25"/>
        <v>N/A</v>
      </c>
      <c r="G161" s="35">
        <v>275.45217599</v>
      </c>
      <c r="H161" s="43" t="str">
        <f t="shared" si="26"/>
        <v>N/A</v>
      </c>
      <c r="I161" s="12">
        <v>-1.81</v>
      </c>
      <c r="J161" s="12">
        <v>0.55830000000000002</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11</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11</v>
      </c>
      <c r="H164" s="43" t="str">
        <f t="shared" si="30"/>
        <v>N/A</v>
      </c>
      <c r="I164" s="12" t="s">
        <v>1743</v>
      </c>
      <c r="J164" s="12" t="s">
        <v>1743</v>
      </c>
      <c r="K164" s="14" t="s">
        <v>217</v>
      </c>
      <c r="L164" s="9" t="str">
        <f t="shared" si="31"/>
        <v>N/A</v>
      </c>
    </row>
    <row r="165" spans="1:12" ht="25.5" x14ac:dyDescent="0.2">
      <c r="A165" s="45" t="s">
        <v>1488</v>
      </c>
      <c r="B165" s="34" t="s">
        <v>217</v>
      </c>
      <c r="C165" s="35">
        <v>67</v>
      </c>
      <c r="D165" s="43" t="str">
        <f t="shared" si="28"/>
        <v>N/A</v>
      </c>
      <c r="E165" s="35">
        <v>299</v>
      </c>
      <c r="F165" s="43" t="str">
        <f t="shared" si="29"/>
        <v>N/A</v>
      </c>
      <c r="G165" s="35">
        <v>306</v>
      </c>
      <c r="H165" s="43" t="str">
        <f t="shared" si="30"/>
        <v>N/A</v>
      </c>
      <c r="I165" s="12">
        <v>346.3</v>
      </c>
      <c r="J165" s="12">
        <v>2.3410000000000002</v>
      </c>
      <c r="K165" s="14" t="s">
        <v>217</v>
      </c>
      <c r="L165" s="9" t="str">
        <f t="shared" si="31"/>
        <v>N/A</v>
      </c>
    </row>
    <row r="166" spans="1:12" x14ac:dyDescent="0.2">
      <c r="A166" s="45" t="s">
        <v>1622</v>
      </c>
      <c r="B166" s="34" t="s">
        <v>217</v>
      </c>
      <c r="C166" s="35">
        <v>11</v>
      </c>
      <c r="D166" s="43" t="str">
        <f t="shared" si="28"/>
        <v>N/A</v>
      </c>
      <c r="E166" s="35">
        <v>0</v>
      </c>
      <c r="F166" s="43" t="str">
        <f t="shared" si="29"/>
        <v>N/A</v>
      </c>
      <c r="G166" s="35">
        <v>0</v>
      </c>
      <c r="H166" s="43" t="str">
        <f t="shared" si="30"/>
        <v>N/A</v>
      </c>
      <c r="I166" s="12">
        <v>-100</v>
      </c>
      <c r="J166" s="12" t="s">
        <v>1743</v>
      </c>
      <c r="K166" s="14" t="s">
        <v>217</v>
      </c>
      <c r="L166" s="9" t="str">
        <f t="shared" si="31"/>
        <v>N/A</v>
      </c>
    </row>
    <row r="167" spans="1:12" x14ac:dyDescent="0.2">
      <c r="A167" s="45" t="s">
        <v>1623</v>
      </c>
      <c r="B167" s="34" t="s">
        <v>217</v>
      </c>
      <c r="C167" s="35">
        <v>0</v>
      </c>
      <c r="D167" s="43" t="str">
        <f t="shared" si="28"/>
        <v>N/A</v>
      </c>
      <c r="E167" s="35">
        <v>0</v>
      </c>
      <c r="F167" s="43" t="str">
        <f t="shared" si="29"/>
        <v>N/A</v>
      </c>
      <c r="G167" s="35">
        <v>0</v>
      </c>
      <c r="H167" s="43" t="str">
        <f t="shared" si="30"/>
        <v>N/A</v>
      </c>
      <c r="I167" s="12" t="s">
        <v>1743</v>
      </c>
      <c r="J167" s="12" t="s">
        <v>1743</v>
      </c>
      <c r="K167" s="14" t="s">
        <v>217</v>
      </c>
      <c r="L167" s="9" t="str">
        <f t="shared" si="31"/>
        <v>N/A</v>
      </c>
    </row>
    <row r="168" spans="1:12" x14ac:dyDescent="0.2">
      <c r="A168" s="45" t="s">
        <v>125</v>
      </c>
      <c r="B168" s="34" t="s">
        <v>217</v>
      </c>
      <c r="C168" s="46">
        <v>274731</v>
      </c>
      <c r="D168" s="43" t="str">
        <f t="shared" si="28"/>
        <v>N/A</v>
      </c>
      <c r="E168" s="46">
        <v>272617</v>
      </c>
      <c r="F168" s="43" t="str">
        <f t="shared" si="29"/>
        <v>N/A</v>
      </c>
      <c r="G168" s="46">
        <v>673443</v>
      </c>
      <c r="H168" s="43" t="str">
        <f t="shared" si="30"/>
        <v>N/A</v>
      </c>
      <c r="I168" s="12">
        <v>-0.76900000000000002</v>
      </c>
      <c r="J168" s="12">
        <v>147</v>
      </c>
      <c r="K168" s="14" t="s">
        <v>217</v>
      </c>
      <c r="L168" s="9" t="str">
        <f t="shared" si="31"/>
        <v>N/A</v>
      </c>
    </row>
    <row r="169" spans="1:12" x14ac:dyDescent="0.2">
      <c r="A169" s="45" t="s">
        <v>1624</v>
      </c>
      <c r="B169" s="34" t="s">
        <v>217</v>
      </c>
      <c r="C169" s="46">
        <v>230311</v>
      </c>
      <c r="D169" s="43" t="str">
        <f t="shared" si="28"/>
        <v>N/A</v>
      </c>
      <c r="E169" s="46">
        <v>268552</v>
      </c>
      <c r="F169" s="43" t="str">
        <f t="shared" si="29"/>
        <v>N/A</v>
      </c>
      <c r="G169" s="46">
        <v>664860</v>
      </c>
      <c r="H169" s="43" t="str">
        <f t="shared" si="30"/>
        <v>N/A</v>
      </c>
      <c r="I169" s="12">
        <v>16.600000000000001</v>
      </c>
      <c r="J169" s="12">
        <v>147.6</v>
      </c>
      <c r="K169" s="14" t="s">
        <v>217</v>
      </c>
      <c r="L169" s="9" t="str">
        <f t="shared" si="31"/>
        <v>N/A</v>
      </c>
    </row>
    <row r="170" spans="1:12" x14ac:dyDescent="0.2">
      <c r="A170" s="45" t="s">
        <v>1381</v>
      </c>
      <c r="B170" s="34" t="s">
        <v>217</v>
      </c>
      <c r="C170" s="46">
        <v>219826</v>
      </c>
      <c r="D170" s="43" t="str">
        <f t="shared" si="28"/>
        <v>N/A</v>
      </c>
      <c r="E170" s="46">
        <v>251156</v>
      </c>
      <c r="F170" s="43" t="str">
        <f t="shared" si="29"/>
        <v>N/A</v>
      </c>
      <c r="G170" s="46">
        <v>241818</v>
      </c>
      <c r="H170" s="43" t="str">
        <f t="shared" si="30"/>
        <v>N/A</v>
      </c>
      <c r="I170" s="12">
        <v>14.25</v>
      </c>
      <c r="J170" s="12">
        <v>-3.72</v>
      </c>
      <c r="K170" s="14" t="s">
        <v>217</v>
      </c>
      <c r="L170" s="9" t="str">
        <f t="shared" si="31"/>
        <v>N/A</v>
      </c>
    </row>
    <row r="171" spans="1:12" x14ac:dyDescent="0.2">
      <c r="A171" s="45" t="s">
        <v>1618</v>
      </c>
      <c r="B171" s="34" t="s">
        <v>217</v>
      </c>
      <c r="C171" s="46">
        <v>235409</v>
      </c>
      <c r="D171" s="43" t="str">
        <f t="shared" si="28"/>
        <v>N/A</v>
      </c>
      <c r="E171" s="46">
        <v>118120</v>
      </c>
      <c r="F171" s="43" t="str">
        <f t="shared" si="29"/>
        <v>N/A</v>
      </c>
      <c r="G171" s="46">
        <v>81480</v>
      </c>
      <c r="H171" s="43" t="str">
        <f t="shared" si="30"/>
        <v>N/A</v>
      </c>
      <c r="I171" s="12">
        <v>-49.8</v>
      </c>
      <c r="J171" s="12">
        <v>-31</v>
      </c>
      <c r="K171" s="14" t="s">
        <v>217</v>
      </c>
      <c r="L171" s="9" t="str">
        <f t="shared" si="31"/>
        <v>N/A</v>
      </c>
    </row>
    <row r="172" spans="1:12" x14ac:dyDescent="0.2">
      <c r="A172" s="45" t="s">
        <v>1619</v>
      </c>
      <c r="B172" s="34" t="s">
        <v>217</v>
      </c>
      <c r="C172" s="46">
        <v>188910</v>
      </c>
      <c r="D172" s="43" t="str">
        <f t="shared" si="28"/>
        <v>N/A</v>
      </c>
      <c r="E172" s="46">
        <v>180083</v>
      </c>
      <c r="F172" s="43" t="str">
        <f t="shared" si="29"/>
        <v>N/A</v>
      </c>
      <c r="G172" s="46">
        <v>190331</v>
      </c>
      <c r="H172" s="43" t="str">
        <f t="shared" si="30"/>
        <v>N/A</v>
      </c>
      <c r="I172" s="12">
        <v>-4.67</v>
      </c>
      <c r="J172" s="12">
        <v>5.6909999999999998</v>
      </c>
      <c r="K172" s="14" t="s">
        <v>217</v>
      </c>
      <c r="L172" s="9" t="str">
        <f t="shared" si="31"/>
        <v>N/A</v>
      </c>
    </row>
    <row r="173" spans="1:12" ht="25.5" x14ac:dyDescent="0.2">
      <c r="A173" s="45" t="s">
        <v>1382</v>
      </c>
      <c r="B173" s="34" t="s">
        <v>217</v>
      </c>
      <c r="C173" s="46">
        <v>42616</v>
      </c>
      <c r="D173" s="43" t="str">
        <f t="shared" ref="D173:D187" si="32">IF($B173="N/A","N/A",IF(C173&gt;10,"No",IF(C173&lt;-10,"No","Yes")))</f>
        <v>N/A</v>
      </c>
      <c r="E173" s="46">
        <v>20656</v>
      </c>
      <c r="F173" s="43" t="str">
        <f t="shared" ref="F173:F187" si="33">IF($B173="N/A","N/A",IF(E173&gt;10,"No",IF(E173&lt;-10,"No","Yes")))</f>
        <v>N/A</v>
      </c>
      <c r="G173" s="46">
        <v>34189</v>
      </c>
      <c r="H173" s="43" t="str">
        <f t="shared" ref="H173:H187" si="34">IF($B173="N/A","N/A",IF(G173&gt;10,"No",IF(G173&lt;-10,"No","Yes")))</f>
        <v>N/A</v>
      </c>
      <c r="I173" s="12">
        <v>-51.5</v>
      </c>
      <c r="J173" s="12">
        <v>65.52</v>
      </c>
      <c r="K173" s="44" t="s">
        <v>732</v>
      </c>
      <c r="L173" s="9" t="str">
        <f t="shared" ref="L173:L187" si="35">IF(J173="Div by 0", "N/A", IF(K173="N/A","N/A", IF(J173&gt;VALUE(MID(K173,1,2)), "No", IF(J173&lt;-1*VALUE(MID(K173,1,2)), "No", "Yes"))))</f>
        <v>No</v>
      </c>
    </row>
    <row r="174" spans="1:12" x14ac:dyDescent="0.2">
      <c r="A174" s="45" t="s">
        <v>649</v>
      </c>
      <c r="B174" s="34" t="s">
        <v>217</v>
      </c>
      <c r="C174" s="35">
        <v>212</v>
      </c>
      <c r="D174" s="43" t="str">
        <f t="shared" si="32"/>
        <v>N/A</v>
      </c>
      <c r="E174" s="35">
        <v>250</v>
      </c>
      <c r="F174" s="43" t="str">
        <f t="shared" si="33"/>
        <v>N/A</v>
      </c>
      <c r="G174" s="35">
        <v>356</v>
      </c>
      <c r="H174" s="43" t="str">
        <f t="shared" si="34"/>
        <v>N/A</v>
      </c>
      <c r="I174" s="12">
        <v>17.920000000000002</v>
      </c>
      <c r="J174" s="12">
        <v>42.4</v>
      </c>
      <c r="K174" s="44" t="s">
        <v>732</v>
      </c>
      <c r="L174" s="9" t="str">
        <f t="shared" si="35"/>
        <v>No</v>
      </c>
    </row>
    <row r="175" spans="1:12" ht="25.5" x14ac:dyDescent="0.2">
      <c r="A175" s="45" t="s">
        <v>1383</v>
      </c>
      <c r="B175" s="34" t="s">
        <v>217</v>
      </c>
      <c r="C175" s="46">
        <v>201.01886791999999</v>
      </c>
      <c r="D175" s="43" t="str">
        <f t="shared" si="32"/>
        <v>N/A</v>
      </c>
      <c r="E175" s="46">
        <v>82.623999999999995</v>
      </c>
      <c r="F175" s="43" t="str">
        <f t="shared" si="33"/>
        <v>N/A</v>
      </c>
      <c r="G175" s="46">
        <v>96.036516853999998</v>
      </c>
      <c r="H175" s="43" t="str">
        <f t="shared" si="34"/>
        <v>N/A</v>
      </c>
      <c r="I175" s="12">
        <v>-58.9</v>
      </c>
      <c r="J175" s="12">
        <v>16.23</v>
      </c>
      <c r="K175" s="44" t="s">
        <v>732</v>
      </c>
      <c r="L175" s="9" t="str">
        <f t="shared" si="35"/>
        <v>Yes</v>
      </c>
    </row>
    <row r="176" spans="1:12" ht="25.5" x14ac:dyDescent="0.2">
      <c r="A176" s="45" t="s">
        <v>1384</v>
      </c>
      <c r="B176" s="34" t="s">
        <v>217</v>
      </c>
      <c r="C176" s="46">
        <v>122934</v>
      </c>
      <c r="D176" s="43" t="str">
        <f t="shared" si="32"/>
        <v>N/A</v>
      </c>
      <c r="E176" s="46">
        <v>83796</v>
      </c>
      <c r="F176" s="43" t="str">
        <f t="shared" si="33"/>
        <v>N/A</v>
      </c>
      <c r="G176" s="46">
        <v>96607</v>
      </c>
      <c r="H176" s="43" t="str">
        <f t="shared" si="34"/>
        <v>N/A</v>
      </c>
      <c r="I176" s="12">
        <v>-31.8</v>
      </c>
      <c r="J176" s="12">
        <v>15.29</v>
      </c>
      <c r="K176" s="44" t="s">
        <v>732</v>
      </c>
      <c r="L176" s="9" t="str">
        <f t="shared" si="35"/>
        <v>Yes</v>
      </c>
    </row>
    <row r="177" spans="1:12" x14ac:dyDescent="0.2">
      <c r="A177" s="45" t="s">
        <v>516</v>
      </c>
      <c r="B177" s="34" t="s">
        <v>217</v>
      </c>
      <c r="C177" s="35">
        <v>1166</v>
      </c>
      <c r="D177" s="43" t="str">
        <f t="shared" si="32"/>
        <v>N/A</v>
      </c>
      <c r="E177" s="35">
        <v>729</v>
      </c>
      <c r="F177" s="43" t="str">
        <f t="shared" si="33"/>
        <v>N/A</v>
      </c>
      <c r="G177" s="35">
        <v>1113</v>
      </c>
      <c r="H177" s="43" t="str">
        <f t="shared" si="34"/>
        <v>N/A</v>
      </c>
      <c r="I177" s="12">
        <v>-37.5</v>
      </c>
      <c r="J177" s="12">
        <v>52.67</v>
      </c>
      <c r="K177" s="44" t="s">
        <v>732</v>
      </c>
      <c r="L177" s="9" t="str">
        <f t="shared" si="35"/>
        <v>No</v>
      </c>
    </row>
    <row r="178" spans="1:12" ht="25.5" x14ac:dyDescent="0.2">
      <c r="A178" s="45" t="s">
        <v>1385</v>
      </c>
      <c r="B178" s="34" t="s">
        <v>217</v>
      </c>
      <c r="C178" s="46">
        <v>105.432247</v>
      </c>
      <c r="D178" s="43" t="str">
        <f t="shared" si="32"/>
        <v>N/A</v>
      </c>
      <c r="E178" s="46">
        <v>114.94650206</v>
      </c>
      <c r="F178" s="43" t="str">
        <f t="shared" si="33"/>
        <v>N/A</v>
      </c>
      <c r="G178" s="46">
        <v>86.798742137999994</v>
      </c>
      <c r="H178" s="43" t="str">
        <f t="shared" si="34"/>
        <v>N/A</v>
      </c>
      <c r="I178" s="12">
        <v>9.0239999999999991</v>
      </c>
      <c r="J178" s="12">
        <v>-24.5</v>
      </c>
      <c r="K178" s="44" t="s">
        <v>732</v>
      </c>
      <c r="L178" s="9" t="str">
        <f t="shared" si="35"/>
        <v>Yes</v>
      </c>
    </row>
    <row r="179" spans="1:12" ht="25.5" x14ac:dyDescent="0.2">
      <c r="A179" s="45" t="s">
        <v>1386</v>
      </c>
      <c r="B179" s="34" t="s">
        <v>217</v>
      </c>
      <c r="C179" s="46">
        <v>177211</v>
      </c>
      <c r="D179" s="43" t="str">
        <f t="shared" si="32"/>
        <v>N/A</v>
      </c>
      <c r="E179" s="46">
        <v>195509</v>
      </c>
      <c r="F179" s="43" t="str">
        <f t="shared" si="33"/>
        <v>N/A</v>
      </c>
      <c r="G179" s="46">
        <v>218570</v>
      </c>
      <c r="H179" s="43" t="str">
        <f t="shared" si="34"/>
        <v>N/A</v>
      </c>
      <c r="I179" s="12">
        <v>10.33</v>
      </c>
      <c r="J179" s="12">
        <v>11.8</v>
      </c>
      <c r="K179" s="44" t="s">
        <v>732</v>
      </c>
      <c r="L179" s="9" t="str">
        <f t="shared" si="35"/>
        <v>Yes</v>
      </c>
    </row>
    <row r="180" spans="1:12" x14ac:dyDescent="0.2">
      <c r="A180" s="45" t="s">
        <v>517</v>
      </c>
      <c r="B180" s="34" t="s">
        <v>217</v>
      </c>
      <c r="C180" s="35">
        <v>2354</v>
      </c>
      <c r="D180" s="43" t="str">
        <f t="shared" si="32"/>
        <v>N/A</v>
      </c>
      <c r="E180" s="35">
        <v>2569</v>
      </c>
      <c r="F180" s="43" t="str">
        <f t="shared" si="33"/>
        <v>N/A</v>
      </c>
      <c r="G180" s="35">
        <v>3119</v>
      </c>
      <c r="H180" s="43" t="str">
        <f t="shared" si="34"/>
        <v>N/A</v>
      </c>
      <c r="I180" s="12">
        <v>9.1329999999999991</v>
      </c>
      <c r="J180" s="12">
        <v>21.41</v>
      </c>
      <c r="K180" s="44" t="s">
        <v>732</v>
      </c>
      <c r="L180" s="9" t="str">
        <f t="shared" si="35"/>
        <v>Yes</v>
      </c>
    </row>
    <row r="181" spans="1:12" ht="25.5" x14ac:dyDescent="0.2">
      <c r="A181" s="45" t="s">
        <v>1387</v>
      </c>
      <c r="B181" s="34" t="s">
        <v>217</v>
      </c>
      <c r="C181" s="46">
        <v>75.280798641000004</v>
      </c>
      <c r="D181" s="43" t="str">
        <f t="shared" si="32"/>
        <v>N/A</v>
      </c>
      <c r="E181" s="46">
        <v>76.103152977999997</v>
      </c>
      <c r="F181" s="43" t="str">
        <f t="shared" si="33"/>
        <v>N/A</v>
      </c>
      <c r="G181" s="46">
        <v>70.076947739999994</v>
      </c>
      <c r="H181" s="43" t="str">
        <f t="shared" si="34"/>
        <v>N/A</v>
      </c>
      <c r="I181" s="12">
        <v>1.0920000000000001</v>
      </c>
      <c r="J181" s="12">
        <v>-7.92</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498063614</v>
      </c>
      <c r="D185" s="43" t="str">
        <f t="shared" si="32"/>
        <v>N/A</v>
      </c>
      <c r="E185" s="46">
        <v>563335718</v>
      </c>
      <c r="F185" s="43" t="str">
        <f t="shared" si="33"/>
        <v>N/A</v>
      </c>
      <c r="G185" s="46">
        <v>592491414</v>
      </c>
      <c r="H185" s="43" t="str">
        <f t="shared" si="34"/>
        <v>N/A</v>
      </c>
      <c r="I185" s="12">
        <v>13.11</v>
      </c>
      <c r="J185" s="12">
        <v>5.1760000000000002</v>
      </c>
      <c r="K185" s="44" t="s">
        <v>732</v>
      </c>
      <c r="L185" s="9" t="str">
        <f t="shared" si="35"/>
        <v>Yes</v>
      </c>
    </row>
    <row r="186" spans="1:12" ht="25.5" x14ac:dyDescent="0.2">
      <c r="A186" s="45" t="s">
        <v>519</v>
      </c>
      <c r="B186" s="34" t="s">
        <v>217</v>
      </c>
      <c r="C186" s="35">
        <v>27977</v>
      </c>
      <c r="D186" s="43" t="str">
        <f t="shared" si="32"/>
        <v>N/A</v>
      </c>
      <c r="E186" s="35">
        <v>29549</v>
      </c>
      <c r="F186" s="43" t="str">
        <f t="shared" si="33"/>
        <v>N/A</v>
      </c>
      <c r="G186" s="35">
        <v>30462</v>
      </c>
      <c r="H186" s="43" t="str">
        <f t="shared" si="34"/>
        <v>N/A</v>
      </c>
      <c r="I186" s="12">
        <v>5.6189999999999998</v>
      </c>
      <c r="J186" s="12">
        <v>3.09</v>
      </c>
      <c r="K186" s="44" t="s">
        <v>732</v>
      </c>
      <c r="L186" s="9" t="str">
        <f t="shared" si="35"/>
        <v>Yes</v>
      </c>
    </row>
    <row r="187" spans="1:12" ht="25.5" x14ac:dyDescent="0.2">
      <c r="A187" s="45" t="s">
        <v>1391</v>
      </c>
      <c r="B187" s="34" t="s">
        <v>217</v>
      </c>
      <c r="C187" s="46">
        <v>17802.609787000001</v>
      </c>
      <c r="D187" s="43" t="str">
        <f t="shared" si="32"/>
        <v>N/A</v>
      </c>
      <c r="E187" s="46">
        <v>19064.459642999998</v>
      </c>
      <c r="F187" s="43" t="str">
        <f t="shared" si="33"/>
        <v>N/A</v>
      </c>
      <c r="G187" s="46">
        <v>19450.181012000001</v>
      </c>
      <c r="H187" s="43" t="str">
        <f t="shared" si="34"/>
        <v>N/A</v>
      </c>
      <c r="I187" s="12">
        <v>7.0880000000000001</v>
      </c>
      <c r="J187" s="12">
        <v>2.0230000000000001</v>
      </c>
      <c r="K187" s="44" t="s">
        <v>732</v>
      </c>
      <c r="L187" s="9" t="str">
        <f t="shared" si="35"/>
        <v>Yes</v>
      </c>
    </row>
    <row r="188" spans="1:12" x14ac:dyDescent="0.2">
      <c r="A188" s="4" t="s">
        <v>1392</v>
      </c>
      <c r="B188" s="34" t="s">
        <v>217</v>
      </c>
      <c r="C188" s="46">
        <v>498037708</v>
      </c>
      <c r="D188" s="43" t="str">
        <f t="shared" ref="D188:D203" si="36">IF($B188="N/A","N/A",IF(C188&gt;10,"No",IF(C188&lt;-10,"No","Yes")))</f>
        <v>N/A</v>
      </c>
      <c r="E188" s="46">
        <v>563347149</v>
      </c>
      <c r="F188" s="43" t="str">
        <f t="shared" ref="F188:F203" si="37">IF($B188="N/A","N/A",IF(E188&gt;10,"No",IF(E188&lt;-10,"No","Yes")))</f>
        <v>N/A</v>
      </c>
      <c r="G188" s="46">
        <v>592502309</v>
      </c>
      <c r="H188" s="43" t="str">
        <f t="shared" ref="H188:H203" si="38">IF($B188="N/A","N/A",IF(G188&gt;10,"No",IF(G188&lt;-10,"No","Yes")))</f>
        <v>N/A</v>
      </c>
      <c r="I188" s="12">
        <v>13.11</v>
      </c>
      <c r="J188" s="12">
        <v>5.1749999999999998</v>
      </c>
      <c r="K188" s="44" t="s">
        <v>732</v>
      </c>
      <c r="L188" s="9" t="str">
        <f t="shared" ref="L188:L203" si="39">IF(J188="Div by 0", "N/A", IF(K188="N/A","N/A", IF(J188&gt;VALUE(MID(K188,1,2)), "No", IF(J188&lt;-1*VALUE(MID(K188,1,2)), "No", "Yes"))))</f>
        <v>Yes</v>
      </c>
    </row>
    <row r="189" spans="1:12" x14ac:dyDescent="0.2">
      <c r="A189" s="4" t="s">
        <v>1489</v>
      </c>
      <c r="B189" s="34" t="s">
        <v>217</v>
      </c>
      <c r="C189" s="35">
        <v>27453</v>
      </c>
      <c r="D189" s="43" t="str">
        <f t="shared" si="36"/>
        <v>N/A</v>
      </c>
      <c r="E189" s="35">
        <v>29118</v>
      </c>
      <c r="F189" s="43" t="str">
        <f t="shared" si="37"/>
        <v>N/A</v>
      </c>
      <c r="G189" s="35">
        <v>30003</v>
      </c>
      <c r="H189" s="43" t="str">
        <f t="shared" si="38"/>
        <v>N/A</v>
      </c>
      <c r="I189" s="12">
        <v>6.0650000000000004</v>
      </c>
      <c r="J189" s="12">
        <v>3.0390000000000001</v>
      </c>
      <c r="K189" s="44" t="s">
        <v>732</v>
      </c>
      <c r="L189" s="9" t="str">
        <f t="shared" si="39"/>
        <v>Yes</v>
      </c>
    </row>
    <row r="190" spans="1:12" x14ac:dyDescent="0.2">
      <c r="A190" s="4" t="s">
        <v>1490</v>
      </c>
      <c r="B190" s="34" t="s">
        <v>217</v>
      </c>
      <c r="C190" s="46">
        <v>18141.467526</v>
      </c>
      <c r="D190" s="43" t="str">
        <f t="shared" si="36"/>
        <v>N/A</v>
      </c>
      <c r="E190" s="46">
        <v>19347.041314999999</v>
      </c>
      <c r="F190" s="43" t="str">
        <f t="shared" si="37"/>
        <v>N/A</v>
      </c>
      <c r="G190" s="46">
        <v>19748.102156000001</v>
      </c>
      <c r="H190" s="43" t="str">
        <f t="shared" si="38"/>
        <v>N/A</v>
      </c>
      <c r="I190" s="12">
        <v>6.6449999999999996</v>
      </c>
      <c r="J190" s="12">
        <v>2.073</v>
      </c>
      <c r="K190" s="44" t="s">
        <v>732</v>
      </c>
      <c r="L190" s="9" t="str">
        <f t="shared" si="39"/>
        <v>Yes</v>
      </c>
    </row>
    <row r="191" spans="1:12" x14ac:dyDescent="0.2">
      <c r="A191" s="4" t="s">
        <v>1491</v>
      </c>
      <c r="B191" s="34" t="s">
        <v>217</v>
      </c>
      <c r="C191" s="46">
        <v>9745.4588813999999</v>
      </c>
      <c r="D191" s="43" t="str">
        <f t="shared" si="36"/>
        <v>N/A</v>
      </c>
      <c r="E191" s="46">
        <v>10740.495188999999</v>
      </c>
      <c r="F191" s="43" t="str">
        <f t="shared" si="37"/>
        <v>N/A</v>
      </c>
      <c r="G191" s="46">
        <v>11223.666649000001</v>
      </c>
      <c r="H191" s="43" t="str">
        <f t="shared" si="38"/>
        <v>N/A</v>
      </c>
      <c r="I191" s="12">
        <v>10.210000000000001</v>
      </c>
      <c r="J191" s="12">
        <v>4.4989999999999997</v>
      </c>
      <c r="K191" s="44" t="s">
        <v>732</v>
      </c>
      <c r="L191" s="9" t="str">
        <f t="shared" si="39"/>
        <v>Yes</v>
      </c>
    </row>
    <row r="192" spans="1:12" x14ac:dyDescent="0.2">
      <c r="A192" s="4" t="s">
        <v>1492</v>
      </c>
      <c r="B192" s="34" t="s">
        <v>217</v>
      </c>
      <c r="C192" s="46">
        <v>32887.306950999999</v>
      </c>
      <c r="D192" s="43" t="str">
        <f t="shared" si="36"/>
        <v>N/A</v>
      </c>
      <c r="E192" s="46">
        <v>33923.592561999998</v>
      </c>
      <c r="F192" s="43" t="str">
        <f t="shared" si="37"/>
        <v>N/A</v>
      </c>
      <c r="G192" s="46">
        <v>33459.863770999997</v>
      </c>
      <c r="H192" s="43" t="str">
        <f t="shared" si="38"/>
        <v>N/A</v>
      </c>
      <c r="I192" s="12">
        <v>3.1509999999999998</v>
      </c>
      <c r="J192" s="12">
        <v>-1.37</v>
      </c>
      <c r="K192" s="44" t="s">
        <v>732</v>
      </c>
      <c r="L192" s="9" t="str">
        <f t="shared" si="39"/>
        <v>Yes</v>
      </c>
    </row>
    <row r="193" spans="1:12" x14ac:dyDescent="0.2">
      <c r="A193" s="45" t="s">
        <v>1493</v>
      </c>
      <c r="B193" s="34" t="s">
        <v>217</v>
      </c>
      <c r="C193" s="9">
        <v>22.843045073999999</v>
      </c>
      <c r="D193" s="43" t="str">
        <f t="shared" si="36"/>
        <v>N/A</v>
      </c>
      <c r="E193" s="9">
        <v>24.002176170999999</v>
      </c>
      <c r="F193" s="43" t="str">
        <f t="shared" si="37"/>
        <v>N/A</v>
      </c>
      <c r="G193" s="9">
        <v>24.211588120999998</v>
      </c>
      <c r="H193" s="43" t="str">
        <f t="shared" si="38"/>
        <v>N/A</v>
      </c>
      <c r="I193" s="12">
        <v>5.0739999999999998</v>
      </c>
      <c r="J193" s="12">
        <v>0.87250000000000005</v>
      </c>
      <c r="K193" s="44" t="s">
        <v>732</v>
      </c>
      <c r="L193" s="9" t="str">
        <f t="shared" si="39"/>
        <v>Yes</v>
      </c>
    </row>
    <row r="194" spans="1:12" x14ac:dyDescent="0.2">
      <c r="A194" s="45" t="s">
        <v>1494</v>
      </c>
      <c r="B194" s="34" t="s">
        <v>217</v>
      </c>
      <c r="C194" s="9">
        <v>25.417175416999999</v>
      </c>
      <c r="D194" s="43" t="str">
        <f t="shared" si="36"/>
        <v>N/A</v>
      </c>
      <c r="E194" s="9">
        <v>27.065177183999999</v>
      </c>
      <c r="F194" s="43" t="str">
        <f t="shared" si="37"/>
        <v>N/A</v>
      </c>
      <c r="G194" s="9">
        <v>27.526894519999999</v>
      </c>
      <c r="H194" s="43" t="str">
        <f t="shared" si="38"/>
        <v>N/A</v>
      </c>
      <c r="I194" s="12">
        <v>6.484</v>
      </c>
      <c r="J194" s="12">
        <v>1.706</v>
      </c>
      <c r="K194" s="44" t="s">
        <v>732</v>
      </c>
      <c r="L194" s="9" t="str">
        <f t="shared" si="39"/>
        <v>Yes</v>
      </c>
    </row>
    <row r="195" spans="1:12" x14ac:dyDescent="0.2">
      <c r="A195" s="45" t="s">
        <v>1495</v>
      </c>
      <c r="B195" s="34" t="s">
        <v>217</v>
      </c>
      <c r="C195" s="9">
        <v>19.540726201999998</v>
      </c>
      <c r="D195" s="43" t="str">
        <f t="shared" si="36"/>
        <v>N/A</v>
      </c>
      <c r="E195" s="9">
        <v>20.281452294000001</v>
      </c>
      <c r="F195" s="43" t="str">
        <f t="shared" si="37"/>
        <v>N/A</v>
      </c>
      <c r="G195" s="9">
        <v>20.439826347</v>
      </c>
      <c r="H195" s="43" t="str">
        <f t="shared" si="38"/>
        <v>N/A</v>
      </c>
      <c r="I195" s="12">
        <v>3.7909999999999999</v>
      </c>
      <c r="J195" s="12">
        <v>0.78090000000000004</v>
      </c>
      <c r="K195" s="44" t="s">
        <v>732</v>
      </c>
      <c r="L195" s="9" t="str">
        <f t="shared" si="39"/>
        <v>Yes</v>
      </c>
    </row>
    <row r="196" spans="1:12" ht="25.5" x14ac:dyDescent="0.2">
      <c r="A196" s="4" t="s">
        <v>1404</v>
      </c>
      <c r="B196" s="34" t="s">
        <v>217</v>
      </c>
      <c r="C196" s="46">
        <v>497815124</v>
      </c>
      <c r="D196" s="43" t="str">
        <f t="shared" si="36"/>
        <v>N/A</v>
      </c>
      <c r="E196" s="46">
        <v>563080178</v>
      </c>
      <c r="F196" s="43" t="str">
        <f t="shared" si="37"/>
        <v>N/A</v>
      </c>
      <c r="G196" s="46">
        <v>592277078</v>
      </c>
      <c r="H196" s="43" t="str">
        <f t="shared" si="38"/>
        <v>N/A</v>
      </c>
      <c r="I196" s="12">
        <v>13.11</v>
      </c>
      <c r="J196" s="12">
        <v>5.1849999999999996</v>
      </c>
      <c r="K196" s="44" t="s">
        <v>732</v>
      </c>
      <c r="L196" s="9" t="str">
        <f t="shared" si="39"/>
        <v>Yes</v>
      </c>
    </row>
    <row r="197" spans="1:12" x14ac:dyDescent="0.2">
      <c r="A197" s="4" t="s">
        <v>1496</v>
      </c>
      <c r="B197" s="34" t="s">
        <v>217</v>
      </c>
      <c r="C197" s="35">
        <v>27344</v>
      </c>
      <c r="D197" s="43" t="str">
        <f t="shared" si="36"/>
        <v>N/A</v>
      </c>
      <c r="E197" s="35">
        <v>28978</v>
      </c>
      <c r="F197" s="43" t="str">
        <f t="shared" si="37"/>
        <v>N/A</v>
      </c>
      <c r="G197" s="35">
        <v>29884</v>
      </c>
      <c r="H197" s="43" t="str">
        <f t="shared" si="38"/>
        <v>N/A</v>
      </c>
      <c r="I197" s="12">
        <v>5.976</v>
      </c>
      <c r="J197" s="12">
        <v>3.1269999999999998</v>
      </c>
      <c r="K197" s="44" t="s">
        <v>732</v>
      </c>
      <c r="L197" s="9" t="str">
        <f t="shared" si="39"/>
        <v>Yes</v>
      </c>
    </row>
    <row r="198" spans="1:12" ht="25.5" x14ac:dyDescent="0.2">
      <c r="A198" s="4" t="s">
        <v>1497</v>
      </c>
      <c r="B198" s="34" t="s">
        <v>217</v>
      </c>
      <c r="C198" s="46">
        <v>18205.643798000001</v>
      </c>
      <c r="D198" s="43" t="str">
        <f t="shared" si="36"/>
        <v>N/A</v>
      </c>
      <c r="E198" s="46">
        <v>19431.298846999998</v>
      </c>
      <c r="F198" s="43" t="str">
        <f t="shared" si="37"/>
        <v>N/A</v>
      </c>
      <c r="G198" s="46">
        <v>19819.203519999999</v>
      </c>
      <c r="H198" s="43" t="str">
        <f t="shared" si="38"/>
        <v>N/A</v>
      </c>
      <c r="I198" s="12">
        <v>6.7320000000000002</v>
      </c>
      <c r="J198" s="12">
        <v>1.996</v>
      </c>
      <c r="K198" s="44" t="s">
        <v>732</v>
      </c>
      <c r="L198" s="9" t="str">
        <f t="shared" si="39"/>
        <v>Yes</v>
      </c>
    </row>
    <row r="199" spans="1:12" ht="25.5" x14ac:dyDescent="0.2">
      <c r="A199" s="4" t="s">
        <v>1498</v>
      </c>
      <c r="B199" s="34" t="s">
        <v>217</v>
      </c>
      <c r="C199" s="46">
        <v>9761.8282897999998</v>
      </c>
      <c r="D199" s="43" t="str">
        <f t="shared" si="36"/>
        <v>N/A</v>
      </c>
      <c r="E199" s="46">
        <v>10758.74444</v>
      </c>
      <c r="F199" s="43" t="str">
        <f t="shared" si="37"/>
        <v>N/A</v>
      </c>
      <c r="G199" s="46">
        <v>11234.902684999999</v>
      </c>
      <c r="H199" s="43" t="str">
        <f t="shared" si="38"/>
        <v>N/A</v>
      </c>
      <c r="I199" s="12">
        <v>10.210000000000001</v>
      </c>
      <c r="J199" s="12">
        <v>4.4260000000000002</v>
      </c>
      <c r="K199" s="44" t="s">
        <v>732</v>
      </c>
      <c r="L199" s="9" t="str">
        <f t="shared" si="39"/>
        <v>Yes</v>
      </c>
    </row>
    <row r="200" spans="1:12" ht="25.5" x14ac:dyDescent="0.2">
      <c r="A200" s="4" t="s">
        <v>1499</v>
      </c>
      <c r="B200" s="34" t="s">
        <v>217</v>
      </c>
      <c r="C200" s="46">
        <v>33103.046020000002</v>
      </c>
      <c r="D200" s="43" t="str">
        <f t="shared" si="36"/>
        <v>N/A</v>
      </c>
      <c r="E200" s="46">
        <v>34216.376809000001</v>
      </c>
      <c r="F200" s="43" t="str">
        <f t="shared" si="37"/>
        <v>N/A</v>
      </c>
      <c r="G200" s="46">
        <v>33724.519881</v>
      </c>
      <c r="H200" s="43" t="str">
        <f t="shared" si="38"/>
        <v>N/A</v>
      </c>
      <c r="I200" s="12">
        <v>3.363</v>
      </c>
      <c r="J200" s="12">
        <v>-1.44</v>
      </c>
      <c r="K200" s="44" t="s">
        <v>732</v>
      </c>
      <c r="L200" s="9" t="str">
        <f t="shared" si="39"/>
        <v>Yes</v>
      </c>
    </row>
    <row r="201" spans="1:12" ht="25.5" x14ac:dyDescent="0.2">
      <c r="A201" s="4" t="s">
        <v>1500</v>
      </c>
      <c r="B201" s="34" t="s">
        <v>217</v>
      </c>
      <c r="C201" s="9">
        <v>22.752348541</v>
      </c>
      <c r="D201" s="43" t="str">
        <f t="shared" si="36"/>
        <v>N/A</v>
      </c>
      <c r="E201" s="9">
        <v>23.886773167000001</v>
      </c>
      <c r="F201" s="43" t="str">
        <f t="shared" si="37"/>
        <v>N/A</v>
      </c>
      <c r="G201" s="9">
        <v>24.115558425</v>
      </c>
      <c r="H201" s="43" t="str">
        <f t="shared" si="38"/>
        <v>N/A</v>
      </c>
      <c r="I201" s="12">
        <v>4.9859999999999998</v>
      </c>
      <c r="J201" s="12">
        <v>0.95779999999999998</v>
      </c>
      <c r="K201" s="44" t="s">
        <v>732</v>
      </c>
      <c r="L201" s="9" t="str">
        <f t="shared" si="39"/>
        <v>Yes</v>
      </c>
    </row>
    <row r="202" spans="1:12" ht="25.5" x14ac:dyDescent="0.2">
      <c r="A202" s="4" t="s">
        <v>1501</v>
      </c>
      <c r="B202" s="34" t="s">
        <v>217</v>
      </c>
      <c r="C202" s="9">
        <v>25.361939648</v>
      </c>
      <c r="D202" s="43" t="str">
        <f t="shared" si="36"/>
        <v>N/A</v>
      </c>
      <c r="E202" s="9">
        <v>27.00895169</v>
      </c>
      <c r="F202" s="43" t="str">
        <f t="shared" si="37"/>
        <v>N/A</v>
      </c>
      <c r="G202" s="9">
        <v>27.491183954</v>
      </c>
      <c r="H202" s="43" t="str">
        <f t="shared" si="38"/>
        <v>N/A</v>
      </c>
      <c r="I202" s="12">
        <v>6.4939999999999998</v>
      </c>
      <c r="J202" s="12">
        <v>1.7849999999999999</v>
      </c>
      <c r="K202" s="44" t="s">
        <v>732</v>
      </c>
      <c r="L202" s="9" t="str">
        <f t="shared" si="39"/>
        <v>Yes</v>
      </c>
    </row>
    <row r="203" spans="1:12" ht="25.5" x14ac:dyDescent="0.2">
      <c r="A203" s="4" t="s">
        <v>1502</v>
      </c>
      <c r="B203" s="34" t="s">
        <v>217</v>
      </c>
      <c r="C203" s="9">
        <v>19.405299313</v>
      </c>
      <c r="D203" s="43" t="str">
        <f t="shared" si="36"/>
        <v>N/A</v>
      </c>
      <c r="E203" s="9">
        <v>20.097570129000001</v>
      </c>
      <c r="F203" s="43" t="str">
        <f t="shared" si="37"/>
        <v>N/A</v>
      </c>
      <c r="G203" s="9">
        <v>20.270799231000002</v>
      </c>
      <c r="H203" s="43" t="str">
        <f t="shared" si="38"/>
        <v>N/A</v>
      </c>
      <c r="I203" s="12">
        <v>3.5670000000000002</v>
      </c>
      <c r="J203" s="12">
        <v>0.8619</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308846</v>
      </c>
      <c r="D6" s="43" t="str">
        <f>IF($B6="N/A","N/A",IF(C6&gt;10,"No",IF(C6&lt;-10,"No","Yes")))</f>
        <v>N/A</v>
      </c>
      <c r="E6" s="35">
        <v>315977</v>
      </c>
      <c r="F6" s="43" t="str">
        <f>IF($B6="N/A","N/A",IF(E6&gt;10,"No",IF(E6&lt;-10,"No","Yes")))</f>
        <v>N/A</v>
      </c>
      <c r="G6" s="35">
        <v>316336</v>
      </c>
      <c r="H6" s="43" t="str">
        <f>IF($B6="N/A","N/A",IF(G6&gt;10,"No",IF(G6&lt;-10,"No","Yes")))</f>
        <v>N/A</v>
      </c>
      <c r="I6" s="12">
        <v>2.3090000000000002</v>
      </c>
      <c r="J6" s="12">
        <v>0.11360000000000001</v>
      </c>
      <c r="K6" s="44" t="s">
        <v>732</v>
      </c>
      <c r="L6" s="9" t="str">
        <f t="shared" ref="L6:L46" si="0">IF(J6="Div by 0", "N/A", IF(K6="N/A","N/A", IF(J6&gt;VALUE(MID(K6,1,2)), "No", IF(J6&lt;-1*VALUE(MID(K6,1,2)), "No", "Yes"))))</f>
        <v>Yes</v>
      </c>
    </row>
    <row r="7" spans="1:12" x14ac:dyDescent="0.2">
      <c r="A7" s="45" t="s">
        <v>10</v>
      </c>
      <c r="B7" s="34" t="s">
        <v>217</v>
      </c>
      <c r="C7" s="35">
        <v>256861</v>
      </c>
      <c r="D7" s="43" t="str">
        <f>IF($B7="N/A","N/A",IF(C7&gt;10,"No",IF(C7&lt;-10,"No","Yes")))</f>
        <v>N/A</v>
      </c>
      <c r="E7" s="35">
        <v>265938</v>
      </c>
      <c r="F7" s="43" t="str">
        <f>IF($B7="N/A","N/A",IF(E7&gt;10,"No",IF(E7&lt;-10,"No","Yes")))</f>
        <v>N/A</v>
      </c>
      <c r="G7" s="35">
        <v>267560</v>
      </c>
      <c r="H7" s="43" t="str">
        <f>IF($B7="N/A","N/A",IF(G7&gt;10,"No",IF(G7&lt;-10,"No","Yes")))</f>
        <v>N/A</v>
      </c>
      <c r="I7" s="12">
        <v>3.5339999999999998</v>
      </c>
      <c r="J7" s="12">
        <v>0.6099</v>
      </c>
      <c r="K7" s="44" t="s">
        <v>732</v>
      </c>
      <c r="L7" s="9" t="str">
        <f t="shared" si="0"/>
        <v>Yes</v>
      </c>
    </row>
    <row r="8" spans="1:12" x14ac:dyDescent="0.2">
      <c r="A8" s="45" t="s">
        <v>91</v>
      </c>
      <c r="B8" s="9" t="s">
        <v>301</v>
      </c>
      <c r="C8" s="8">
        <v>83.167986634000002</v>
      </c>
      <c r="D8" s="43" t="str">
        <f>IF($B8="N/A","N/A",IF(C8&gt;90,"No",IF(C8&lt;65,"No","Yes")))</f>
        <v>Yes</v>
      </c>
      <c r="E8" s="8">
        <v>84.163720776999995</v>
      </c>
      <c r="F8" s="43" t="str">
        <f>IF($B8="N/A","N/A",IF(E8&gt;90,"No",IF(E8&lt;65,"No","Yes")))</f>
        <v>Yes</v>
      </c>
      <c r="G8" s="8">
        <v>84.580951898999999</v>
      </c>
      <c r="H8" s="43" t="str">
        <f>IF($B8="N/A","N/A",IF(G8&gt;90,"No",IF(G8&lt;65,"No","Yes")))</f>
        <v>Yes</v>
      </c>
      <c r="I8" s="12">
        <v>1.1970000000000001</v>
      </c>
      <c r="J8" s="12">
        <v>0.49569999999999997</v>
      </c>
      <c r="K8" s="44" t="s">
        <v>732</v>
      </c>
      <c r="L8" s="9" t="str">
        <f t="shared" si="0"/>
        <v>Yes</v>
      </c>
    </row>
    <row r="9" spans="1:12" x14ac:dyDescent="0.2">
      <c r="A9" s="45" t="s">
        <v>92</v>
      </c>
      <c r="B9" s="9" t="s">
        <v>302</v>
      </c>
      <c r="C9" s="8">
        <v>92.200259052999996</v>
      </c>
      <c r="D9" s="43" t="str">
        <f>IF($B9="N/A","N/A",IF(C9&gt;100,"No",IF(C9&lt;90,"No","Yes")))</f>
        <v>Yes</v>
      </c>
      <c r="E9" s="8">
        <v>92.854677749000004</v>
      </c>
      <c r="F9" s="43" t="str">
        <f>IF($B9="N/A","N/A",IF(E9&gt;100,"No",IF(E9&lt;90,"No","Yes")))</f>
        <v>Yes</v>
      </c>
      <c r="G9" s="8">
        <v>92.816870788000003</v>
      </c>
      <c r="H9" s="43" t="str">
        <f>IF($B9="N/A","N/A",IF(G9&gt;100,"No",IF(G9&lt;90,"No","Yes")))</f>
        <v>Yes</v>
      </c>
      <c r="I9" s="12">
        <v>0.70979999999999999</v>
      </c>
      <c r="J9" s="12">
        <v>-4.1000000000000002E-2</v>
      </c>
      <c r="K9" s="44" t="s">
        <v>732</v>
      </c>
      <c r="L9" s="9" t="str">
        <f t="shared" si="0"/>
        <v>Yes</v>
      </c>
    </row>
    <row r="10" spans="1:12" x14ac:dyDescent="0.2">
      <c r="A10" s="45" t="s">
        <v>93</v>
      </c>
      <c r="B10" s="9" t="s">
        <v>303</v>
      </c>
      <c r="C10" s="8">
        <v>91.766015307000004</v>
      </c>
      <c r="D10" s="43" t="str">
        <f>IF($B10="N/A","N/A",IF(C10&gt;100,"No",IF(C10&lt;85,"No","Yes")))</f>
        <v>Yes</v>
      </c>
      <c r="E10" s="8">
        <v>92.407110028000005</v>
      </c>
      <c r="F10" s="43" t="str">
        <f>IF($B10="N/A","N/A",IF(E10&gt;100,"No",IF(E10&lt;85,"No","Yes")))</f>
        <v>Yes</v>
      </c>
      <c r="G10" s="8">
        <v>92.268435013000001</v>
      </c>
      <c r="H10" s="43" t="str">
        <f>IF($B10="N/A","N/A",IF(G10&gt;100,"No",IF(G10&lt;85,"No","Yes")))</f>
        <v>Yes</v>
      </c>
      <c r="I10" s="12">
        <v>0.6986</v>
      </c>
      <c r="J10" s="12">
        <v>-0.15</v>
      </c>
      <c r="K10" s="44" t="s">
        <v>732</v>
      </c>
      <c r="L10" s="9" t="str">
        <f t="shared" si="0"/>
        <v>Yes</v>
      </c>
    </row>
    <row r="11" spans="1:12" x14ac:dyDescent="0.2">
      <c r="A11" s="45" t="s">
        <v>94</v>
      </c>
      <c r="B11" s="9" t="s">
        <v>304</v>
      </c>
      <c r="C11" s="8">
        <v>73.601538434999995</v>
      </c>
      <c r="D11" s="43" t="str">
        <f>IF($B11="N/A","N/A",IF(C11&gt;100,"No",IF(C11&lt;80,"No","Yes")))</f>
        <v>No</v>
      </c>
      <c r="E11" s="8">
        <v>75.603318250000001</v>
      </c>
      <c r="F11" s="43" t="str">
        <f>IF($B11="N/A","N/A",IF(E11&gt;100,"No",IF(E11&lt;80,"No","Yes")))</f>
        <v>No</v>
      </c>
      <c r="G11" s="8">
        <v>76.453581198999998</v>
      </c>
      <c r="H11" s="43" t="str">
        <f>IF($B11="N/A","N/A",IF(G11&gt;100,"No",IF(G11&lt;80,"No","Yes")))</f>
        <v>No</v>
      </c>
      <c r="I11" s="12">
        <v>2.72</v>
      </c>
      <c r="J11" s="12">
        <v>1.125</v>
      </c>
      <c r="K11" s="44" t="s">
        <v>732</v>
      </c>
      <c r="L11" s="9" t="str">
        <f t="shared" si="0"/>
        <v>Yes</v>
      </c>
    </row>
    <row r="12" spans="1:12" x14ac:dyDescent="0.2">
      <c r="A12" s="45" t="s">
        <v>95</v>
      </c>
      <c r="B12" s="9" t="s">
        <v>304</v>
      </c>
      <c r="C12" s="8">
        <v>75.124453160000002</v>
      </c>
      <c r="D12" s="43" t="str">
        <f>IF($B12="N/A","N/A",IF(C12&gt;100,"No",IF(C12&lt;80,"No","Yes")))</f>
        <v>No</v>
      </c>
      <c r="E12" s="8">
        <v>75.274456521999994</v>
      </c>
      <c r="F12" s="43" t="str">
        <f>IF($B12="N/A","N/A",IF(E12&gt;100,"No",IF(E12&lt;80,"No","Yes")))</f>
        <v>No</v>
      </c>
      <c r="G12" s="8">
        <v>75.149105367999994</v>
      </c>
      <c r="H12" s="43" t="str">
        <f>IF($B12="N/A","N/A",IF(G12&gt;100,"No",IF(G12&lt;80,"No","Yes")))</f>
        <v>No</v>
      </c>
      <c r="I12" s="12">
        <v>0.19969999999999999</v>
      </c>
      <c r="J12" s="12">
        <v>-0.16700000000000001</v>
      </c>
      <c r="K12" s="44" t="s">
        <v>732</v>
      </c>
      <c r="L12" s="9" t="str">
        <f t="shared" si="0"/>
        <v>Yes</v>
      </c>
    </row>
    <row r="13" spans="1:12" x14ac:dyDescent="0.2">
      <c r="A13" s="3" t="s">
        <v>96</v>
      </c>
      <c r="B13" s="34" t="s">
        <v>217</v>
      </c>
      <c r="C13" s="35">
        <v>233091.52</v>
      </c>
      <c r="D13" s="43" t="str">
        <f t="shared" ref="D13:D44" si="1">IF($B13="N/A","N/A",IF(C13&gt;10,"No",IF(C13&lt;-10,"No","Yes")))</f>
        <v>N/A</v>
      </c>
      <c r="E13" s="35">
        <v>237899.51999999999</v>
      </c>
      <c r="F13" s="43" t="str">
        <f t="shared" ref="F13:F44" si="2">IF($B13="N/A","N/A",IF(E13&gt;10,"No",IF(E13&lt;-10,"No","Yes")))</f>
        <v>N/A</v>
      </c>
      <c r="G13" s="35">
        <v>241994</v>
      </c>
      <c r="H13" s="43" t="str">
        <f t="shared" ref="H13:H44" si="3">IF($B13="N/A","N/A",IF(G13&gt;10,"No",IF(G13&lt;-10,"No","Yes")))</f>
        <v>N/A</v>
      </c>
      <c r="I13" s="12">
        <v>2.0630000000000002</v>
      </c>
      <c r="J13" s="12">
        <v>1.7210000000000001</v>
      </c>
      <c r="K13" s="44" t="s">
        <v>732</v>
      </c>
      <c r="L13" s="9" t="str">
        <f t="shared" si="0"/>
        <v>Yes</v>
      </c>
    </row>
    <row r="14" spans="1:12" x14ac:dyDescent="0.2">
      <c r="A14" s="3" t="s">
        <v>100</v>
      </c>
      <c r="B14" s="34" t="s">
        <v>217</v>
      </c>
      <c r="C14" s="35">
        <v>71028</v>
      </c>
      <c r="D14" s="43" t="str">
        <f t="shared" si="1"/>
        <v>N/A</v>
      </c>
      <c r="E14" s="35">
        <v>69542</v>
      </c>
      <c r="F14" s="43" t="str">
        <f t="shared" si="2"/>
        <v>N/A</v>
      </c>
      <c r="G14" s="35">
        <v>68995</v>
      </c>
      <c r="H14" s="43" t="str">
        <f t="shared" si="3"/>
        <v>N/A</v>
      </c>
      <c r="I14" s="12">
        <v>-2.09</v>
      </c>
      <c r="J14" s="12">
        <v>-0.78700000000000003</v>
      </c>
      <c r="K14" s="44" t="s">
        <v>732</v>
      </c>
      <c r="L14" s="9" t="str">
        <f t="shared" si="0"/>
        <v>Yes</v>
      </c>
    </row>
    <row r="15" spans="1:12" x14ac:dyDescent="0.2">
      <c r="A15" s="3" t="s">
        <v>984</v>
      </c>
      <c r="B15" s="34" t="s">
        <v>217</v>
      </c>
      <c r="C15" s="35">
        <v>31219</v>
      </c>
      <c r="D15" s="43" t="str">
        <f t="shared" si="1"/>
        <v>N/A</v>
      </c>
      <c r="E15" s="35">
        <v>29953</v>
      </c>
      <c r="F15" s="43" t="str">
        <f t="shared" si="2"/>
        <v>N/A</v>
      </c>
      <c r="G15" s="35">
        <v>28710</v>
      </c>
      <c r="H15" s="43" t="str">
        <f t="shared" si="3"/>
        <v>N/A</v>
      </c>
      <c r="I15" s="12">
        <v>-4.0599999999999996</v>
      </c>
      <c r="J15" s="12">
        <v>-4.1500000000000004</v>
      </c>
      <c r="K15" s="44" t="s">
        <v>732</v>
      </c>
      <c r="L15" s="9" t="str">
        <f t="shared" si="0"/>
        <v>Yes</v>
      </c>
    </row>
    <row r="16" spans="1:12" x14ac:dyDescent="0.2">
      <c r="A16" s="3" t="s">
        <v>985</v>
      </c>
      <c r="B16" s="34" t="s">
        <v>217</v>
      </c>
      <c r="C16" s="35">
        <v>2932</v>
      </c>
      <c r="D16" s="43" t="str">
        <f t="shared" si="1"/>
        <v>N/A</v>
      </c>
      <c r="E16" s="35">
        <v>2826</v>
      </c>
      <c r="F16" s="43" t="str">
        <f t="shared" si="2"/>
        <v>N/A</v>
      </c>
      <c r="G16" s="35">
        <v>2930</v>
      </c>
      <c r="H16" s="43" t="str">
        <f t="shared" si="3"/>
        <v>N/A</v>
      </c>
      <c r="I16" s="12">
        <v>-3.62</v>
      </c>
      <c r="J16" s="12">
        <v>3.68</v>
      </c>
      <c r="K16" s="44" t="s">
        <v>732</v>
      </c>
      <c r="L16" s="9" t="str">
        <f t="shared" si="0"/>
        <v>Yes</v>
      </c>
    </row>
    <row r="17" spans="1:12" x14ac:dyDescent="0.2">
      <c r="A17" s="3" t="s">
        <v>986</v>
      </c>
      <c r="B17" s="34" t="s">
        <v>217</v>
      </c>
      <c r="C17" s="35">
        <v>10393</v>
      </c>
      <c r="D17" s="43" t="str">
        <f t="shared" si="1"/>
        <v>N/A</v>
      </c>
      <c r="E17" s="35">
        <v>10150</v>
      </c>
      <c r="F17" s="43" t="str">
        <f t="shared" si="2"/>
        <v>N/A</v>
      </c>
      <c r="G17" s="35">
        <v>10152</v>
      </c>
      <c r="H17" s="43" t="str">
        <f t="shared" si="3"/>
        <v>N/A</v>
      </c>
      <c r="I17" s="12">
        <v>-2.34</v>
      </c>
      <c r="J17" s="12">
        <v>1.9699999999999999E-2</v>
      </c>
      <c r="K17" s="44" t="s">
        <v>732</v>
      </c>
      <c r="L17" s="9" t="str">
        <f t="shared" si="0"/>
        <v>Yes</v>
      </c>
    </row>
    <row r="18" spans="1:12" x14ac:dyDescent="0.2">
      <c r="A18" s="3" t="s">
        <v>987</v>
      </c>
      <c r="B18" s="34" t="s">
        <v>217</v>
      </c>
      <c r="C18" s="35">
        <v>26484</v>
      </c>
      <c r="D18" s="43" t="str">
        <f t="shared" si="1"/>
        <v>N/A</v>
      </c>
      <c r="E18" s="35">
        <v>26613</v>
      </c>
      <c r="F18" s="43" t="str">
        <f t="shared" si="2"/>
        <v>N/A</v>
      </c>
      <c r="G18" s="35">
        <v>27203</v>
      </c>
      <c r="H18" s="43" t="str">
        <f t="shared" si="3"/>
        <v>N/A</v>
      </c>
      <c r="I18" s="12">
        <v>0.48709999999999998</v>
      </c>
      <c r="J18" s="12">
        <v>2.2170000000000001</v>
      </c>
      <c r="K18" s="44" t="s">
        <v>732</v>
      </c>
      <c r="L18" s="9" t="str">
        <f t="shared" si="0"/>
        <v>Yes</v>
      </c>
    </row>
    <row r="19" spans="1:12" x14ac:dyDescent="0.2">
      <c r="A19" s="3" t="s">
        <v>988</v>
      </c>
      <c r="B19" s="34" t="s">
        <v>217</v>
      </c>
      <c r="C19" s="35">
        <v>0</v>
      </c>
      <c r="D19" s="43" t="str">
        <f t="shared" si="1"/>
        <v>N/A</v>
      </c>
      <c r="E19" s="35">
        <v>0</v>
      </c>
      <c r="F19" s="43" t="str">
        <f t="shared" si="2"/>
        <v>N/A</v>
      </c>
      <c r="G19" s="35">
        <v>0</v>
      </c>
      <c r="H19" s="43" t="str">
        <f t="shared" si="3"/>
        <v>N/A</v>
      </c>
      <c r="I19" s="12" t="s">
        <v>1743</v>
      </c>
      <c r="J19" s="12" t="s">
        <v>1743</v>
      </c>
      <c r="K19" s="44" t="s">
        <v>732</v>
      </c>
      <c r="L19" s="9" t="str">
        <f t="shared" si="0"/>
        <v>N/A</v>
      </c>
    </row>
    <row r="20" spans="1:12" x14ac:dyDescent="0.2">
      <c r="A20" s="3" t="s">
        <v>101</v>
      </c>
      <c r="B20" s="34" t="s">
        <v>217</v>
      </c>
      <c r="C20" s="35">
        <v>87151</v>
      </c>
      <c r="D20" s="43" t="str">
        <f t="shared" si="1"/>
        <v>N/A</v>
      </c>
      <c r="E20" s="35">
        <v>90295</v>
      </c>
      <c r="F20" s="43" t="str">
        <f t="shared" si="2"/>
        <v>N/A</v>
      </c>
      <c r="G20" s="35">
        <v>94250</v>
      </c>
      <c r="H20" s="43" t="str">
        <f t="shared" si="3"/>
        <v>N/A</v>
      </c>
      <c r="I20" s="12">
        <v>3.6080000000000001</v>
      </c>
      <c r="J20" s="12">
        <v>4.38</v>
      </c>
      <c r="K20" s="44" t="s">
        <v>732</v>
      </c>
      <c r="L20" s="9" t="str">
        <f t="shared" si="0"/>
        <v>Yes</v>
      </c>
    </row>
    <row r="21" spans="1:12" x14ac:dyDescent="0.2">
      <c r="A21" s="3" t="s">
        <v>989</v>
      </c>
      <c r="B21" s="34" t="s">
        <v>217</v>
      </c>
      <c r="C21" s="35">
        <v>56399</v>
      </c>
      <c r="D21" s="43" t="str">
        <f t="shared" si="1"/>
        <v>N/A</v>
      </c>
      <c r="E21" s="35">
        <v>56934</v>
      </c>
      <c r="F21" s="43" t="str">
        <f t="shared" si="2"/>
        <v>N/A</v>
      </c>
      <c r="G21" s="35">
        <v>58487</v>
      </c>
      <c r="H21" s="43" t="str">
        <f t="shared" si="3"/>
        <v>N/A</v>
      </c>
      <c r="I21" s="12">
        <v>0.9486</v>
      </c>
      <c r="J21" s="12">
        <v>2.7280000000000002</v>
      </c>
      <c r="K21" s="44" t="s">
        <v>732</v>
      </c>
      <c r="L21" s="9" t="str">
        <f t="shared" si="0"/>
        <v>Yes</v>
      </c>
    </row>
    <row r="22" spans="1:12" x14ac:dyDescent="0.2">
      <c r="A22" s="3" t="s">
        <v>990</v>
      </c>
      <c r="B22" s="34" t="s">
        <v>217</v>
      </c>
      <c r="C22" s="35">
        <v>5482</v>
      </c>
      <c r="D22" s="43" t="str">
        <f t="shared" si="1"/>
        <v>N/A</v>
      </c>
      <c r="E22" s="35">
        <v>6501</v>
      </c>
      <c r="F22" s="43" t="str">
        <f t="shared" si="2"/>
        <v>N/A</v>
      </c>
      <c r="G22" s="35">
        <v>7326</v>
      </c>
      <c r="H22" s="43" t="str">
        <f t="shared" si="3"/>
        <v>N/A</v>
      </c>
      <c r="I22" s="12">
        <v>18.59</v>
      </c>
      <c r="J22" s="12">
        <v>12.69</v>
      </c>
      <c r="K22" s="44" t="s">
        <v>732</v>
      </c>
      <c r="L22" s="9" t="str">
        <f t="shared" si="0"/>
        <v>Yes</v>
      </c>
    </row>
    <row r="23" spans="1:12" x14ac:dyDescent="0.2">
      <c r="A23" s="3" t="s">
        <v>991</v>
      </c>
      <c r="B23" s="34" t="s">
        <v>217</v>
      </c>
      <c r="C23" s="35">
        <v>12697</v>
      </c>
      <c r="D23" s="43" t="str">
        <f t="shared" si="1"/>
        <v>N/A</v>
      </c>
      <c r="E23" s="35">
        <v>13438</v>
      </c>
      <c r="F23" s="43" t="str">
        <f t="shared" si="2"/>
        <v>N/A</v>
      </c>
      <c r="G23" s="35">
        <v>13997</v>
      </c>
      <c r="H23" s="43" t="str">
        <f t="shared" si="3"/>
        <v>N/A</v>
      </c>
      <c r="I23" s="12">
        <v>5.8360000000000003</v>
      </c>
      <c r="J23" s="12">
        <v>4.16</v>
      </c>
      <c r="K23" s="44" t="s">
        <v>732</v>
      </c>
      <c r="L23" s="9" t="str">
        <f t="shared" si="0"/>
        <v>Yes</v>
      </c>
    </row>
    <row r="24" spans="1:12" x14ac:dyDescent="0.2">
      <c r="A24" s="3" t="s">
        <v>992</v>
      </c>
      <c r="B24" s="34" t="s">
        <v>217</v>
      </c>
      <c r="C24" s="35">
        <v>12573</v>
      </c>
      <c r="D24" s="43" t="str">
        <f t="shared" si="1"/>
        <v>N/A</v>
      </c>
      <c r="E24" s="35">
        <v>13422</v>
      </c>
      <c r="F24" s="43" t="str">
        <f t="shared" si="2"/>
        <v>N/A</v>
      </c>
      <c r="G24" s="35">
        <v>14440</v>
      </c>
      <c r="H24" s="43" t="str">
        <f t="shared" si="3"/>
        <v>N/A</v>
      </c>
      <c r="I24" s="12">
        <v>6.7530000000000001</v>
      </c>
      <c r="J24" s="12">
        <v>7.585</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117522</v>
      </c>
      <c r="D26" s="43" t="str">
        <f t="shared" si="1"/>
        <v>N/A</v>
      </c>
      <c r="E26" s="35">
        <v>119340</v>
      </c>
      <c r="F26" s="43" t="str">
        <f t="shared" si="2"/>
        <v>N/A</v>
      </c>
      <c r="G26" s="35">
        <v>115869</v>
      </c>
      <c r="H26" s="43" t="str">
        <f t="shared" si="3"/>
        <v>N/A</v>
      </c>
      <c r="I26" s="12">
        <v>1.5469999999999999</v>
      </c>
      <c r="J26" s="12">
        <v>-2.91</v>
      </c>
      <c r="K26" s="44" t="s">
        <v>732</v>
      </c>
      <c r="L26" s="9" t="str">
        <f t="shared" si="0"/>
        <v>Yes</v>
      </c>
    </row>
    <row r="27" spans="1:12" x14ac:dyDescent="0.2">
      <c r="A27" s="3" t="s">
        <v>994</v>
      </c>
      <c r="B27" s="34" t="s">
        <v>217</v>
      </c>
      <c r="C27" s="35">
        <v>0</v>
      </c>
      <c r="D27" s="43" t="str">
        <f t="shared" si="1"/>
        <v>N/A</v>
      </c>
      <c r="E27" s="35">
        <v>0</v>
      </c>
      <c r="F27" s="43" t="str">
        <f t="shared" si="2"/>
        <v>N/A</v>
      </c>
      <c r="G27" s="35">
        <v>0</v>
      </c>
      <c r="H27" s="43" t="str">
        <f t="shared" si="3"/>
        <v>N/A</v>
      </c>
      <c r="I27" s="12" t="s">
        <v>1743</v>
      </c>
      <c r="J27" s="12" t="s">
        <v>1743</v>
      </c>
      <c r="K27" s="44" t="s">
        <v>732</v>
      </c>
      <c r="L27" s="9" t="str">
        <f t="shared" si="0"/>
        <v>N/A</v>
      </c>
    </row>
    <row r="28" spans="1:12" x14ac:dyDescent="0.2">
      <c r="A28" s="3" t="s">
        <v>995</v>
      </c>
      <c r="B28" s="34" t="s">
        <v>217</v>
      </c>
      <c r="C28" s="35">
        <v>25</v>
      </c>
      <c r="D28" s="43" t="str">
        <f t="shared" si="1"/>
        <v>N/A</v>
      </c>
      <c r="E28" s="35">
        <v>35</v>
      </c>
      <c r="F28" s="43" t="str">
        <f t="shared" si="2"/>
        <v>N/A</v>
      </c>
      <c r="G28" s="35">
        <v>54</v>
      </c>
      <c r="H28" s="43" t="str">
        <f t="shared" si="3"/>
        <v>N/A</v>
      </c>
      <c r="I28" s="12">
        <v>40</v>
      </c>
      <c r="J28" s="12">
        <v>54.29</v>
      </c>
      <c r="K28" s="44" t="s">
        <v>732</v>
      </c>
      <c r="L28" s="9" t="str">
        <f t="shared" si="0"/>
        <v>No</v>
      </c>
    </row>
    <row r="29" spans="1:12" x14ac:dyDescent="0.2">
      <c r="A29" s="3" t="s">
        <v>996</v>
      </c>
      <c r="B29" s="34" t="s">
        <v>217</v>
      </c>
      <c r="C29" s="35">
        <v>101</v>
      </c>
      <c r="D29" s="43" t="str">
        <f t="shared" si="1"/>
        <v>N/A</v>
      </c>
      <c r="E29" s="35">
        <v>80</v>
      </c>
      <c r="F29" s="43" t="str">
        <f t="shared" si="2"/>
        <v>N/A</v>
      </c>
      <c r="G29" s="116">
        <v>89</v>
      </c>
      <c r="H29" s="43" t="str">
        <f t="shared" si="3"/>
        <v>N/A</v>
      </c>
      <c r="I29" s="12">
        <v>-20.8</v>
      </c>
      <c r="J29" s="12">
        <v>11.25</v>
      </c>
      <c r="K29" s="44" t="s">
        <v>732</v>
      </c>
      <c r="L29" s="9" t="str">
        <f t="shared" si="0"/>
        <v>Yes</v>
      </c>
    </row>
    <row r="30" spans="1:12" x14ac:dyDescent="0.2">
      <c r="A30" s="3" t="s">
        <v>997</v>
      </c>
      <c r="B30" s="34" t="s">
        <v>217</v>
      </c>
      <c r="C30" s="35">
        <v>95721</v>
      </c>
      <c r="D30" s="43" t="str">
        <f t="shared" si="1"/>
        <v>N/A</v>
      </c>
      <c r="E30" s="35">
        <v>98906</v>
      </c>
      <c r="F30" s="43" t="str">
        <f t="shared" si="2"/>
        <v>N/A</v>
      </c>
      <c r="G30" s="35">
        <v>96216</v>
      </c>
      <c r="H30" s="43" t="str">
        <f t="shared" si="3"/>
        <v>N/A</v>
      </c>
      <c r="I30" s="12">
        <v>3.327</v>
      </c>
      <c r="J30" s="12">
        <v>-2.72</v>
      </c>
      <c r="K30" s="44" t="s">
        <v>732</v>
      </c>
      <c r="L30" s="9" t="str">
        <f t="shared" si="0"/>
        <v>Yes</v>
      </c>
    </row>
    <row r="31" spans="1:12" x14ac:dyDescent="0.2">
      <c r="A31" s="3" t="s">
        <v>998</v>
      </c>
      <c r="B31" s="34" t="s">
        <v>217</v>
      </c>
      <c r="C31" s="35">
        <v>7463</v>
      </c>
      <c r="D31" s="43" t="str">
        <f t="shared" si="1"/>
        <v>N/A</v>
      </c>
      <c r="E31" s="35">
        <v>6880</v>
      </c>
      <c r="F31" s="43" t="str">
        <f t="shared" si="2"/>
        <v>N/A</v>
      </c>
      <c r="G31" s="35">
        <v>6441</v>
      </c>
      <c r="H31" s="43" t="str">
        <f t="shared" si="3"/>
        <v>N/A</v>
      </c>
      <c r="I31" s="12">
        <v>-7.81</v>
      </c>
      <c r="J31" s="12">
        <v>-6.38</v>
      </c>
      <c r="K31" s="44" t="s">
        <v>732</v>
      </c>
      <c r="L31" s="9" t="str">
        <f t="shared" si="0"/>
        <v>Yes</v>
      </c>
    </row>
    <row r="32" spans="1:12" x14ac:dyDescent="0.2">
      <c r="A32" s="3" t="s">
        <v>999</v>
      </c>
      <c r="B32" s="34" t="s">
        <v>217</v>
      </c>
      <c r="C32" s="35">
        <v>14212</v>
      </c>
      <c r="D32" s="43" t="str">
        <f t="shared" si="1"/>
        <v>N/A</v>
      </c>
      <c r="E32" s="35">
        <v>13439</v>
      </c>
      <c r="F32" s="43" t="str">
        <f t="shared" si="2"/>
        <v>N/A</v>
      </c>
      <c r="G32" s="35">
        <v>13069</v>
      </c>
      <c r="H32" s="43" t="str">
        <f t="shared" si="3"/>
        <v>N/A</v>
      </c>
      <c r="I32" s="12">
        <v>-5.44</v>
      </c>
      <c r="J32" s="12">
        <v>-2.75</v>
      </c>
      <c r="K32" s="44" t="s">
        <v>732</v>
      </c>
      <c r="L32" s="9" t="str">
        <f t="shared" si="0"/>
        <v>Yes</v>
      </c>
    </row>
    <row r="33" spans="1:12" x14ac:dyDescent="0.2">
      <c r="A33" s="3" t="s">
        <v>1000</v>
      </c>
      <c r="B33" s="34" t="s">
        <v>217</v>
      </c>
      <c r="C33" s="35">
        <v>0</v>
      </c>
      <c r="D33" s="43" t="str">
        <f t="shared" si="1"/>
        <v>N/A</v>
      </c>
      <c r="E33" s="35">
        <v>0</v>
      </c>
      <c r="F33" s="43" t="str">
        <f t="shared" si="2"/>
        <v>N/A</v>
      </c>
      <c r="G33" s="35">
        <v>0</v>
      </c>
      <c r="H33" s="43" t="str">
        <f t="shared" si="3"/>
        <v>N/A</v>
      </c>
      <c r="I33" s="12" t="s">
        <v>1743</v>
      </c>
      <c r="J33" s="12" t="s">
        <v>1743</v>
      </c>
      <c r="K33" s="44" t="s">
        <v>732</v>
      </c>
      <c r="L33" s="9" t="str">
        <f t="shared" si="0"/>
        <v>N/A</v>
      </c>
    </row>
    <row r="34" spans="1:12" x14ac:dyDescent="0.2">
      <c r="A34" s="3" t="s">
        <v>105</v>
      </c>
      <c r="B34" s="34" t="s">
        <v>217</v>
      </c>
      <c r="C34" s="35">
        <v>33145</v>
      </c>
      <c r="D34" s="43" t="str">
        <f t="shared" si="1"/>
        <v>N/A</v>
      </c>
      <c r="E34" s="35">
        <v>36800</v>
      </c>
      <c r="F34" s="43" t="str">
        <f t="shared" si="2"/>
        <v>N/A</v>
      </c>
      <c r="G34" s="35">
        <v>37222</v>
      </c>
      <c r="H34" s="43" t="str">
        <f t="shared" si="3"/>
        <v>N/A</v>
      </c>
      <c r="I34" s="12">
        <v>11.03</v>
      </c>
      <c r="J34" s="12">
        <v>1.147</v>
      </c>
      <c r="K34" s="44" t="s">
        <v>732</v>
      </c>
      <c r="L34" s="9" t="str">
        <f t="shared" si="0"/>
        <v>Yes</v>
      </c>
    </row>
    <row r="35" spans="1:12" x14ac:dyDescent="0.2">
      <c r="A35" s="3" t="s">
        <v>1001</v>
      </c>
      <c r="B35" s="34" t="s">
        <v>217</v>
      </c>
      <c r="C35" s="35">
        <v>0</v>
      </c>
      <c r="D35" s="43" t="str">
        <f t="shared" si="1"/>
        <v>N/A</v>
      </c>
      <c r="E35" s="35">
        <v>0</v>
      </c>
      <c r="F35" s="43" t="str">
        <f t="shared" si="2"/>
        <v>N/A</v>
      </c>
      <c r="G35" s="35">
        <v>0</v>
      </c>
      <c r="H35" s="43" t="str">
        <f t="shared" si="3"/>
        <v>N/A</v>
      </c>
      <c r="I35" s="12" t="s">
        <v>1743</v>
      </c>
      <c r="J35" s="12" t="s">
        <v>1743</v>
      </c>
      <c r="K35" s="44" t="s">
        <v>732</v>
      </c>
      <c r="L35" s="9" t="str">
        <f t="shared" si="0"/>
        <v>N/A</v>
      </c>
    </row>
    <row r="36" spans="1:12" x14ac:dyDescent="0.2">
      <c r="A36" s="3" t="s">
        <v>1002</v>
      </c>
      <c r="B36" s="34" t="s">
        <v>217</v>
      </c>
      <c r="C36" s="35">
        <v>2710</v>
      </c>
      <c r="D36" s="43" t="str">
        <f t="shared" si="1"/>
        <v>N/A</v>
      </c>
      <c r="E36" s="35">
        <v>3354</v>
      </c>
      <c r="F36" s="43" t="str">
        <f t="shared" si="2"/>
        <v>N/A</v>
      </c>
      <c r="G36" s="35">
        <v>3366</v>
      </c>
      <c r="H36" s="43" t="str">
        <f t="shared" si="3"/>
        <v>N/A</v>
      </c>
      <c r="I36" s="12">
        <v>23.76</v>
      </c>
      <c r="J36" s="12">
        <v>0.35780000000000001</v>
      </c>
      <c r="K36" s="44" t="s">
        <v>732</v>
      </c>
      <c r="L36" s="9" t="str">
        <f t="shared" si="0"/>
        <v>Yes</v>
      </c>
    </row>
    <row r="37" spans="1:12" x14ac:dyDescent="0.2">
      <c r="A37" s="3" t="s">
        <v>1003</v>
      </c>
      <c r="B37" s="34" t="s">
        <v>217</v>
      </c>
      <c r="C37" s="35">
        <v>40</v>
      </c>
      <c r="D37" s="43" t="str">
        <f t="shared" si="1"/>
        <v>N/A</v>
      </c>
      <c r="E37" s="35">
        <v>20</v>
      </c>
      <c r="F37" s="43" t="str">
        <f t="shared" si="2"/>
        <v>N/A</v>
      </c>
      <c r="G37" s="35">
        <v>14</v>
      </c>
      <c r="H37" s="43" t="str">
        <f t="shared" si="3"/>
        <v>N/A</v>
      </c>
      <c r="I37" s="12">
        <v>-50</v>
      </c>
      <c r="J37" s="12">
        <v>-30</v>
      </c>
      <c r="K37" s="44" t="s">
        <v>732</v>
      </c>
      <c r="L37" s="9" t="str">
        <f t="shared" si="0"/>
        <v>Yes</v>
      </c>
    </row>
    <row r="38" spans="1:12" x14ac:dyDescent="0.2">
      <c r="A38" s="3" t="s">
        <v>1004</v>
      </c>
      <c r="B38" s="34" t="s">
        <v>217</v>
      </c>
      <c r="C38" s="35">
        <v>11376</v>
      </c>
      <c r="D38" s="43" t="str">
        <f t="shared" si="1"/>
        <v>N/A</v>
      </c>
      <c r="E38" s="35">
        <v>11645</v>
      </c>
      <c r="F38" s="43" t="str">
        <f t="shared" si="2"/>
        <v>N/A</v>
      </c>
      <c r="G38" s="35">
        <v>10861</v>
      </c>
      <c r="H38" s="43" t="str">
        <f t="shared" si="3"/>
        <v>N/A</v>
      </c>
      <c r="I38" s="12">
        <v>2.3650000000000002</v>
      </c>
      <c r="J38" s="12">
        <v>-6.73</v>
      </c>
      <c r="K38" s="44" t="s">
        <v>732</v>
      </c>
      <c r="L38" s="9" t="str">
        <f t="shared" si="0"/>
        <v>Yes</v>
      </c>
    </row>
    <row r="39" spans="1:12" x14ac:dyDescent="0.2">
      <c r="A39" s="3" t="s">
        <v>1005</v>
      </c>
      <c r="B39" s="34" t="s">
        <v>217</v>
      </c>
      <c r="C39" s="35">
        <v>18735</v>
      </c>
      <c r="D39" s="43" t="str">
        <f t="shared" si="1"/>
        <v>N/A</v>
      </c>
      <c r="E39" s="35">
        <v>21499</v>
      </c>
      <c r="F39" s="43" t="str">
        <f t="shared" si="2"/>
        <v>N/A</v>
      </c>
      <c r="G39" s="35">
        <v>22680</v>
      </c>
      <c r="H39" s="43" t="str">
        <f t="shared" si="3"/>
        <v>N/A</v>
      </c>
      <c r="I39" s="12">
        <v>14.75</v>
      </c>
      <c r="J39" s="12">
        <v>5.4930000000000003</v>
      </c>
      <c r="K39" s="44" t="s">
        <v>732</v>
      </c>
      <c r="L39" s="9" t="str">
        <f t="shared" si="0"/>
        <v>Yes</v>
      </c>
    </row>
    <row r="40" spans="1:12" x14ac:dyDescent="0.2">
      <c r="A40" s="3" t="s">
        <v>1006</v>
      </c>
      <c r="B40" s="34" t="s">
        <v>217</v>
      </c>
      <c r="C40" s="35">
        <v>284</v>
      </c>
      <c r="D40" s="43" t="str">
        <f t="shared" si="1"/>
        <v>N/A</v>
      </c>
      <c r="E40" s="35">
        <v>282</v>
      </c>
      <c r="F40" s="43" t="str">
        <f t="shared" si="2"/>
        <v>N/A</v>
      </c>
      <c r="G40" s="35">
        <v>301</v>
      </c>
      <c r="H40" s="43" t="str">
        <f t="shared" si="3"/>
        <v>N/A</v>
      </c>
      <c r="I40" s="12">
        <v>-0.70399999999999996</v>
      </c>
      <c r="J40" s="12">
        <v>6.7380000000000004</v>
      </c>
      <c r="K40" s="44" t="s">
        <v>732</v>
      </c>
      <c r="L40" s="9" t="str">
        <f t="shared" si="0"/>
        <v>Yes</v>
      </c>
    </row>
    <row r="41" spans="1:12" x14ac:dyDescent="0.2">
      <c r="A41" s="45" t="s">
        <v>84</v>
      </c>
      <c r="B41" s="34" t="s">
        <v>217</v>
      </c>
      <c r="C41" s="46">
        <v>2863862914</v>
      </c>
      <c r="D41" s="43" t="str">
        <f t="shared" si="1"/>
        <v>N/A</v>
      </c>
      <c r="E41" s="46">
        <v>3066818352</v>
      </c>
      <c r="F41" s="43" t="str">
        <f t="shared" si="2"/>
        <v>N/A</v>
      </c>
      <c r="G41" s="46">
        <v>3130781840</v>
      </c>
      <c r="H41" s="43" t="str">
        <f t="shared" si="3"/>
        <v>N/A</v>
      </c>
      <c r="I41" s="12">
        <v>7.0869999999999997</v>
      </c>
      <c r="J41" s="12">
        <v>2.0859999999999999</v>
      </c>
      <c r="K41" s="44" t="s">
        <v>732</v>
      </c>
      <c r="L41" s="9" t="str">
        <f t="shared" si="0"/>
        <v>Yes</v>
      </c>
    </row>
    <row r="42" spans="1:12" x14ac:dyDescent="0.2">
      <c r="A42" s="45" t="s">
        <v>1503</v>
      </c>
      <c r="B42" s="34" t="s">
        <v>217</v>
      </c>
      <c r="C42" s="46">
        <v>9272.7861587999996</v>
      </c>
      <c r="D42" s="43" t="str">
        <f t="shared" si="1"/>
        <v>N/A</v>
      </c>
      <c r="E42" s="46">
        <v>9705.8278038999997</v>
      </c>
      <c r="F42" s="43" t="str">
        <f t="shared" si="2"/>
        <v>N/A</v>
      </c>
      <c r="G42" s="46">
        <v>9897.0140609999999</v>
      </c>
      <c r="H42" s="43" t="str">
        <f t="shared" si="3"/>
        <v>N/A</v>
      </c>
      <c r="I42" s="12">
        <v>4.67</v>
      </c>
      <c r="J42" s="12">
        <v>1.97</v>
      </c>
      <c r="K42" s="44" t="s">
        <v>732</v>
      </c>
      <c r="L42" s="9" t="str">
        <f t="shared" si="0"/>
        <v>Yes</v>
      </c>
    </row>
    <row r="43" spans="1:12" x14ac:dyDescent="0.2">
      <c r="A43" s="45" t="s">
        <v>1504</v>
      </c>
      <c r="B43" s="34" t="s">
        <v>217</v>
      </c>
      <c r="C43" s="46">
        <v>11149.465719</v>
      </c>
      <c r="D43" s="43" t="str">
        <f t="shared" si="1"/>
        <v>N/A</v>
      </c>
      <c r="E43" s="46">
        <v>11532.080228999999</v>
      </c>
      <c r="F43" s="43" t="str">
        <f t="shared" si="2"/>
        <v>N/A</v>
      </c>
      <c r="G43" s="46">
        <v>11701.232770000001</v>
      </c>
      <c r="H43" s="43" t="str">
        <f t="shared" si="3"/>
        <v>N/A</v>
      </c>
      <c r="I43" s="12">
        <v>3.4319999999999999</v>
      </c>
      <c r="J43" s="12">
        <v>1.4670000000000001</v>
      </c>
      <c r="K43" s="44" t="s">
        <v>732</v>
      </c>
      <c r="L43" s="9" t="str">
        <f t="shared" si="0"/>
        <v>Yes</v>
      </c>
    </row>
    <row r="44" spans="1:12" x14ac:dyDescent="0.2">
      <c r="A44" s="4" t="s">
        <v>107</v>
      </c>
      <c r="B44" s="34" t="s">
        <v>217</v>
      </c>
      <c r="C44" s="46">
        <v>2398378</v>
      </c>
      <c r="D44" s="43" t="str">
        <f t="shared" si="1"/>
        <v>N/A</v>
      </c>
      <c r="E44" s="46">
        <v>2309368</v>
      </c>
      <c r="F44" s="43" t="str">
        <f t="shared" si="2"/>
        <v>N/A</v>
      </c>
      <c r="G44" s="46">
        <v>2223425</v>
      </c>
      <c r="H44" s="43" t="str">
        <f t="shared" si="3"/>
        <v>N/A</v>
      </c>
      <c r="I44" s="12">
        <v>-3.71</v>
      </c>
      <c r="J44" s="12">
        <v>-3.72</v>
      </c>
      <c r="K44" s="44" t="s">
        <v>732</v>
      </c>
      <c r="L44" s="9" t="str">
        <f t="shared" si="0"/>
        <v>Yes</v>
      </c>
    </row>
    <row r="45" spans="1:12" x14ac:dyDescent="0.2">
      <c r="A45" s="45" t="s">
        <v>162</v>
      </c>
      <c r="B45" s="47" t="s">
        <v>221</v>
      </c>
      <c r="C45" s="1">
        <v>529</v>
      </c>
      <c r="D45" s="43" t="str">
        <f>IF($B45="N/A","N/A",IF(C45&gt;0,"No",IF(C45&lt;0,"No","Yes")))</f>
        <v>No</v>
      </c>
      <c r="E45" s="1">
        <v>382</v>
      </c>
      <c r="F45" s="43" t="str">
        <f>IF($B45="N/A","N/A",IF(E45&gt;0,"No",IF(E45&lt;0,"No","Yes")))</f>
        <v>No</v>
      </c>
      <c r="G45" s="1">
        <v>290</v>
      </c>
      <c r="H45" s="43" t="str">
        <f>IF($B45="N/A","N/A",IF(G45&gt;0,"No",IF(G45&lt;0,"No","Yes")))</f>
        <v>No</v>
      </c>
      <c r="I45" s="12">
        <v>-27.8</v>
      </c>
      <c r="J45" s="12">
        <v>-24.1</v>
      </c>
      <c r="K45" s="44" t="s">
        <v>732</v>
      </c>
      <c r="L45" s="9" t="str">
        <f t="shared" si="0"/>
        <v>Yes</v>
      </c>
    </row>
    <row r="46" spans="1:12" x14ac:dyDescent="0.2">
      <c r="A46" s="45" t="s">
        <v>160</v>
      </c>
      <c r="B46" s="34" t="s">
        <v>217</v>
      </c>
      <c r="C46" s="46">
        <v>584270</v>
      </c>
      <c r="D46" s="43" t="str">
        <f t="shared" ref="D46:D47" si="4">IF($B46="N/A","N/A",IF(C46&gt;10,"No",IF(C46&lt;-10,"No","Yes")))</f>
        <v>N/A</v>
      </c>
      <c r="E46" s="46">
        <v>525489</v>
      </c>
      <c r="F46" s="43" t="str">
        <f t="shared" ref="F46:F47" si="5">IF($B46="N/A","N/A",IF(E46&gt;10,"No",IF(E46&lt;-10,"No","Yes")))</f>
        <v>N/A</v>
      </c>
      <c r="G46" s="46">
        <v>437320</v>
      </c>
      <c r="H46" s="43" t="str">
        <f t="shared" ref="H46:H47" si="6">IF($B46="N/A","N/A",IF(G46&gt;10,"No",IF(G46&lt;-10,"No","Yes")))</f>
        <v>N/A</v>
      </c>
      <c r="I46" s="12">
        <v>-10.1</v>
      </c>
      <c r="J46" s="12">
        <v>-16.8</v>
      </c>
      <c r="K46" s="44" t="s">
        <v>732</v>
      </c>
      <c r="L46" s="9" t="str">
        <f t="shared" si="0"/>
        <v>Yes</v>
      </c>
    </row>
    <row r="47" spans="1:12" x14ac:dyDescent="0.2">
      <c r="A47" s="45" t="s">
        <v>1290</v>
      </c>
      <c r="B47" s="34" t="s">
        <v>217</v>
      </c>
      <c r="C47" s="46">
        <v>1104.4801511999999</v>
      </c>
      <c r="D47" s="43" t="str">
        <f t="shared" si="4"/>
        <v>N/A</v>
      </c>
      <c r="E47" s="46">
        <v>1375.6256545000001</v>
      </c>
      <c r="F47" s="43" t="str">
        <f t="shared" si="5"/>
        <v>N/A</v>
      </c>
      <c r="G47" s="46">
        <v>1508</v>
      </c>
      <c r="H47" s="43" t="str">
        <f t="shared" si="6"/>
        <v>N/A</v>
      </c>
      <c r="I47" s="12">
        <v>24.55</v>
      </c>
      <c r="J47" s="12">
        <v>9.6229999999999993</v>
      </c>
      <c r="K47" s="44" t="s">
        <v>732</v>
      </c>
      <c r="L47" s="9" t="str">
        <f>IF(J47="Div by 0", "N/A", IF(OR(J47="N/A",K47="N/A"),"N/A", IF(J47&gt;VALUE(MID(K47,1,2)), "No", IF(J47&lt;-1*VALUE(MID(K47,1,2)), "No", "Yes"))))</f>
        <v>Yes</v>
      </c>
    </row>
    <row r="48" spans="1:12" x14ac:dyDescent="0.2">
      <c r="A48" s="45" t="s">
        <v>1505</v>
      </c>
      <c r="B48" s="34" t="s">
        <v>217</v>
      </c>
      <c r="C48" s="46">
        <v>12622.928676</v>
      </c>
      <c r="D48" s="43" t="str">
        <f t="shared" ref="D48:D74" si="7">IF($B48="N/A","N/A",IF(C48&gt;10,"No",IF(C48&lt;-10,"No","Yes")))</f>
        <v>N/A</v>
      </c>
      <c r="E48" s="46">
        <v>13446.514236000001</v>
      </c>
      <c r="F48" s="43" t="str">
        <f t="shared" ref="F48:F74" si="8">IF($B48="N/A","N/A",IF(E48&gt;10,"No",IF(E48&lt;-10,"No","Yes")))</f>
        <v>N/A</v>
      </c>
      <c r="G48" s="46">
        <v>13929.822088999999</v>
      </c>
      <c r="H48" s="43" t="str">
        <f t="shared" ref="H48:H74" si="9">IF($B48="N/A","N/A",IF(G48&gt;10,"No",IF(G48&lt;-10,"No","Yes")))</f>
        <v>N/A</v>
      </c>
      <c r="I48" s="12">
        <v>6.5250000000000004</v>
      </c>
      <c r="J48" s="12">
        <v>3.5939999999999999</v>
      </c>
      <c r="K48" s="44" t="s">
        <v>732</v>
      </c>
      <c r="L48" s="9" t="str">
        <f t="shared" ref="L48:L74" si="10">IF(J48="Div by 0", "N/A", IF(K48="N/A","N/A", IF(J48&gt;VALUE(MID(K48,1,2)), "No", IF(J48&lt;-1*VALUE(MID(K48,1,2)), "No", "Yes"))))</f>
        <v>Yes</v>
      </c>
    </row>
    <row r="49" spans="1:12" x14ac:dyDescent="0.2">
      <c r="A49" s="45" t="s">
        <v>1506</v>
      </c>
      <c r="B49" s="34" t="s">
        <v>217</v>
      </c>
      <c r="C49" s="46">
        <v>5682.0805919000004</v>
      </c>
      <c r="D49" s="43" t="str">
        <f t="shared" si="7"/>
        <v>N/A</v>
      </c>
      <c r="E49" s="46">
        <v>6096.1625547000003</v>
      </c>
      <c r="F49" s="43" t="str">
        <f t="shared" si="8"/>
        <v>N/A</v>
      </c>
      <c r="G49" s="46">
        <v>6362.8071055</v>
      </c>
      <c r="H49" s="43" t="str">
        <f t="shared" si="9"/>
        <v>N/A</v>
      </c>
      <c r="I49" s="12">
        <v>7.2880000000000003</v>
      </c>
      <c r="J49" s="12">
        <v>4.3739999999999997</v>
      </c>
      <c r="K49" s="44" t="s">
        <v>732</v>
      </c>
      <c r="L49" s="9" t="str">
        <f t="shared" si="10"/>
        <v>Yes</v>
      </c>
    </row>
    <row r="50" spans="1:12" x14ac:dyDescent="0.2">
      <c r="A50" s="45" t="s">
        <v>1507</v>
      </c>
      <c r="B50" s="34" t="s">
        <v>217</v>
      </c>
      <c r="C50" s="46">
        <v>10462.930764000001</v>
      </c>
      <c r="D50" s="43" t="str">
        <f t="shared" si="7"/>
        <v>N/A</v>
      </c>
      <c r="E50" s="46">
        <v>11293.605449000001</v>
      </c>
      <c r="F50" s="43" t="str">
        <f t="shared" si="8"/>
        <v>N/A</v>
      </c>
      <c r="G50" s="46">
        <v>11565.612287</v>
      </c>
      <c r="H50" s="43" t="str">
        <f t="shared" si="9"/>
        <v>N/A</v>
      </c>
      <c r="I50" s="12">
        <v>7.9390000000000001</v>
      </c>
      <c r="J50" s="12">
        <v>2.4089999999999998</v>
      </c>
      <c r="K50" s="44" t="s">
        <v>732</v>
      </c>
      <c r="L50" s="9" t="str">
        <f t="shared" si="10"/>
        <v>Yes</v>
      </c>
    </row>
    <row r="51" spans="1:12" x14ac:dyDescent="0.2">
      <c r="A51" s="45" t="s">
        <v>1508</v>
      </c>
      <c r="B51" s="34" t="s">
        <v>217</v>
      </c>
      <c r="C51" s="46">
        <v>1688.5841432</v>
      </c>
      <c r="D51" s="43" t="str">
        <f t="shared" si="7"/>
        <v>N/A</v>
      </c>
      <c r="E51" s="46">
        <v>1915.3272906</v>
      </c>
      <c r="F51" s="43" t="str">
        <f t="shared" si="8"/>
        <v>N/A</v>
      </c>
      <c r="G51" s="46">
        <v>2153.6295310999999</v>
      </c>
      <c r="H51" s="43" t="str">
        <f t="shared" si="9"/>
        <v>N/A</v>
      </c>
      <c r="I51" s="12">
        <v>13.43</v>
      </c>
      <c r="J51" s="12">
        <v>12.44</v>
      </c>
      <c r="K51" s="44" t="s">
        <v>732</v>
      </c>
      <c r="L51" s="9" t="str">
        <f t="shared" si="10"/>
        <v>Yes</v>
      </c>
    </row>
    <row r="52" spans="1:12" x14ac:dyDescent="0.2">
      <c r="A52" s="45" t="s">
        <v>1509</v>
      </c>
      <c r="B52" s="34" t="s">
        <v>217</v>
      </c>
      <c r="C52" s="46">
        <v>25334.758193999998</v>
      </c>
      <c r="D52" s="43" t="str">
        <f t="shared" si="7"/>
        <v>N/A</v>
      </c>
      <c r="E52" s="46">
        <v>26345.877391000002</v>
      </c>
      <c r="F52" s="43" t="str">
        <f t="shared" si="8"/>
        <v>N/A</v>
      </c>
      <c r="G52" s="46">
        <v>26565.488806000001</v>
      </c>
      <c r="H52" s="43" t="str">
        <f t="shared" si="9"/>
        <v>N/A</v>
      </c>
      <c r="I52" s="12">
        <v>3.9910000000000001</v>
      </c>
      <c r="J52" s="12">
        <v>0.83360000000000001</v>
      </c>
      <c r="K52" s="44" t="s">
        <v>732</v>
      </c>
      <c r="L52" s="9" t="str">
        <f t="shared" si="10"/>
        <v>Yes</v>
      </c>
    </row>
    <row r="53" spans="1:12" x14ac:dyDescent="0.2">
      <c r="A53" s="45" t="s">
        <v>1510</v>
      </c>
      <c r="B53" s="34" t="s">
        <v>217</v>
      </c>
      <c r="C53" s="46" t="s">
        <v>1743</v>
      </c>
      <c r="D53" s="43" t="str">
        <f t="shared" si="7"/>
        <v>N/A</v>
      </c>
      <c r="E53" s="46" t="s">
        <v>1743</v>
      </c>
      <c r="F53" s="43" t="str">
        <f t="shared" si="8"/>
        <v>N/A</v>
      </c>
      <c r="G53" s="46" t="s">
        <v>1743</v>
      </c>
      <c r="H53" s="43" t="str">
        <f t="shared" si="9"/>
        <v>N/A</v>
      </c>
      <c r="I53" s="12" t="s">
        <v>1743</v>
      </c>
      <c r="J53" s="12" t="s">
        <v>1743</v>
      </c>
      <c r="K53" s="44" t="s">
        <v>732</v>
      </c>
      <c r="L53" s="9" t="str">
        <f t="shared" si="10"/>
        <v>N/A</v>
      </c>
    </row>
    <row r="54" spans="1:12" x14ac:dyDescent="0.2">
      <c r="A54" s="45" t="s">
        <v>1511</v>
      </c>
      <c r="B54" s="34" t="s">
        <v>217</v>
      </c>
      <c r="C54" s="46">
        <v>17887.874597000002</v>
      </c>
      <c r="D54" s="43" t="str">
        <f t="shared" si="7"/>
        <v>N/A</v>
      </c>
      <c r="E54" s="46">
        <v>18751.239548000001</v>
      </c>
      <c r="F54" s="43" t="str">
        <f t="shared" si="8"/>
        <v>N/A</v>
      </c>
      <c r="G54" s="46">
        <v>18435.345072</v>
      </c>
      <c r="H54" s="43" t="str">
        <f t="shared" si="9"/>
        <v>N/A</v>
      </c>
      <c r="I54" s="12">
        <v>4.827</v>
      </c>
      <c r="J54" s="12">
        <v>-1.68</v>
      </c>
      <c r="K54" s="44" t="s">
        <v>732</v>
      </c>
      <c r="L54" s="9" t="str">
        <f t="shared" si="10"/>
        <v>Yes</v>
      </c>
    </row>
    <row r="55" spans="1:12" x14ac:dyDescent="0.2">
      <c r="A55" s="45" t="s">
        <v>1512</v>
      </c>
      <c r="B55" s="34" t="s">
        <v>217</v>
      </c>
      <c r="C55" s="46">
        <v>15021.977198</v>
      </c>
      <c r="D55" s="43" t="str">
        <f t="shared" si="7"/>
        <v>N/A</v>
      </c>
      <c r="E55" s="46">
        <v>15497.904468000001</v>
      </c>
      <c r="F55" s="43" t="str">
        <f t="shared" si="8"/>
        <v>N/A</v>
      </c>
      <c r="G55" s="46">
        <v>15294.833500999999</v>
      </c>
      <c r="H55" s="43" t="str">
        <f t="shared" si="9"/>
        <v>N/A</v>
      </c>
      <c r="I55" s="12">
        <v>3.1680000000000001</v>
      </c>
      <c r="J55" s="12">
        <v>-1.31</v>
      </c>
      <c r="K55" s="44" t="s">
        <v>732</v>
      </c>
      <c r="L55" s="9" t="str">
        <f t="shared" si="10"/>
        <v>Yes</v>
      </c>
    </row>
    <row r="56" spans="1:12" ht="25.5" x14ac:dyDescent="0.2">
      <c r="A56" s="45" t="s">
        <v>1513</v>
      </c>
      <c r="B56" s="34" t="s">
        <v>217</v>
      </c>
      <c r="C56" s="46">
        <v>19014.500912</v>
      </c>
      <c r="D56" s="43" t="str">
        <f t="shared" si="7"/>
        <v>N/A</v>
      </c>
      <c r="E56" s="46">
        <v>20965.686355999998</v>
      </c>
      <c r="F56" s="43" t="str">
        <f t="shared" si="8"/>
        <v>N/A</v>
      </c>
      <c r="G56" s="46">
        <v>19754.984165999998</v>
      </c>
      <c r="H56" s="43" t="str">
        <f t="shared" si="9"/>
        <v>N/A</v>
      </c>
      <c r="I56" s="12">
        <v>10.26</v>
      </c>
      <c r="J56" s="12">
        <v>-5.77</v>
      </c>
      <c r="K56" s="44" t="s">
        <v>732</v>
      </c>
      <c r="L56" s="9" t="str">
        <f t="shared" si="10"/>
        <v>Yes</v>
      </c>
    </row>
    <row r="57" spans="1:12" x14ac:dyDescent="0.2">
      <c r="A57" s="45" t="s">
        <v>1514</v>
      </c>
      <c r="B57" s="34" t="s">
        <v>217</v>
      </c>
      <c r="C57" s="46">
        <v>4357.3977316999999</v>
      </c>
      <c r="D57" s="43" t="str">
        <f t="shared" si="7"/>
        <v>N/A</v>
      </c>
      <c r="E57" s="46">
        <v>5045.1633427999996</v>
      </c>
      <c r="F57" s="43" t="str">
        <f t="shared" si="8"/>
        <v>N/A</v>
      </c>
      <c r="G57" s="46">
        <v>5192.5485460999998</v>
      </c>
      <c r="H57" s="43" t="str">
        <f t="shared" si="9"/>
        <v>N/A</v>
      </c>
      <c r="I57" s="12">
        <v>15.78</v>
      </c>
      <c r="J57" s="12">
        <v>2.9209999999999998</v>
      </c>
      <c r="K57" s="44" t="s">
        <v>732</v>
      </c>
      <c r="L57" s="9" t="str">
        <f t="shared" si="10"/>
        <v>Yes</v>
      </c>
    </row>
    <row r="58" spans="1:12" x14ac:dyDescent="0.2">
      <c r="A58" s="45" t="s">
        <v>1515</v>
      </c>
      <c r="B58" s="34" t="s">
        <v>217</v>
      </c>
      <c r="C58" s="46">
        <v>43916.192952999998</v>
      </c>
      <c r="D58" s="43" t="str">
        <f t="shared" si="7"/>
        <v>N/A</v>
      </c>
      <c r="E58" s="46">
        <v>45201.210699000003</v>
      </c>
      <c r="F58" s="43" t="str">
        <f t="shared" si="8"/>
        <v>N/A</v>
      </c>
      <c r="G58" s="46">
        <v>43322.522853000002</v>
      </c>
      <c r="H58" s="43" t="str">
        <f t="shared" si="9"/>
        <v>N/A</v>
      </c>
      <c r="I58" s="12">
        <v>2.9260000000000002</v>
      </c>
      <c r="J58" s="12">
        <v>-4.16</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2807.2707578</v>
      </c>
      <c r="D60" s="43" t="str">
        <f t="shared" si="7"/>
        <v>N/A</v>
      </c>
      <c r="E60" s="46">
        <v>2942.9612117000001</v>
      </c>
      <c r="F60" s="43" t="str">
        <f t="shared" si="8"/>
        <v>N/A</v>
      </c>
      <c r="G60" s="46">
        <v>2978.813807</v>
      </c>
      <c r="H60" s="43" t="str">
        <f t="shared" si="9"/>
        <v>N/A</v>
      </c>
      <c r="I60" s="12">
        <v>4.8339999999999996</v>
      </c>
      <c r="J60" s="12">
        <v>1.218</v>
      </c>
      <c r="K60" s="44" t="s">
        <v>732</v>
      </c>
      <c r="L60" s="9" t="str">
        <f t="shared" si="10"/>
        <v>Yes</v>
      </c>
    </row>
    <row r="61" spans="1:12" x14ac:dyDescent="0.2">
      <c r="A61" s="45" t="s">
        <v>1518</v>
      </c>
      <c r="B61" s="34" t="s">
        <v>217</v>
      </c>
      <c r="C61" s="46" t="s">
        <v>1743</v>
      </c>
      <c r="D61" s="43" t="str">
        <f t="shared" si="7"/>
        <v>N/A</v>
      </c>
      <c r="E61" s="46" t="s">
        <v>1743</v>
      </c>
      <c r="F61" s="43" t="str">
        <f t="shared" si="8"/>
        <v>N/A</v>
      </c>
      <c r="G61" s="46" t="s">
        <v>1743</v>
      </c>
      <c r="H61" s="43" t="str">
        <f t="shared" si="9"/>
        <v>N/A</v>
      </c>
      <c r="I61" s="12" t="s">
        <v>1743</v>
      </c>
      <c r="J61" s="12" t="s">
        <v>1743</v>
      </c>
      <c r="K61" s="44" t="s">
        <v>732</v>
      </c>
      <c r="L61" s="9" t="str">
        <f t="shared" si="10"/>
        <v>N/A</v>
      </c>
    </row>
    <row r="62" spans="1:12" x14ac:dyDescent="0.2">
      <c r="A62" s="45" t="s">
        <v>1519</v>
      </c>
      <c r="B62" s="34" t="s">
        <v>217</v>
      </c>
      <c r="C62" s="46">
        <v>1490.88</v>
      </c>
      <c r="D62" s="43" t="str">
        <f t="shared" si="7"/>
        <v>N/A</v>
      </c>
      <c r="E62" s="46">
        <v>880.91428570999994</v>
      </c>
      <c r="F62" s="43" t="str">
        <f t="shared" si="8"/>
        <v>N/A</v>
      </c>
      <c r="G62" s="46">
        <v>1054.7777778</v>
      </c>
      <c r="H62" s="43" t="str">
        <f t="shared" si="9"/>
        <v>N/A</v>
      </c>
      <c r="I62" s="12">
        <v>-40.9</v>
      </c>
      <c r="J62" s="12">
        <v>19.739999999999998</v>
      </c>
      <c r="K62" s="44" t="s">
        <v>732</v>
      </c>
      <c r="L62" s="9" t="str">
        <f t="shared" si="10"/>
        <v>Yes</v>
      </c>
    </row>
    <row r="63" spans="1:12" ht="25.5" x14ac:dyDescent="0.2">
      <c r="A63" s="45" t="s">
        <v>1520</v>
      </c>
      <c r="B63" s="34" t="s">
        <v>217</v>
      </c>
      <c r="C63" s="46">
        <v>7253.6732672999997</v>
      </c>
      <c r="D63" s="43" t="str">
        <f t="shared" si="7"/>
        <v>N/A</v>
      </c>
      <c r="E63" s="46">
        <v>17473.087500000001</v>
      </c>
      <c r="F63" s="43" t="str">
        <f t="shared" si="8"/>
        <v>N/A</v>
      </c>
      <c r="G63" s="46">
        <v>10723.539326</v>
      </c>
      <c r="H63" s="43" t="str">
        <f t="shared" si="9"/>
        <v>N/A</v>
      </c>
      <c r="I63" s="12">
        <v>140.9</v>
      </c>
      <c r="J63" s="12">
        <v>-38.6</v>
      </c>
      <c r="K63" s="44" t="s">
        <v>732</v>
      </c>
      <c r="L63" s="9" t="str">
        <f t="shared" si="10"/>
        <v>No</v>
      </c>
    </row>
    <row r="64" spans="1:12" x14ac:dyDescent="0.2">
      <c r="A64" s="45" t="s">
        <v>1521</v>
      </c>
      <c r="B64" s="34" t="s">
        <v>217</v>
      </c>
      <c r="C64" s="46">
        <v>1732.4304801999999</v>
      </c>
      <c r="D64" s="43" t="str">
        <f t="shared" si="7"/>
        <v>N/A</v>
      </c>
      <c r="E64" s="46">
        <v>1991.5841505999999</v>
      </c>
      <c r="F64" s="43" t="str">
        <f t="shared" si="8"/>
        <v>N/A</v>
      </c>
      <c r="G64" s="46">
        <v>2101.4096616000002</v>
      </c>
      <c r="H64" s="43" t="str">
        <f t="shared" si="9"/>
        <v>N/A</v>
      </c>
      <c r="I64" s="12">
        <v>14.96</v>
      </c>
      <c r="J64" s="12">
        <v>5.5140000000000002</v>
      </c>
      <c r="K64" s="44" t="s">
        <v>732</v>
      </c>
      <c r="L64" s="9" t="str">
        <f t="shared" si="10"/>
        <v>Yes</v>
      </c>
    </row>
    <row r="65" spans="1:12" x14ac:dyDescent="0.2">
      <c r="A65" s="45" t="s">
        <v>1522</v>
      </c>
      <c r="B65" s="34" t="s">
        <v>217</v>
      </c>
      <c r="C65" s="46">
        <v>3953.1453839000001</v>
      </c>
      <c r="D65" s="43" t="str">
        <f t="shared" si="7"/>
        <v>N/A</v>
      </c>
      <c r="E65" s="46">
        <v>4254.6655522999999</v>
      </c>
      <c r="F65" s="43" t="str">
        <f t="shared" si="8"/>
        <v>N/A</v>
      </c>
      <c r="G65" s="46">
        <v>4746.9212854999996</v>
      </c>
      <c r="H65" s="43" t="str">
        <f t="shared" si="9"/>
        <v>N/A</v>
      </c>
      <c r="I65" s="12">
        <v>7.6269999999999998</v>
      </c>
      <c r="J65" s="12">
        <v>11.57</v>
      </c>
      <c r="K65" s="44" t="s">
        <v>732</v>
      </c>
      <c r="L65" s="9" t="str">
        <f t="shared" si="10"/>
        <v>Yes</v>
      </c>
    </row>
    <row r="66" spans="1:12" x14ac:dyDescent="0.2">
      <c r="A66" s="45" t="s">
        <v>1523</v>
      </c>
      <c r="B66" s="34" t="s">
        <v>217</v>
      </c>
      <c r="C66" s="46">
        <v>9415.5557979000005</v>
      </c>
      <c r="D66" s="43" t="str">
        <f t="shared" si="7"/>
        <v>N/A</v>
      </c>
      <c r="E66" s="46">
        <v>9192.0969566000003</v>
      </c>
      <c r="F66" s="43" t="str">
        <f t="shared" si="8"/>
        <v>N/A</v>
      </c>
      <c r="G66" s="46">
        <v>8522.2030759999998</v>
      </c>
      <c r="H66" s="43" t="str">
        <f t="shared" si="9"/>
        <v>N/A</v>
      </c>
      <c r="I66" s="12">
        <v>-2.37</v>
      </c>
      <c r="J66" s="12">
        <v>-7.29</v>
      </c>
      <c r="K66" s="44" t="s">
        <v>732</v>
      </c>
      <c r="L66" s="9" t="str">
        <f t="shared" si="10"/>
        <v>Yes</v>
      </c>
    </row>
    <row r="67" spans="1:12" x14ac:dyDescent="0.2">
      <c r="A67" s="45" t="s">
        <v>1524</v>
      </c>
      <c r="B67" s="34" t="s">
        <v>217</v>
      </c>
      <c r="C67" s="46" t="s">
        <v>1743</v>
      </c>
      <c r="D67" s="43" t="str">
        <f t="shared" si="7"/>
        <v>N/A</v>
      </c>
      <c r="E67" s="46" t="s">
        <v>1743</v>
      </c>
      <c r="F67" s="43" t="str">
        <f t="shared" si="8"/>
        <v>N/A</v>
      </c>
      <c r="G67" s="46" t="s">
        <v>1743</v>
      </c>
      <c r="H67" s="43" t="str">
        <f t="shared" si="9"/>
        <v>N/A</v>
      </c>
      <c r="I67" s="12" t="s">
        <v>1743</v>
      </c>
      <c r="J67" s="12" t="s">
        <v>1743</v>
      </c>
      <c r="K67" s="44" t="s">
        <v>732</v>
      </c>
      <c r="L67" s="9" t="str">
        <f t="shared" si="10"/>
        <v>N/A</v>
      </c>
    </row>
    <row r="68" spans="1:12" x14ac:dyDescent="0.2">
      <c r="A68" s="45" t="s">
        <v>1525</v>
      </c>
      <c r="B68" s="34" t="s">
        <v>217</v>
      </c>
      <c r="C68" s="46">
        <v>2365.9466888000002</v>
      </c>
      <c r="D68" s="43" t="str">
        <f t="shared" si="7"/>
        <v>N/A</v>
      </c>
      <c r="E68" s="46">
        <v>2374.0405707</v>
      </c>
      <c r="F68" s="43" t="str">
        <f t="shared" si="8"/>
        <v>N/A</v>
      </c>
      <c r="G68" s="46">
        <v>2337.6045081000002</v>
      </c>
      <c r="H68" s="43" t="str">
        <f t="shared" si="9"/>
        <v>N/A</v>
      </c>
      <c r="I68" s="12">
        <v>0.34210000000000002</v>
      </c>
      <c r="J68" s="12">
        <v>-1.53</v>
      </c>
      <c r="K68" s="44" t="s">
        <v>732</v>
      </c>
      <c r="L68" s="9" t="str">
        <f t="shared" si="10"/>
        <v>Yes</v>
      </c>
    </row>
    <row r="69" spans="1:12" x14ac:dyDescent="0.2">
      <c r="A69" s="45" t="s">
        <v>1526</v>
      </c>
      <c r="B69" s="34" t="s">
        <v>217</v>
      </c>
      <c r="C69" s="46" t="s">
        <v>1743</v>
      </c>
      <c r="D69" s="43" t="str">
        <f t="shared" si="7"/>
        <v>N/A</v>
      </c>
      <c r="E69" s="46" t="s">
        <v>1743</v>
      </c>
      <c r="F69" s="43" t="str">
        <f t="shared" si="8"/>
        <v>N/A</v>
      </c>
      <c r="G69" s="46" t="s">
        <v>1743</v>
      </c>
      <c r="H69" s="43" t="str">
        <f t="shared" si="9"/>
        <v>N/A</v>
      </c>
      <c r="I69" s="12" t="s">
        <v>1743</v>
      </c>
      <c r="J69" s="12" t="s">
        <v>1743</v>
      </c>
      <c r="K69" s="44" t="s">
        <v>732</v>
      </c>
      <c r="L69" s="9" t="str">
        <f t="shared" si="10"/>
        <v>N/A</v>
      </c>
    </row>
    <row r="70" spans="1:12" x14ac:dyDescent="0.2">
      <c r="A70" s="45" t="s">
        <v>1527</v>
      </c>
      <c r="B70" s="34" t="s">
        <v>217</v>
      </c>
      <c r="C70" s="46">
        <v>1996.8405904000001</v>
      </c>
      <c r="D70" s="43" t="str">
        <f t="shared" si="7"/>
        <v>N/A</v>
      </c>
      <c r="E70" s="46">
        <v>1912.6446034999999</v>
      </c>
      <c r="F70" s="43" t="str">
        <f t="shared" si="8"/>
        <v>N/A</v>
      </c>
      <c r="G70" s="46">
        <v>2047.0210933000001</v>
      </c>
      <c r="H70" s="43" t="str">
        <f t="shared" si="9"/>
        <v>N/A</v>
      </c>
      <c r="I70" s="12">
        <v>-4.22</v>
      </c>
      <c r="J70" s="12">
        <v>7.0259999999999998</v>
      </c>
      <c r="K70" s="44" t="s">
        <v>732</v>
      </c>
      <c r="L70" s="9" t="str">
        <f t="shared" si="10"/>
        <v>Yes</v>
      </c>
    </row>
    <row r="71" spans="1:12" ht="25.5" x14ac:dyDescent="0.2">
      <c r="A71" s="45" t="s">
        <v>1528</v>
      </c>
      <c r="B71" s="34" t="s">
        <v>217</v>
      </c>
      <c r="C71" s="46">
        <v>3184.2</v>
      </c>
      <c r="D71" s="43" t="str">
        <f t="shared" si="7"/>
        <v>N/A</v>
      </c>
      <c r="E71" s="46">
        <v>2303.1999999999998</v>
      </c>
      <c r="F71" s="43" t="str">
        <f t="shared" si="8"/>
        <v>N/A</v>
      </c>
      <c r="G71" s="46">
        <v>2319.5</v>
      </c>
      <c r="H71" s="43" t="str">
        <f t="shared" si="9"/>
        <v>N/A</v>
      </c>
      <c r="I71" s="12">
        <v>-27.7</v>
      </c>
      <c r="J71" s="12">
        <v>0.7077</v>
      </c>
      <c r="K71" s="44" t="s">
        <v>732</v>
      </c>
      <c r="L71" s="9" t="str">
        <f t="shared" si="10"/>
        <v>Yes</v>
      </c>
    </row>
    <row r="72" spans="1:12" x14ac:dyDescent="0.2">
      <c r="A72" s="45" t="s">
        <v>1529</v>
      </c>
      <c r="B72" s="34" t="s">
        <v>217</v>
      </c>
      <c r="C72" s="46">
        <v>2091.8319268999999</v>
      </c>
      <c r="D72" s="43" t="str">
        <f t="shared" si="7"/>
        <v>N/A</v>
      </c>
      <c r="E72" s="46">
        <v>2168.2222413</v>
      </c>
      <c r="F72" s="43" t="str">
        <f t="shared" si="8"/>
        <v>N/A</v>
      </c>
      <c r="G72" s="46">
        <v>2142.1978638999999</v>
      </c>
      <c r="H72" s="43" t="str">
        <f t="shared" si="9"/>
        <v>N/A</v>
      </c>
      <c r="I72" s="12">
        <v>3.6520000000000001</v>
      </c>
      <c r="J72" s="12">
        <v>-1.2</v>
      </c>
      <c r="K72" s="44" t="s">
        <v>732</v>
      </c>
      <c r="L72" s="9" t="str">
        <f t="shared" si="10"/>
        <v>Yes</v>
      </c>
    </row>
    <row r="73" spans="1:12" x14ac:dyDescent="0.2">
      <c r="A73" s="45" t="s">
        <v>1530</v>
      </c>
      <c r="B73" s="34" t="s">
        <v>217</v>
      </c>
      <c r="C73" s="46">
        <v>2579.9853216000001</v>
      </c>
      <c r="D73" s="43" t="str">
        <f t="shared" si="7"/>
        <v>N/A</v>
      </c>
      <c r="E73" s="46">
        <v>2550.8229219999998</v>
      </c>
      <c r="F73" s="43" t="str">
        <f t="shared" si="8"/>
        <v>N/A</v>
      </c>
      <c r="G73" s="46">
        <v>2472.0537918999999</v>
      </c>
      <c r="H73" s="43" t="str">
        <f t="shared" si="9"/>
        <v>N/A</v>
      </c>
      <c r="I73" s="12">
        <v>-1.1299999999999999</v>
      </c>
      <c r="J73" s="12">
        <v>-3.09</v>
      </c>
      <c r="K73" s="44" t="s">
        <v>732</v>
      </c>
      <c r="L73" s="9" t="str">
        <f t="shared" si="10"/>
        <v>Yes</v>
      </c>
    </row>
    <row r="74" spans="1:12" x14ac:dyDescent="0.2">
      <c r="A74" s="45" t="s">
        <v>1531</v>
      </c>
      <c r="B74" s="34" t="s">
        <v>217</v>
      </c>
      <c r="C74" s="46">
        <v>2633.0704224999999</v>
      </c>
      <c r="D74" s="43" t="str">
        <f t="shared" si="7"/>
        <v>N/A</v>
      </c>
      <c r="E74" s="46">
        <v>2888.4007092000002</v>
      </c>
      <c r="F74" s="43" t="str">
        <f t="shared" si="8"/>
        <v>N/A</v>
      </c>
      <c r="G74" s="46">
        <v>2508.2325581</v>
      </c>
      <c r="H74" s="43" t="str">
        <f t="shared" si="9"/>
        <v>N/A</v>
      </c>
      <c r="I74" s="12">
        <v>9.6969999999999992</v>
      </c>
      <c r="J74" s="12">
        <v>-13.2</v>
      </c>
      <c r="K74" s="44" t="s">
        <v>732</v>
      </c>
      <c r="L74" s="9" t="str">
        <f t="shared" si="10"/>
        <v>Yes</v>
      </c>
    </row>
    <row r="75" spans="1:12" x14ac:dyDescent="0.2">
      <c r="A75" s="45" t="s">
        <v>1613</v>
      </c>
      <c r="B75" s="34" t="s">
        <v>217</v>
      </c>
      <c r="C75" s="46">
        <v>334952173</v>
      </c>
      <c r="D75" s="43" t="str">
        <f t="shared" ref="D75:D144" si="11">IF($B75="N/A","N/A",IF(C75&gt;10,"No",IF(C75&lt;-10,"No","Yes")))</f>
        <v>N/A</v>
      </c>
      <c r="E75" s="46">
        <v>358147695</v>
      </c>
      <c r="F75" s="43" t="str">
        <f t="shared" ref="F75:F144" si="12">IF($B75="N/A","N/A",IF(E75&gt;10,"No",IF(E75&lt;-10,"No","Yes")))</f>
        <v>N/A</v>
      </c>
      <c r="G75" s="46">
        <v>353870420</v>
      </c>
      <c r="H75" s="43" t="str">
        <f t="shared" ref="H75:H144" si="13">IF($B75="N/A","N/A",IF(G75&gt;10,"No",IF(G75&lt;-10,"No","Yes")))</f>
        <v>N/A</v>
      </c>
      <c r="I75" s="12">
        <v>6.9249999999999998</v>
      </c>
      <c r="J75" s="12">
        <v>-1.19</v>
      </c>
      <c r="K75" s="44" t="s">
        <v>732</v>
      </c>
      <c r="L75" s="9" t="str">
        <f t="shared" ref="L75:L135" si="14">IF(J75="Div by 0", "N/A", IF(K75="N/A","N/A", IF(J75&gt;VALUE(MID(K75,1,2)), "No", IF(J75&lt;-1*VALUE(MID(K75,1,2)), "No", "Yes"))))</f>
        <v>Yes</v>
      </c>
    </row>
    <row r="76" spans="1:12" x14ac:dyDescent="0.2">
      <c r="A76" s="45" t="s">
        <v>598</v>
      </c>
      <c r="B76" s="34" t="s">
        <v>217</v>
      </c>
      <c r="C76" s="35">
        <v>93008</v>
      </c>
      <c r="D76" s="43" t="str">
        <f t="shared" si="11"/>
        <v>N/A</v>
      </c>
      <c r="E76" s="35">
        <v>94664</v>
      </c>
      <c r="F76" s="43" t="str">
        <f t="shared" si="12"/>
        <v>N/A</v>
      </c>
      <c r="G76" s="35">
        <v>95242</v>
      </c>
      <c r="H76" s="43" t="str">
        <f t="shared" si="13"/>
        <v>N/A</v>
      </c>
      <c r="I76" s="12">
        <v>1.78</v>
      </c>
      <c r="J76" s="12">
        <v>0.61060000000000003</v>
      </c>
      <c r="K76" s="44" t="s">
        <v>732</v>
      </c>
      <c r="L76" s="9" t="str">
        <f t="shared" si="14"/>
        <v>Yes</v>
      </c>
    </row>
    <row r="77" spans="1:12" x14ac:dyDescent="0.2">
      <c r="A77" s="45" t="s">
        <v>1440</v>
      </c>
      <c r="B77" s="34" t="s">
        <v>217</v>
      </c>
      <c r="C77" s="46">
        <v>3601.3264773000001</v>
      </c>
      <c r="D77" s="43" t="str">
        <f t="shared" si="11"/>
        <v>N/A</v>
      </c>
      <c r="E77" s="46">
        <v>3783.3568727000002</v>
      </c>
      <c r="F77" s="43" t="str">
        <f t="shared" si="12"/>
        <v>N/A</v>
      </c>
      <c r="G77" s="46">
        <v>3715.487075</v>
      </c>
      <c r="H77" s="43" t="str">
        <f t="shared" si="13"/>
        <v>N/A</v>
      </c>
      <c r="I77" s="12">
        <v>5.0549999999999997</v>
      </c>
      <c r="J77" s="12">
        <v>-1.79</v>
      </c>
      <c r="K77" s="44" t="s">
        <v>732</v>
      </c>
      <c r="L77" s="9" t="str">
        <f t="shared" si="14"/>
        <v>Yes</v>
      </c>
    </row>
    <row r="78" spans="1:12" x14ac:dyDescent="0.2">
      <c r="A78" s="45" t="s">
        <v>1441</v>
      </c>
      <c r="B78" s="34" t="s">
        <v>217</v>
      </c>
      <c r="C78" s="35">
        <v>1.8655599517999999</v>
      </c>
      <c r="D78" s="43" t="str">
        <f t="shared" si="11"/>
        <v>N/A</v>
      </c>
      <c r="E78" s="35">
        <v>1.9061417222999999</v>
      </c>
      <c r="F78" s="43" t="str">
        <f t="shared" si="12"/>
        <v>N/A</v>
      </c>
      <c r="G78" s="35">
        <v>1.8726297221999999</v>
      </c>
      <c r="H78" s="43" t="str">
        <f t="shared" si="13"/>
        <v>N/A</v>
      </c>
      <c r="I78" s="12">
        <v>2.1749999999999998</v>
      </c>
      <c r="J78" s="12">
        <v>-1.76</v>
      </c>
      <c r="K78" s="44" t="s">
        <v>732</v>
      </c>
      <c r="L78" s="9" t="str">
        <f t="shared" si="14"/>
        <v>Yes</v>
      </c>
    </row>
    <row r="79" spans="1:12" ht="25.5" x14ac:dyDescent="0.2">
      <c r="A79" s="45" t="s">
        <v>599</v>
      </c>
      <c r="B79" s="34" t="s">
        <v>217</v>
      </c>
      <c r="C79" s="46">
        <v>21097370</v>
      </c>
      <c r="D79" s="43" t="str">
        <f t="shared" si="11"/>
        <v>N/A</v>
      </c>
      <c r="E79" s="46">
        <v>20550611</v>
      </c>
      <c r="F79" s="43" t="str">
        <f t="shared" si="12"/>
        <v>N/A</v>
      </c>
      <c r="G79" s="46">
        <v>21932128</v>
      </c>
      <c r="H79" s="43" t="str">
        <f t="shared" si="13"/>
        <v>N/A</v>
      </c>
      <c r="I79" s="12">
        <v>-2.59</v>
      </c>
      <c r="J79" s="12">
        <v>6.7229999999999999</v>
      </c>
      <c r="K79" s="44" t="s">
        <v>732</v>
      </c>
      <c r="L79" s="9" t="str">
        <f t="shared" si="14"/>
        <v>Yes</v>
      </c>
    </row>
    <row r="80" spans="1:12" x14ac:dyDescent="0.2">
      <c r="A80" s="45" t="s">
        <v>600</v>
      </c>
      <c r="B80" s="34" t="s">
        <v>217</v>
      </c>
      <c r="C80" s="35">
        <v>784</v>
      </c>
      <c r="D80" s="43" t="str">
        <f t="shared" si="11"/>
        <v>N/A</v>
      </c>
      <c r="E80" s="35">
        <v>729</v>
      </c>
      <c r="F80" s="43" t="str">
        <f t="shared" si="12"/>
        <v>N/A</v>
      </c>
      <c r="G80" s="35">
        <v>632</v>
      </c>
      <c r="H80" s="43" t="str">
        <f t="shared" si="13"/>
        <v>N/A</v>
      </c>
      <c r="I80" s="12">
        <v>-7.02</v>
      </c>
      <c r="J80" s="12">
        <v>-13.3</v>
      </c>
      <c r="K80" s="44" t="s">
        <v>732</v>
      </c>
      <c r="L80" s="9" t="str">
        <f t="shared" si="14"/>
        <v>Yes</v>
      </c>
    </row>
    <row r="81" spans="1:12" x14ac:dyDescent="0.2">
      <c r="A81" s="45" t="s">
        <v>1442</v>
      </c>
      <c r="B81" s="34" t="s">
        <v>217</v>
      </c>
      <c r="C81" s="46">
        <v>26909.910714000001</v>
      </c>
      <c r="D81" s="43" t="str">
        <f t="shared" si="11"/>
        <v>N/A</v>
      </c>
      <c r="E81" s="46">
        <v>28190.138545999998</v>
      </c>
      <c r="F81" s="43" t="str">
        <f t="shared" si="12"/>
        <v>N/A</v>
      </c>
      <c r="G81" s="46">
        <v>34702.734176999998</v>
      </c>
      <c r="H81" s="43" t="str">
        <f t="shared" si="13"/>
        <v>N/A</v>
      </c>
      <c r="I81" s="12">
        <v>4.7569999999999997</v>
      </c>
      <c r="J81" s="12">
        <v>23.1</v>
      </c>
      <c r="K81" s="44" t="s">
        <v>732</v>
      </c>
      <c r="L81" s="9" t="str">
        <f t="shared" si="14"/>
        <v>Yes</v>
      </c>
    </row>
    <row r="82" spans="1:12" ht="25.5" x14ac:dyDescent="0.2">
      <c r="A82" s="45" t="s">
        <v>601</v>
      </c>
      <c r="B82" s="34" t="s">
        <v>217</v>
      </c>
      <c r="C82" s="46">
        <v>2063891</v>
      </c>
      <c r="D82" s="43" t="str">
        <f t="shared" si="11"/>
        <v>N/A</v>
      </c>
      <c r="E82" s="46">
        <v>2158977</v>
      </c>
      <c r="F82" s="43" t="str">
        <f t="shared" si="12"/>
        <v>N/A</v>
      </c>
      <c r="G82" s="46">
        <v>2055366</v>
      </c>
      <c r="H82" s="43" t="str">
        <f t="shared" si="13"/>
        <v>N/A</v>
      </c>
      <c r="I82" s="12">
        <v>4.6070000000000002</v>
      </c>
      <c r="J82" s="12">
        <v>-4.8</v>
      </c>
      <c r="K82" s="44" t="s">
        <v>732</v>
      </c>
      <c r="L82" s="9" t="str">
        <f t="shared" si="14"/>
        <v>Yes</v>
      </c>
    </row>
    <row r="83" spans="1:12" x14ac:dyDescent="0.2">
      <c r="A83" s="45" t="s">
        <v>602</v>
      </c>
      <c r="B83" s="34" t="s">
        <v>217</v>
      </c>
      <c r="C83" s="35">
        <v>383</v>
      </c>
      <c r="D83" s="43" t="str">
        <f t="shared" si="11"/>
        <v>N/A</v>
      </c>
      <c r="E83" s="35">
        <v>391</v>
      </c>
      <c r="F83" s="43" t="str">
        <f t="shared" si="12"/>
        <v>N/A</v>
      </c>
      <c r="G83" s="35">
        <v>342</v>
      </c>
      <c r="H83" s="43" t="str">
        <f t="shared" si="13"/>
        <v>N/A</v>
      </c>
      <c r="I83" s="12">
        <v>2.089</v>
      </c>
      <c r="J83" s="12">
        <v>-12.5</v>
      </c>
      <c r="K83" s="44" t="s">
        <v>732</v>
      </c>
      <c r="L83" s="9" t="str">
        <f t="shared" si="14"/>
        <v>Yes</v>
      </c>
    </row>
    <row r="84" spans="1:12" ht="25.5" x14ac:dyDescent="0.2">
      <c r="A84" s="4" t="s">
        <v>1443</v>
      </c>
      <c r="B84" s="34" t="s">
        <v>217</v>
      </c>
      <c r="C84" s="46">
        <v>5388.7493473000004</v>
      </c>
      <c r="D84" s="43" t="str">
        <f t="shared" si="11"/>
        <v>N/A</v>
      </c>
      <c r="E84" s="46">
        <v>5521.6803068999998</v>
      </c>
      <c r="F84" s="43" t="str">
        <f t="shared" si="12"/>
        <v>N/A</v>
      </c>
      <c r="G84" s="46">
        <v>6009.8421053000002</v>
      </c>
      <c r="H84" s="43" t="str">
        <f t="shared" si="13"/>
        <v>N/A</v>
      </c>
      <c r="I84" s="12">
        <v>2.4670000000000001</v>
      </c>
      <c r="J84" s="12">
        <v>8.8409999999999993</v>
      </c>
      <c r="K84" s="44" t="s">
        <v>732</v>
      </c>
      <c r="L84" s="9" t="str">
        <f t="shared" si="14"/>
        <v>Yes</v>
      </c>
    </row>
    <row r="85" spans="1:12" x14ac:dyDescent="0.2">
      <c r="A85" s="4" t="s">
        <v>603</v>
      </c>
      <c r="B85" s="34" t="s">
        <v>217</v>
      </c>
      <c r="C85" s="46">
        <v>262809105</v>
      </c>
      <c r="D85" s="43" t="str">
        <f t="shared" si="11"/>
        <v>N/A</v>
      </c>
      <c r="E85" s="46">
        <v>268305350</v>
      </c>
      <c r="F85" s="43" t="str">
        <f t="shared" si="12"/>
        <v>N/A</v>
      </c>
      <c r="G85" s="46">
        <v>252338765</v>
      </c>
      <c r="H85" s="43" t="str">
        <f t="shared" si="13"/>
        <v>N/A</v>
      </c>
      <c r="I85" s="12">
        <v>2.0910000000000002</v>
      </c>
      <c r="J85" s="12">
        <v>-5.95</v>
      </c>
      <c r="K85" s="44" t="s">
        <v>732</v>
      </c>
      <c r="L85" s="9" t="str">
        <f t="shared" si="14"/>
        <v>Yes</v>
      </c>
    </row>
    <row r="86" spans="1:12" x14ac:dyDescent="0.2">
      <c r="A86" s="4" t="s">
        <v>604</v>
      </c>
      <c r="B86" s="34" t="s">
        <v>217</v>
      </c>
      <c r="C86" s="35">
        <v>1783</v>
      </c>
      <c r="D86" s="43" t="str">
        <f t="shared" si="11"/>
        <v>N/A</v>
      </c>
      <c r="E86" s="35">
        <v>1736</v>
      </c>
      <c r="F86" s="43" t="str">
        <f t="shared" si="12"/>
        <v>N/A</v>
      </c>
      <c r="G86" s="35">
        <v>1675</v>
      </c>
      <c r="H86" s="43" t="str">
        <f t="shared" si="13"/>
        <v>N/A</v>
      </c>
      <c r="I86" s="12">
        <v>-2.64</v>
      </c>
      <c r="J86" s="12">
        <v>-3.51</v>
      </c>
      <c r="K86" s="44" t="s">
        <v>732</v>
      </c>
      <c r="L86" s="9" t="str">
        <f t="shared" si="14"/>
        <v>Yes</v>
      </c>
    </row>
    <row r="87" spans="1:12" x14ac:dyDescent="0.2">
      <c r="A87" s="4" t="s">
        <v>1444</v>
      </c>
      <c r="B87" s="34" t="s">
        <v>217</v>
      </c>
      <c r="C87" s="46">
        <v>147397.14246</v>
      </c>
      <c r="D87" s="43" t="str">
        <f t="shared" si="11"/>
        <v>N/A</v>
      </c>
      <c r="E87" s="46">
        <v>154553.77304</v>
      </c>
      <c r="F87" s="43" t="str">
        <f t="shared" si="12"/>
        <v>N/A</v>
      </c>
      <c r="G87" s="46">
        <v>150650.00896000001</v>
      </c>
      <c r="H87" s="43" t="str">
        <f t="shared" si="13"/>
        <v>N/A</v>
      </c>
      <c r="I87" s="12">
        <v>4.8550000000000004</v>
      </c>
      <c r="J87" s="12">
        <v>-2.5299999999999998</v>
      </c>
      <c r="K87" s="44" t="s">
        <v>732</v>
      </c>
      <c r="L87" s="9" t="str">
        <f t="shared" si="14"/>
        <v>Yes</v>
      </c>
    </row>
    <row r="88" spans="1:12" x14ac:dyDescent="0.2">
      <c r="A88" s="45" t="s">
        <v>605</v>
      </c>
      <c r="B88" s="34" t="s">
        <v>217</v>
      </c>
      <c r="C88" s="46">
        <v>761485562</v>
      </c>
      <c r="D88" s="43" t="str">
        <f t="shared" si="11"/>
        <v>N/A</v>
      </c>
      <c r="E88" s="46">
        <v>790652070</v>
      </c>
      <c r="F88" s="43" t="str">
        <f t="shared" si="12"/>
        <v>N/A</v>
      </c>
      <c r="G88" s="46">
        <v>821784000</v>
      </c>
      <c r="H88" s="43" t="str">
        <f t="shared" si="13"/>
        <v>N/A</v>
      </c>
      <c r="I88" s="12">
        <v>3.83</v>
      </c>
      <c r="J88" s="12">
        <v>3.9380000000000002</v>
      </c>
      <c r="K88" s="44" t="s">
        <v>732</v>
      </c>
      <c r="L88" s="9" t="str">
        <f t="shared" si="14"/>
        <v>Yes</v>
      </c>
    </row>
    <row r="89" spans="1:12" x14ac:dyDescent="0.2">
      <c r="A89" s="48" t="s">
        <v>606</v>
      </c>
      <c r="B89" s="35" t="s">
        <v>217</v>
      </c>
      <c r="C89" s="35">
        <v>25475</v>
      </c>
      <c r="D89" s="43" t="str">
        <f t="shared" si="11"/>
        <v>N/A</v>
      </c>
      <c r="E89" s="35">
        <v>25679</v>
      </c>
      <c r="F89" s="43" t="str">
        <f t="shared" si="12"/>
        <v>N/A</v>
      </c>
      <c r="G89" s="35">
        <v>25689</v>
      </c>
      <c r="H89" s="43" t="str">
        <f t="shared" si="13"/>
        <v>N/A</v>
      </c>
      <c r="I89" s="12">
        <v>0.80079999999999996</v>
      </c>
      <c r="J89" s="12">
        <v>3.8899999999999997E-2</v>
      </c>
      <c r="K89" s="49" t="s">
        <v>732</v>
      </c>
      <c r="L89" s="9" t="str">
        <f t="shared" si="14"/>
        <v>Yes</v>
      </c>
    </row>
    <row r="90" spans="1:12" x14ac:dyDescent="0.2">
      <c r="A90" s="45" t="s">
        <v>1445</v>
      </c>
      <c r="B90" s="34" t="s">
        <v>217</v>
      </c>
      <c r="C90" s="46">
        <v>29891.484279</v>
      </c>
      <c r="D90" s="43" t="str">
        <f t="shared" si="11"/>
        <v>N/A</v>
      </c>
      <c r="E90" s="46">
        <v>30789.830989999999</v>
      </c>
      <c r="F90" s="43" t="str">
        <f t="shared" si="12"/>
        <v>N/A</v>
      </c>
      <c r="G90" s="46">
        <v>31989.723227999999</v>
      </c>
      <c r="H90" s="43" t="str">
        <f t="shared" si="13"/>
        <v>N/A</v>
      </c>
      <c r="I90" s="12">
        <v>3.0049999999999999</v>
      </c>
      <c r="J90" s="12">
        <v>3.8969999999999998</v>
      </c>
      <c r="K90" s="44" t="s">
        <v>732</v>
      </c>
      <c r="L90" s="9" t="str">
        <f t="shared" si="14"/>
        <v>Yes</v>
      </c>
    </row>
    <row r="91" spans="1:12" ht="25.5" x14ac:dyDescent="0.2">
      <c r="A91" s="45" t="s">
        <v>607</v>
      </c>
      <c r="B91" s="34" t="s">
        <v>217</v>
      </c>
      <c r="C91" s="46">
        <v>107380513</v>
      </c>
      <c r="D91" s="43" t="str">
        <f t="shared" si="11"/>
        <v>N/A</v>
      </c>
      <c r="E91" s="46">
        <v>114296200</v>
      </c>
      <c r="F91" s="43" t="str">
        <f t="shared" si="12"/>
        <v>N/A</v>
      </c>
      <c r="G91" s="46">
        <v>117039789</v>
      </c>
      <c r="H91" s="43" t="str">
        <f t="shared" si="13"/>
        <v>N/A</v>
      </c>
      <c r="I91" s="12">
        <v>6.44</v>
      </c>
      <c r="J91" s="12">
        <v>2.4</v>
      </c>
      <c r="K91" s="44" t="s">
        <v>732</v>
      </c>
      <c r="L91" s="9" t="str">
        <f t="shared" si="14"/>
        <v>Yes</v>
      </c>
    </row>
    <row r="92" spans="1:12" x14ac:dyDescent="0.2">
      <c r="A92" s="45" t="s">
        <v>608</v>
      </c>
      <c r="B92" s="34" t="s">
        <v>217</v>
      </c>
      <c r="C92" s="35">
        <v>208252</v>
      </c>
      <c r="D92" s="43" t="str">
        <f t="shared" si="11"/>
        <v>N/A</v>
      </c>
      <c r="E92" s="35">
        <v>216630</v>
      </c>
      <c r="F92" s="43" t="str">
        <f t="shared" si="12"/>
        <v>N/A</v>
      </c>
      <c r="G92" s="35">
        <v>217540</v>
      </c>
      <c r="H92" s="43" t="str">
        <f t="shared" si="13"/>
        <v>N/A</v>
      </c>
      <c r="I92" s="12">
        <v>4.0229999999999997</v>
      </c>
      <c r="J92" s="12">
        <v>0.42009999999999997</v>
      </c>
      <c r="K92" s="44" t="s">
        <v>732</v>
      </c>
      <c r="L92" s="9" t="str">
        <f t="shared" si="14"/>
        <v>Yes</v>
      </c>
    </row>
    <row r="93" spans="1:12" x14ac:dyDescent="0.2">
      <c r="A93" s="45" t="s">
        <v>1446</v>
      </c>
      <c r="B93" s="34" t="s">
        <v>217</v>
      </c>
      <c r="C93" s="46">
        <v>515.62776348</v>
      </c>
      <c r="D93" s="43" t="str">
        <f t="shared" si="11"/>
        <v>N/A</v>
      </c>
      <c r="E93" s="46">
        <v>527.61021096000002</v>
      </c>
      <c r="F93" s="43" t="str">
        <f t="shared" si="12"/>
        <v>N/A</v>
      </c>
      <c r="G93" s="46">
        <v>538.01502712000001</v>
      </c>
      <c r="H93" s="43" t="str">
        <f t="shared" si="13"/>
        <v>N/A</v>
      </c>
      <c r="I93" s="12">
        <v>2.3239999999999998</v>
      </c>
      <c r="J93" s="12">
        <v>1.972</v>
      </c>
      <c r="K93" s="44" t="s">
        <v>732</v>
      </c>
      <c r="L93" s="9" t="str">
        <f t="shared" si="14"/>
        <v>Yes</v>
      </c>
    </row>
    <row r="94" spans="1:12" x14ac:dyDescent="0.2">
      <c r="A94" s="45" t="s">
        <v>609</v>
      </c>
      <c r="B94" s="34" t="s">
        <v>217</v>
      </c>
      <c r="C94" s="46">
        <v>20142960</v>
      </c>
      <c r="D94" s="43" t="str">
        <f t="shared" si="11"/>
        <v>N/A</v>
      </c>
      <c r="E94" s="46">
        <v>24447367</v>
      </c>
      <c r="F94" s="43" t="str">
        <f t="shared" si="12"/>
        <v>N/A</v>
      </c>
      <c r="G94" s="46">
        <v>24807273</v>
      </c>
      <c r="H94" s="43" t="str">
        <f t="shared" si="13"/>
        <v>N/A</v>
      </c>
      <c r="I94" s="12">
        <v>21.37</v>
      </c>
      <c r="J94" s="12">
        <v>1.472</v>
      </c>
      <c r="K94" s="44" t="s">
        <v>732</v>
      </c>
      <c r="L94" s="9" t="str">
        <f t="shared" si="14"/>
        <v>Yes</v>
      </c>
    </row>
    <row r="95" spans="1:12" x14ac:dyDescent="0.2">
      <c r="A95" s="45" t="s">
        <v>610</v>
      </c>
      <c r="B95" s="34" t="s">
        <v>217</v>
      </c>
      <c r="C95" s="35">
        <v>45929</v>
      </c>
      <c r="D95" s="43" t="str">
        <f t="shared" si="11"/>
        <v>N/A</v>
      </c>
      <c r="E95" s="35">
        <v>53482</v>
      </c>
      <c r="F95" s="43" t="str">
        <f t="shared" si="12"/>
        <v>N/A</v>
      </c>
      <c r="G95" s="35">
        <v>56109</v>
      </c>
      <c r="H95" s="43" t="str">
        <f t="shared" si="13"/>
        <v>N/A</v>
      </c>
      <c r="I95" s="12">
        <v>16.440000000000001</v>
      </c>
      <c r="J95" s="12">
        <v>4.9119999999999999</v>
      </c>
      <c r="K95" s="44" t="s">
        <v>732</v>
      </c>
      <c r="L95" s="9" t="str">
        <f t="shared" si="14"/>
        <v>Yes</v>
      </c>
    </row>
    <row r="96" spans="1:12" x14ac:dyDescent="0.2">
      <c r="A96" s="45" t="s">
        <v>1447</v>
      </c>
      <c r="B96" s="34" t="s">
        <v>217</v>
      </c>
      <c r="C96" s="46">
        <v>438.56735395999999</v>
      </c>
      <c r="D96" s="43" t="str">
        <f t="shared" si="11"/>
        <v>N/A</v>
      </c>
      <c r="E96" s="46">
        <v>457.11392618000002</v>
      </c>
      <c r="F96" s="43" t="str">
        <f t="shared" si="12"/>
        <v>N/A</v>
      </c>
      <c r="G96" s="46">
        <v>442.12645029999999</v>
      </c>
      <c r="H96" s="43" t="str">
        <f t="shared" si="13"/>
        <v>N/A</v>
      </c>
      <c r="I96" s="12">
        <v>4.2290000000000001</v>
      </c>
      <c r="J96" s="12">
        <v>-3.28</v>
      </c>
      <c r="K96" s="44" t="s">
        <v>732</v>
      </c>
      <c r="L96" s="9" t="str">
        <f t="shared" si="14"/>
        <v>Yes</v>
      </c>
    </row>
    <row r="97" spans="1:12" ht="25.5" x14ac:dyDescent="0.2">
      <c r="A97" s="45" t="s">
        <v>611</v>
      </c>
      <c r="B97" s="34" t="s">
        <v>217</v>
      </c>
      <c r="C97" s="46">
        <v>2332998</v>
      </c>
      <c r="D97" s="43" t="str">
        <f t="shared" si="11"/>
        <v>N/A</v>
      </c>
      <c r="E97" s="46">
        <v>2583455</v>
      </c>
      <c r="F97" s="43" t="str">
        <f t="shared" si="12"/>
        <v>N/A</v>
      </c>
      <c r="G97" s="46">
        <v>2605799</v>
      </c>
      <c r="H97" s="43" t="str">
        <f t="shared" si="13"/>
        <v>N/A</v>
      </c>
      <c r="I97" s="12">
        <v>10.74</v>
      </c>
      <c r="J97" s="12">
        <v>0.8649</v>
      </c>
      <c r="K97" s="44" t="s">
        <v>732</v>
      </c>
      <c r="L97" s="9" t="str">
        <f t="shared" si="14"/>
        <v>Yes</v>
      </c>
    </row>
    <row r="98" spans="1:12" x14ac:dyDescent="0.2">
      <c r="A98" s="45" t="s">
        <v>612</v>
      </c>
      <c r="B98" s="34" t="s">
        <v>217</v>
      </c>
      <c r="C98" s="35">
        <v>21447</v>
      </c>
      <c r="D98" s="43" t="str">
        <f t="shared" si="11"/>
        <v>N/A</v>
      </c>
      <c r="E98" s="35">
        <v>23623</v>
      </c>
      <c r="F98" s="43" t="str">
        <f t="shared" si="12"/>
        <v>N/A</v>
      </c>
      <c r="G98" s="35">
        <v>22978</v>
      </c>
      <c r="H98" s="43" t="str">
        <f t="shared" si="13"/>
        <v>N/A</v>
      </c>
      <c r="I98" s="12">
        <v>10.15</v>
      </c>
      <c r="J98" s="12">
        <v>-2.73</v>
      </c>
      <c r="K98" s="44" t="s">
        <v>732</v>
      </c>
      <c r="L98" s="9" t="str">
        <f t="shared" si="14"/>
        <v>Yes</v>
      </c>
    </row>
    <row r="99" spans="1:12" ht="25.5" x14ac:dyDescent="0.2">
      <c r="A99" s="45" t="s">
        <v>1448</v>
      </c>
      <c r="B99" s="34" t="s">
        <v>217</v>
      </c>
      <c r="C99" s="46">
        <v>108.77968946999999</v>
      </c>
      <c r="D99" s="43" t="str">
        <f t="shared" si="11"/>
        <v>N/A</v>
      </c>
      <c r="E99" s="46">
        <v>109.36185073999999</v>
      </c>
      <c r="F99" s="43" t="str">
        <f t="shared" si="12"/>
        <v>N/A</v>
      </c>
      <c r="G99" s="46">
        <v>113.40408217</v>
      </c>
      <c r="H99" s="43" t="str">
        <f t="shared" si="13"/>
        <v>N/A</v>
      </c>
      <c r="I99" s="12">
        <v>0.53520000000000001</v>
      </c>
      <c r="J99" s="12">
        <v>3.6960000000000002</v>
      </c>
      <c r="K99" s="44" t="s">
        <v>732</v>
      </c>
      <c r="L99" s="9" t="str">
        <f t="shared" si="14"/>
        <v>Yes</v>
      </c>
    </row>
    <row r="100" spans="1:12" ht="25.5" x14ac:dyDescent="0.2">
      <c r="A100" s="45" t="s">
        <v>613</v>
      </c>
      <c r="B100" s="34" t="s">
        <v>217</v>
      </c>
      <c r="C100" s="46">
        <v>63927587</v>
      </c>
      <c r="D100" s="43" t="str">
        <f t="shared" si="11"/>
        <v>N/A</v>
      </c>
      <c r="E100" s="46">
        <v>58996058</v>
      </c>
      <c r="F100" s="43" t="str">
        <f t="shared" si="12"/>
        <v>N/A</v>
      </c>
      <c r="G100" s="46">
        <v>61572230</v>
      </c>
      <c r="H100" s="43" t="str">
        <f t="shared" si="13"/>
        <v>N/A</v>
      </c>
      <c r="I100" s="12">
        <v>-7.71</v>
      </c>
      <c r="J100" s="12">
        <v>4.367</v>
      </c>
      <c r="K100" s="44" t="s">
        <v>732</v>
      </c>
      <c r="L100" s="9" t="str">
        <f t="shared" si="14"/>
        <v>Yes</v>
      </c>
    </row>
    <row r="101" spans="1:12" x14ac:dyDescent="0.2">
      <c r="A101" s="45" t="s">
        <v>614</v>
      </c>
      <c r="B101" s="34" t="s">
        <v>217</v>
      </c>
      <c r="C101" s="35">
        <v>68697</v>
      </c>
      <c r="D101" s="43" t="str">
        <f t="shared" si="11"/>
        <v>N/A</v>
      </c>
      <c r="E101" s="35">
        <v>65481</v>
      </c>
      <c r="F101" s="43" t="str">
        <f t="shared" si="12"/>
        <v>N/A</v>
      </c>
      <c r="G101" s="35">
        <v>61109</v>
      </c>
      <c r="H101" s="43" t="str">
        <f t="shared" si="13"/>
        <v>N/A</v>
      </c>
      <c r="I101" s="12">
        <v>-4.68</v>
      </c>
      <c r="J101" s="12">
        <v>-6.68</v>
      </c>
      <c r="K101" s="44" t="s">
        <v>732</v>
      </c>
      <c r="L101" s="9" t="str">
        <f t="shared" si="14"/>
        <v>Yes</v>
      </c>
    </row>
    <row r="102" spans="1:12" x14ac:dyDescent="0.2">
      <c r="A102" s="45" t="s">
        <v>1449</v>
      </c>
      <c r="B102" s="34" t="s">
        <v>217</v>
      </c>
      <c r="C102" s="46">
        <v>930.57319825000002</v>
      </c>
      <c r="D102" s="43" t="str">
        <f t="shared" si="11"/>
        <v>N/A</v>
      </c>
      <c r="E102" s="46">
        <v>900.96452406000003</v>
      </c>
      <c r="F102" s="43" t="str">
        <f t="shared" si="12"/>
        <v>N/A</v>
      </c>
      <c r="G102" s="46">
        <v>1007.5803891</v>
      </c>
      <c r="H102" s="43" t="str">
        <f t="shared" si="13"/>
        <v>N/A</v>
      </c>
      <c r="I102" s="12">
        <v>-3.18</v>
      </c>
      <c r="J102" s="12">
        <v>11.83</v>
      </c>
      <c r="K102" s="44" t="s">
        <v>732</v>
      </c>
      <c r="L102" s="9" t="str">
        <f t="shared" si="14"/>
        <v>Yes</v>
      </c>
    </row>
    <row r="103" spans="1:12" x14ac:dyDescent="0.2">
      <c r="A103" s="45" t="s">
        <v>615</v>
      </c>
      <c r="B103" s="34" t="s">
        <v>217</v>
      </c>
      <c r="C103" s="46">
        <v>26636968</v>
      </c>
      <c r="D103" s="43" t="str">
        <f t="shared" si="11"/>
        <v>N/A</v>
      </c>
      <c r="E103" s="46">
        <v>26625384</v>
      </c>
      <c r="F103" s="43" t="str">
        <f t="shared" si="12"/>
        <v>N/A</v>
      </c>
      <c r="G103" s="46">
        <v>24390139</v>
      </c>
      <c r="H103" s="43" t="str">
        <f t="shared" si="13"/>
        <v>N/A</v>
      </c>
      <c r="I103" s="12">
        <v>-4.2999999999999997E-2</v>
      </c>
      <c r="J103" s="12">
        <v>-8.4</v>
      </c>
      <c r="K103" s="44" t="s">
        <v>732</v>
      </c>
      <c r="L103" s="9" t="str">
        <f t="shared" si="14"/>
        <v>Yes</v>
      </c>
    </row>
    <row r="104" spans="1:12" x14ac:dyDescent="0.2">
      <c r="A104" s="45" t="s">
        <v>616</v>
      </c>
      <c r="B104" s="34" t="s">
        <v>217</v>
      </c>
      <c r="C104" s="35">
        <v>38150</v>
      </c>
      <c r="D104" s="43" t="str">
        <f t="shared" si="11"/>
        <v>N/A</v>
      </c>
      <c r="E104" s="35">
        <v>42435</v>
      </c>
      <c r="F104" s="43" t="str">
        <f t="shared" si="12"/>
        <v>N/A</v>
      </c>
      <c r="G104" s="35">
        <v>41414</v>
      </c>
      <c r="H104" s="43" t="str">
        <f t="shared" si="13"/>
        <v>N/A</v>
      </c>
      <c r="I104" s="12">
        <v>11.23</v>
      </c>
      <c r="J104" s="12">
        <v>-2.41</v>
      </c>
      <c r="K104" s="44" t="s">
        <v>732</v>
      </c>
      <c r="L104" s="9" t="str">
        <f t="shared" si="14"/>
        <v>Yes</v>
      </c>
    </row>
    <row r="105" spans="1:12" x14ac:dyDescent="0.2">
      <c r="A105" s="45" t="s">
        <v>1450</v>
      </c>
      <c r="B105" s="34" t="s">
        <v>217</v>
      </c>
      <c r="C105" s="46">
        <v>698.21672346000003</v>
      </c>
      <c r="D105" s="43" t="str">
        <f t="shared" si="11"/>
        <v>N/A</v>
      </c>
      <c r="E105" s="46">
        <v>627.43923647999998</v>
      </c>
      <c r="F105" s="43" t="str">
        <f t="shared" si="12"/>
        <v>N/A</v>
      </c>
      <c r="G105" s="46">
        <v>588.93463563</v>
      </c>
      <c r="H105" s="43" t="str">
        <f t="shared" si="13"/>
        <v>N/A</v>
      </c>
      <c r="I105" s="12">
        <v>-10.1</v>
      </c>
      <c r="J105" s="12">
        <v>-6.14</v>
      </c>
      <c r="K105" s="44" t="s">
        <v>732</v>
      </c>
      <c r="L105" s="9" t="str">
        <f t="shared" si="14"/>
        <v>Yes</v>
      </c>
    </row>
    <row r="106" spans="1:12" ht="25.5" x14ac:dyDescent="0.2">
      <c r="A106" s="45" t="s">
        <v>617</v>
      </c>
      <c r="B106" s="34" t="s">
        <v>217</v>
      </c>
      <c r="C106" s="46">
        <v>5226986</v>
      </c>
      <c r="D106" s="43" t="str">
        <f t="shared" si="11"/>
        <v>N/A</v>
      </c>
      <c r="E106" s="46">
        <v>6108733</v>
      </c>
      <c r="F106" s="43" t="str">
        <f t="shared" si="12"/>
        <v>N/A</v>
      </c>
      <c r="G106" s="46">
        <v>6741810</v>
      </c>
      <c r="H106" s="43" t="str">
        <f t="shared" si="13"/>
        <v>N/A</v>
      </c>
      <c r="I106" s="12">
        <v>16.87</v>
      </c>
      <c r="J106" s="12">
        <v>10.36</v>
      </c>
      <c r="K106" s="44" t="s">
        <v>732</v>
      </c>
      <c r="L106" s="9" t="str">
        <f t="shared" si="14"/>
        <v>Yes</v>
      </c>
    </row>
    <row r="107" spans="1:12" x14ac:dyDescent="0.2">
      <c r="A107" s="45" t="s">
        <v>618</v>
      </c>
      <c r="B107" s="34" t="s">
        <v>217</v>
      </c>
      <c r="C107" s="35">
        <v>2738</v>
      </c>
      <c r="D107" s="43" t="str">
        <f t="shared" si="11"/>
        <v>N/A</v>
      </c>
      <c r="E107" s="35">
        <v>3029</v>
      </c>
      <c r="F107" s="43" t="str">
        <f t="shared" si="12"/>
        <v>N/A</v>
      </c>
      <c r="G107" s="35">
        <v>3148</v>
      </c>
      <c r="H107" s="43" t="str">
        <f t="shared" si="13"/>
        <v>N/A</v>
      </c>
      <c r="I107" s="12">
        <v>10.63</v>
      </c>
      <c r="J107" s="12">
        <v>3.9289999999999998</v>
      </c>
      <c r="K107" s="44" t="s">
        <v>732</v>
      </c>
      <c r="L107" s="9" t="str">
        <f t="shared" si="14"/>
        <v>Yes</v>
      </c>
    </row>
    <row r="108" spans="1:12" ht="25.5" x14ac:dyDescent="0.2">
      <c r="A108" s="45" t="s">
        <v>1451</v>
      </c>
      <c r="B108" s="34" t="s">
        <v>217</v>
      </c>
      <c r="C108" s="46">
        <v>1909.0525931</v>
      </c>
      <c r="D108" s="43" t="str">
        <f t="shared" si="11"/>
        <v>N/A</v>
      </c>
      <c r="E108" s="46">
        <v>2016.7490921000001</v>
      </c>
      <c r="F108" s="43" t="str">
        <f t="shared" si="12"/>
        <v>N/A</v>
      </c>
      <c r="G108" s="46">
        <v>2141.6168996000001</v>
      </c>
      <c r="H108" s="43" t="str">
        <f t="shared" si="13"/>
        <v>N/A</v>
      </c>
      <c r="I108" s="12">
        <v>5.641</v>
      </c>
      <c r="J108" s="12">
        <v>6.1920000000000002</v>
      </c>
      <c r="K108" s="44" t="s">
        <v>732</v>
      </c>
      <c r="L108" s="9" t="str">
        <f t="shared" si="14"/>
        <v>Yes</v>
      </c>
    </row>
    <row r="109" spans="1:12" ht="25.5" x14ac:dyDescent="0.2">
      <c r="A109" s="45" t="s">
        <v>619</v>
      </c>
      <c r="B109" s="34" t="s">
        <v>217</v>
      </c>
      <c r="C109" s="46">
        <v>26566272</v>
      </c>
      <c r="D109" s="43" t="str">
        <f t="shared" si="11"/>
        <v>N/A</v>
      </c>
      <c r="E109" s="46">
        <v>39721829</v>
      </c>
      <c r="F109" s="43" t="str">
        <f t="shared" si="12"/>
        <v>N/A</v>
      </c>
      <c r="G109" s="46">
        <v>42622269</v>
      </c>
      <c r="H109" s="43" t="str">
        <f t="shared" si="13"/>
        <v>N/A</v>
      </c>
      <c r="I109" s="12">
        <v>49.52</v>
      </c>
      <c r="J109" s="12">
        <v>7.3019999999999996</v>
      </c>
      <c r="K109" s="44" t="s">
        <v>732</v>
      </c>
      <c r="L109" s="9" t="str">
        <f t="shared" si="14"/>
        <v>Yes</v>
      </c>
    </row>
    <row r="110" spans="1:12" x14ac:dyDescent="0.2">
      <c r="A110" s="45" t="s">
        <v>620</v>
      </c>
      <c r="B110" s="34" t="s">
        <v>217</v>
      </c>
      <c r="C110" s="35">
        <v>104393</v>
      </c>
      <c r="D110" s="43" t="str">
        <f t="shared" si="11"/>
        <v>N/A</v>
      </c>
      <c r="E110" s="35">
        <v>115197</v>
      </c>
      <c r="F110" s="43" t="str">
        <f t="shared" si="12"/>
        <v>N/A</v>
      </c>
      <c r="G110" s="35">
        <v>112188</v>
      </c>
      <c r="H110" s="43" t="str">
        <f t="shared" si="13"/>
        <v>N/A</v>
      </c>
      <c r="I110" s="12">
        <v>10.35</v>
      </c>
      <c r="J110" s="12">
        <v>-2.61</v>
      </c>
      <c r="K110" s="44" t="s">
        <v>732</v>
      </c>
      <c r="L110" s="9" t="str">
        <f t="shared" si="14"/>
        <v>Yes</v>
      </c>
    </row>
    <row r="111" spans="1:12" x14ac:dyDescent="0.2">
      <c r="A111" s="45" t="s">
        <v>1452</v>
      </c>
      <c r="B111" s="34" t="s">
        <v>217</v>
      </c>
      <c r="C111" s="46">
        <v>254.48326994999999</v>
      </c>
      <c r="D111" s="43" t="str">
        <f t="shared" si="11"/>
        <v>N/A</v>
      </c>
      <c r="E111" s="46">
        <v>344.81652300000002</v>
      </c>
      <c r="F111" s="43" t="str">
        <f t="shared" si="12"/>
        <v>N/A</v>
      </c>
      <c r="G111" s="46">
        <v>379.91825329</v>
      </c>
      <c r="H111" s="43" t="str">
        <f t="shared" si="13"/>
        <v>N/A</v>
      </c>
      <c r="I111" s="12">
        <v>35.5</v>
      </c>
      <c r="J111" s="12">
        <v>10.18</v>
      </c>
      <c r="K111" s="44" t="s">
        <v>732</v>
      </c>
      <c r="L111" s="9" t="str">
        <f t="shared" si="14"/>
        <v>Yes</v>
      </c>
    </row>
    <row r="112" spans="1:12" x14ac:dyDescent="0.2">
      <c r="A112" s="45" t="s">
        <v>621</v>
      </c>
      <c r="B112" s="34" t="s">
        <v>217</v>
      </c>
      <c r="C112" s="46">
        <v>205681776</v>
      </c>
      <c r="D112" s="43" t="str">
        <f t="shared" si="11"/>
        <v>N/A</v>
      </c>
      <c r="E112" s="46">
        <v>205328463</v>
      </c>
      <c r="F112" s="43" t="str">
        <f t="shared" si="12"/>
        <v>N/A</v>
      </c>
      <c r="G112" s="46">
        <v>203861061</v>
      </c>
      <c r="H112" s="43" t="str">
        <f t="shared" si="13"/>
        <v>N/A</v>
      </c>
      <c r="I112" s="12">
        <v>-0.17199999999999999</v>
      </c>
      <c r="J112" s="12">
        <v>-0.71499999999999997</v>
      </c>
      <c r="K112" s="44" t="s">
        <v>732</v>
      </c>
      <c r="L112" s="9" t="str">
        <f t="shared" si="14"/>
        <v>Yes</v>
      </c>
    </row>
    <row r="113" spans="1:12" x14ac:dyDescent="0.2">
      <c r="A113" s="45" t="s">
        <v>622</v>
      </c>
      <c r="B113" s="34" t="s">
        <v>217</v>
      </c>
      <c r="C113" s="35">
        <v>177738</v>
      </c>
      <c r="D113" s="43" t="str">
        <f t="shared" si="11"/>
        <v>N/A</v>
      </c>
      <c r="E113" s="35">
        <v>177388</v>
      </c>
      <c r="F113" s="43" t="str">
        <f t="shared" si="12"/>
        <v>N/A</v>
      </c>
      <c r="G113" s="35">
        <v>175919</v>
      </c>
      <c r="H113" s="43" t="str">
        <f t="shared" si="13"/>
        <v>N/A</v>
      </c>
      <c r="I113" s="12">
        <v>-0.19700000000000001</v>
      </c>
      <c r="J113" s="12">
        <v>-0.82799999999999996</v>
      </c>
      <c r="K113" s="44" t="s">
        <v>732</v>
      </c>
      <c r="L113" s="9" t="str">
        <f t="shared" si="14"/>
        <v>Yes</v>
      </c>
    </row>
    <row r="114" spans="1:12" x14ac:dyDescent="0.2">
      <c r="A114" s="45" t="s">
        <v>1453</v>
      </c>
      <c r="B114" s="34" t="s">
        <v>217</v>
      </c>
      <c r="C114" s="46">
        <v>1157.2189177</v>
      </c>
      <c r="D114" s="43" t="str">
        <f t="shared" si="11"/>
        <v>N/A</v>
      </c>
      <c r="E114" s="46">
        <v>1157.510446</v>
      </c>
      <c r="F114" s="43" t="str">
        <f t="shared" si="12"/>
        <v>N/A</v>
      </c>
      <c r="G114" s="46">
        <v>1158.8348103000001</v>
      </c>
      <c r="H114" s="43" t="str">
        <f t="shared" si="13"/>
        <v>N/A</v>
      </c>
      <c r="I114" s="12">
        <v>2.52E-2</v>
      </c>
      <c r="J114" s="12">
        <v>0.1144</v>
      </c>
      <c r="K114" s="44" t="s">
        <v>732</v>
      </c>
      <c r="L114" s="9" t="str">
        <f t="shared" si="14"/>
        <v>Yes</v>
      </c>
    </row>
    <row r="115" spans="1:12" ht="25.5" x14ac:dyDescent="0.2">
      <c r="A115" s="45" t="s">
        <v>623</v>
      </c>
      <c r="B115" s="34" t="s">
        <v>217</v>
      </c>
      <c r="C115" s="46">
        <v>570049685</v>
      </c>
      <c r="D115" s="43" t="str">
        <f t="shared" si="11"/>
        <v>N/A</v>
      </c>
      <c r="E115" s="46">
        <v>615145279</v>
      </c>
      <c r="F115" s="43" t="str">
        <f t="shared" si="12"/>
        <v>N/A</v>
      </c>
      <c r="G115" s="46">
        <v>625082559</v>
      </c>
      <c r="H115" s="43" t="str">
        <f t="shared" si="13"/>
        <v>N/A</v>
      </c>
      <c r="I115" s="12">
        <v>7.9109999999999996</v>
      </c>
      <c r="J115" s="12">
        <v>1.615</v>
      </c>
      <c r="K115" s="44" t="s">
        <v>732</v>
      </c>
      <c r="L115" s="9" t="str">
        <f t="shared" si="14"/>
        <v>Yes</v>
      </c>
    </row>
    <row r="116" spans="1:12" x14ac:dyDescent="0.2">
      <c r="A116" s="48" t="s">
        <v>624</v>
      </c>
      <c r="B116" s="35" t="s">
        <v>217</v>
      </c>
      <c r="C116" s="35">
        <v>36298</v>
      </c>
      <c r="D116" s="43" t="str">
        <f t="shared" si="11"/>
        <v>N/A</v>
      </c>
      <c r="E116" s="35">
        <v>38702</v>
      </c>
      <c r="F116" s="43" t="str">
        <f t="shared" si="12"/>
        <v>N/A</v>
      </c>
      <c r="G116" s="35">
        <v>40502</v>
      </c>
      <c r="H116" s="43" t="str">
        <f t="shared" si="13"/>
        <v>N/A</v>
      </c>
      <c r="I116" s="12">
        <v>6.6230000000000002</v>
      </c>
      <c r="J116" s="12">
        <v>4.6509999999999998</v>
      </c>
      <c r="K116" s="49" t="s">
        <v>732</v>
      </c>
      <c r="L116" s="9" t="str">
        <f t="shared" si="14"/>
        <v>Yes</v>
      </c>
    </row>
    <row r="117" spans="1:12" ht="25.5" x14ac:dyDescent="0.2">
      <c r="A117" s="45" t="s">
        <v>1454</v>
      </c>
      <c r="B117" s="34" t="s">
        <v>217</v>
      </c>
      <c r="C117" s="46">
        <v>15704.713345</v>
      </c>
      <c r="D117" s="43" t="str">
        <f t="shared" si="11"/>
        <v>N/A</v>
      </c>
      <c r="E117" s="46">
        <v>15894.405430999999</v>
      </c>
      <c r="F117" s="43" t="str">
        <f t="shared" si="12"/>
        <v>N/A</v>
      </c>
      <c r="G117" s="46">
        <v>15433.375117</v>
      </c>
      <c r="H117" s="43" t="str">
        <f t="shared" si="13"/>
        <v>N/A</v>
      </c>
      <c r="I117" s="12">
        <v>1.208</v>
      </c>
      <c r="J117" s="12">
        <v>-2.9</v>
      </c>
      <c r="K117" s="44" t="s">
        <v>732</v>
      </c>
      <c r="L117" s="9" t="str">
        <f t="shared" si="14"/>
        <v>Yes</v>
      </c>
    </row>
    <row r="118" spans="1:12" ht="25.5" x14ac:dyDescent="0.2">
      <c r="A118" s="45" t="s">
        <v>625</v>
      </c>
      <c r="B118" s="34" t="s">
        <v>217</v>
      </c>
      <c r="C118" s="46">
        <v>2829703</v>
      </c>
      <c r="D118" s="43" t="str">
        <f t="shared" si="11"/>
        <v>N/A</v>
      </c>
      <c r="E118" s="46">
        <v>3238229</v>
      </c>
      <c r="F118" s="43" t="str">
        <f t="shared" si="12"/>
        <v>N/A</v>
      </c>
      <c r="G118" s="46">
        <v>3554242</v>
      </c>
      <c r="H118" s="43" t="str">
        <f t="shared" si="13"/>
        <v>N/A</v>
      </c>
      <c r="I118" s="12">
        <v>14.44</v>
      </c>
      <c r="J118" s="12">
        <v>9.7590000000000003</v>
      </c>
      <c r="K118" s="44" t="s">
        <v>732</v>
      </c>
      <c r="L118" s="9" t="str">
        <f t="shared" si="14"/>
        <v>Yes</v>
      </c>
    </row>
    <row r="119" spans="1:12" x14ac:dyDescent="0.2">
      <c r="A119" s="45" t="s">
        <v>626</v>
      </c>
      <c r="B119" s="34" t="s">
        <v>217</v>
      </c>
      <c r="C119" s="35">
        <v>10170</v>
      </c>
      <c r="D119" s="43" t="str">
        <f t="shared" si="11"/>
        <v>N/A</v>
      </c>
      <c r="E119" s="35">
        <v>11362</v>
      </c>
      <c r="F119" s="43" t="str">
        <f t="shared" si="12"/>
        <v>N/A</v>
      </c>
      <c r="G119" s="35">
        <v>12512</v>
      </c>
      <c r="H119" s="43" t="str">
        <f t="shared" si="13"/>
        <v>N/A</v>
      </c>
      <c r="I119" s="12">
        <v>11.72</v>
      </c>
      <c r="J119" s="12">
        <v>10.119999999999999</v>
      </c>
      <c r="K119" s="44" t="s">
        <v>732</v>
      </c>
      <c r="L119" s="9" t="str">
        <f t="shared" si="14"/>
        <v>Yes</v>
      </c>
    </row>
    <row r="120" spans="1:12" ht="25.5" x14ac:dyDescent="0.2">
      <c r="A120" s="45" t="s">
        <v>1455</v>
      </c>
      <c r="B120" s="34" t="s">
        <v>217</v>
      </c>
      <c r="C120" s="46">
        <v>278.24021632</v>
      </c>
      <c r="D120" s="43" t="str">
        <f t="shared" si="11"/>
        <v>N/A</v>
      </c>
      <c r="E120" s="46">
        <v>285.00519274999999</v>
      </c>
      <c r="F120" s="43" t="str">
        <f t="shared" si="12"/>
        <v>N/A</v>
      </c>
      <c r="G120" s="46">
        <v>284.06665600999997</v>
      </c>
      <c r="H120" s="43" t="str">
        <f t="shared" si="13"/>
        <v>N/A</v>
      </c>
      <c r="I120" s="12">
        <v>2.431</v>
      </c>
      <c r="J120" s="12">
        <v>-0.32900000000000001</v>
      </c>
      <c r="K120" s="44" t="s">
        <v>732</v>
      </c>
      <c r="L120" s="9" t="str">
        <f t="shared" si="14"/>
        <v>Yes</v>
      </c>
    </row>
    <row r="121" spans="1:12" ht="25.5" x14ac:dyDescent="0.2">
      <c r="A121" s="45" t="s">
        <v>627</v>
      </c>
      <c r="B121" s="34" t="s">
        <v>217</v>
      </c>
      <c r="C121" s="46">
        <v>157444105</v>
      </c>
      <c r="D121" s="43" t="str">
        <f t="shared" si="11"/>
        <v>N/A</v>
      </c>
      <c r="E121" s="46">
        <v>180194201</v>
      </c>
      <c r="F121" s="43" t="str">
        <f t="shared" si="12"/>
        <v>N/A</v>
      </c>
      <c r="G121" s="46">
        <v>199772879</v>
      </c>
      <c r="H121" s="43" t="str">
        <f t="shared" si="13"/>
        <v>N/A</v>
      </c>
      <c r="I121" s="12">
        <v>14.45</v>
      </c>
      <c r="J121" s="12">
        <v>10.87</v>
      </c>
      <c r="K121" s="44" t="s">
        <v>732</v>
      </c>
      <c r="L121" s="9" t="str">
        <f t="shared" si="14"/>
        <v>Yes</v>
      </c>
    </row>
    <row r="122" spans="1:12" x14ac:dyDescent="0.2">
      <c r="A122" s="45" t="s">
        <v>628</v>
      </c>
      <c r="B122" s="34" t="s">
        <v>217</v>
      </c>
      <c r="C122" s="35">
        <v>12492</v>
      </c>
      <c r="D122" s="43" t="str">
        <f t="shared" si="11"/>
        <v>N/A</v>
      </c>
      <c r="E122" s="35">
        <v>13086</v>
      </c>
      <c r="F122" s="43" t="str">
        <f t="shared" si="12"/>
        <v>N/A</v>
      </c>
      <c r="G122" s="35">
        <v>14081</v>
      </c>
      <c r="H122" s="43" t="str">
        <f t="shared" si="13"/>
        <v>N/A</v>
      </c>
      <c r="I122" s="12">
        <v>4.7549999999999999</v>
      </c>
      <c r="J122" s="12">
        <v>7.6040000000000001</v>
      </c>
      <c r="K122" s="44" t="s">
        <v>732</v>
      </c>
      <c r="L122" s="9" t="str">
        <f t="shared" si="14"/>
        <v>Yes</v>
      </c>
    </row>
    <row r="123" spans="1:12" ht="25.5" x14ac:dyDescent="0.2">
      <c r="A123" s="45" t="s">
        <v>1456</v>
      </c>
      <c r="B123" s="34" t="s">
        <v>217</v>
      </c>
      <c r="C123" s="46">
        <v>12603.594701</v>
      </c>
      <c r="D123" s="43" t="str">
        <f t="shared" si="11"/>
        <v>N/A</v>
      </c>
      <c r="E123" s="46">
        <v>13769.998548</v>
      </c>
      <c r="F123" s="43" t="str">
        <f t="shared" si="12"/>
        <v>N/A</v>
      </c>
      <c r="G123" s="46">
        <v>14187.407073</v>
      </c>
      <c r="H123" s="43" t="str">
        <f t="shared" si="13"/>
        <v>N/A</v>
      </c>
      <c r="I123" s="12">
        <v>9.2550000000000008</v>
      </c>
      <c r="J123" s="12">
        <v>3.0310000000000001</v>
      </c>
      <c r="K123" s="44" t="s">
        <v>732</v>
      </c>
      <c r="L123" s="9" t="str">
        <f t="shared" si="14"/>
        <v>Yes</v>
      </c>
    </row>
    <row r="124" spans="1:12" ht="25.5" x14ac:dyDescent="0.2">
      <c r="A124" s="45" t="s">
        <v>629</v>
      </c>
      <c r="B124" s="34" t="s">
        <v>217</v>
      </c>
      <c r="C124" s="46">
        <v>3259161</v>
      </c>
      <c r="D124" s="43" t="str">
        <f t="shared" si="11"/>
        <v>N/A</v>
      </c>
      <c r="E124" s="46">
        <v>3826313</v>
      </c>
      <c r="F124" s="43" t="str">
        <f t="shared" si="12"/>
        <v>N/A</v>
      </c>
      <c r="G124" s="46">
        <v>4507464</v>
      </c>
      <c r="H124" s="43" t="str">
        <f t="shared" si="13"/>
        <v>N/A</v>
      </c>
      <c r="I124" s="12">
        <v>17.399999999999999</v>
      </c>
      <c r="J124" s="12">
        <v>17.8</v>
      </c>
      <c r="K124" s="44" t="s">
        <v>732</v>
      </c>
      <c r="L124" s="9" t="str">
        <f t="shared" si="14"/>
        <v>Yes</v>
      </c>
    </row>
    <row r="125" spans="1:12" ht="25.5" x14ac:dyDescent="0.2">
      <c r="A125" s="45" t="s">
        <v>630</v>
      </c>
      <c r="B125" s="34" t="s">
        <v>217</v>
      </c>
      <c r="C125" s="35">
        <v>7045</v>
      </c>
      <c r="D125" s="43" t="str">
        <f t="shared" si="11"/>
        <v>N/A</v>
      </c>
      <c r="E125" s="35">
        <v>9079</v>
      </c>
      <c r="F125" s="43" t="str">
        <f t="shared" si="12"/>
        <v>N/A</v>
      </c>
      <c r="G125" s="35">
        <v>10700</v>
      </c>
      <c r="H125" s="43" t="str">
        <f t="shared" si="13"/>
        <v>N/A</v>
      </c>
      <c r="I125" s="12">
        <v>28.87</v>
      </c>
      <c r="J125" s="12">
        <v>17.850000000000001</v>
      </c>
      <c r="K125" s="44" t="s">
        <v>732</v>
      </c>
      <c r="L125" s="9" t="str">
        <f t="shared" si="14"/>
        <v>Yes</v>
      </c>
    </row>
    <row r="126" spans="1:12" ht="25.5" x14ac:dyDescent="0.2">
      <c r="A126" s="45" t="s">
        <v>1457</v>
      </c>
      <c r="B126" s="34" t="s">
        <v>217</v>
      </c>
      <c r="C126" s="46">
        <v>462.62044003</v>
      </c>
      <c r="D126" s="43" t="str">
        <f t="shared" si="11"/>
        <v>N/A</v>
      </c>
      <c r="E126" s="46">
        <v>421.44652495000003</v>
      </c>
      <c r="F126" s="43" t="str">
        <f t="shared" si="12"/>
        <v>N/A</v>
      </c>
      <c r="G126" s="46">
        <v>421.25831776000001</v>
      </c>
      <c r="H126" s="43" t="str">
        <f t="shared" si="13"/>
        <v>N/A</v>
      </c>
      <c r="I126" s="12">
        <v>-8.9</v>
      </c>
      <c r="J126" s="12">
        <v>-4.4999999999999998E-2</v>
      </c>
      <c r="K126" s="44" t="s">
        <v>732</v>
      </c>
      <c r="L126" s="9" t="str">
        <f t="shared" si="14"/>
        <v>Yes</v>
      </c>
    </row>
    <row r="127" spans="1:12" ht="25.5" x14ac:dyDescent="0.2">
      <c r="A127" s="45" t="s">
        <v>631</v>
      </c>
      <c r="B127" s="34" t="s">
        <v>217</v>
      </c>
      <c r="C127" s="46">
        <v>4666099</v>
      </c>
      <c r="D127" s="43" t="str">
        <f t="shared" si="11"/>
        <v>N/A</v>
      </c>
      <c r="E127" s="46">
        <v>4496731</v>
      </c>
      <c r="F127" s="43" t="str">
        <f t="shared" si="12"/>
        <v>N/A</v>
      </c>
      <c r="G127" s="46">
        <v>5589790</v>
      </c>
      <c r="H127" s="43" t="str">
        <f t="shared" si="13"/>
        <v>N/A</v>
      </c>
      <c r="I127" s="12">
        <v>-3.63</v>
      </c>
      <c r="J127" s="12">
        <v>24.31</v>
      </c>
      <c r="K127" s="44" t="s">
        <v>732</v>
      </c>
      <c r="L127" s="9" t="str">
        <f t="shared" si="14"/>
        <v>Yes</v>
      </c>
    </row>
    <row r="128" spans="1:12" x14ac:dyDescent="0.2">
      <c r="A128" s="45" t="s">
        <v>632</v>
      </c>
      <c r="B128" s="34" t="s">
        <v>217</v>
      </c>
      <c r="C128" s="35">
        <v>2596</v>
      </c>
      <c r="D128" s="43" t="str">
        <f t="shared" si="11"/>
        <v>N/A</v>
      </c>
      <c r="E128" s="35">
        <v>2838</v>
      </c>
      <c r="F128" s="43" t="str">
        <f t="shared" si="12"/>
        <v>N/A</v>
      </c>
      <c r="G128" s="35">
        <v>3237</v>
      </c>
      <c r="H128" s="43" t="str">
        <f t="shared" si="13"/>
        <v>N/A</v>
      </c>
      <c r="I128" s="12">
        <v>9.3219999999999992</v>
      </c>
      <c r="J128" s="12">
        <v>14.06</v>
      </c>
      <c r="K128" s="44" t="s">
        <v>732</v>
      </c>
      <c r="L128" s="9" t="str">
        <f t="shared" si="14"/>
        <v>Yes</v>
      </c>
    </row>
    <row r="129" spans="1:12" ht="25.5" x14ac:dyDescent="0.2">
      <c r="A129" s="45" t="s">
        <v>1458</v>
      </c>
      <c r="B129" s="34" t="s">
        <v>217</v>
      </c>
      <c r="C129" s="46">
        <v>1797.4187211000001</v>
      </c>
      <c r="D129" s="43" t="str">
        <f t="shared" si="11"/>
        <v>N/A</v>
      </c>
      <c r="E129" s="46">
        <v>1584.4718111</v>
      </c>
      <c r="F129" s="43" t="str">
        <f t="shared" si="12"/>
        <v>N/A</v>
      </c>
      <c r="G129" s="46">
        <v>1726.8427555999999</v>
      </c>
      <c r="H129" s="43" t="str">
        <f t="shared" si="13"/>
        <v>N/A</v>
      </c>
      <c r="I129" s="12">
        <v>-11.8</v>
      </c>
      <c r="J129" s="12">
        <v>8.9849999999999994</v>
      </c>
      <c r="K129" s="44" t="s">
        <v>732</v>
      </c>
      <c r="L129" s="9" t="str">
        <f t="shared" si="14"/>
        <v>Yes</v>
      </c>
    </row>
    <row r="130" spans="1:12" ht="25.5" x14ac:dyDescent="0.2">
      <c r="A130" s="45" t="s">
        <v>633</v>
      </c>
      <c r="B130" s="34" t="s">
        <v>217</v>
      </c>
      <c r="C130" s="46">
        <v>133900</v>
      </c>
      <c r="D130" s="43" t="str">
        <f t="shared" si="11"/>
        <v>N/A</v>
      </c>
      <c r="E130" s="46">
        <v>121627</v>
      </c>
      <c r="F130" s="43" t="str">
        <f t="shared" si="12"/>
        <v>N/A</v>
      </c>
      <c r="G130" s="46">
        <v>86355</v>
      </c>
      <c r="H130" s="43" t="str">
        <f t="shared" si="13"/>
        <v>N/A</v>
      </c>
      <c r="I130" s="12">
        <v>-9.17</v>
      </c>
      <c r="J130" s="12">
        <v>-29</v>
      </c>
      <c r="K130" s="44" t="s">
        <v>732</v>
      </c>
      <c r="L130" s="9" t="str">
        <f t="shared" si="14"/>
        <v>Yes</v>
      </c>
    </row>
    <row r="131" spans="1:12" x14ac:dyDescent="0.2">
      <c r="A131" s="45" t="s">
        <v>634</v>
      </c>
      <c r="B131" s="34" t="s">
        <v>217</v>
      </c>
      <c r="C131" s="35">
        <v>2026</v>
      </c>
      <c r="D131" s="43" t="str">
        <f t="shared" si="11"/>
        <v>N/A</v>
      </c>
      <c r="E131" s="35">
        <v>1780</v>
      </c>
      <c r="F131" s="43" t="str">
        <f t="shared" si="12"/>
        <v>N/A</v>
      </c>
      <c r="G131" s="35">
        <v>1077</v>
      </c>
      <c r="H131" s="43" t="str">
        <f t="shared" si="13"/>
        <v>N/A</v>
      </c>
      <c r="I131" s="12">
        <v>-12.1</v>
      </c>
      <c r="J131" s="12">
        <v>-39.5</v>
      </c>
      <c r="K131" s="44" t="s">
        <v>732</v>
      </c>
      <c r="L131" s="9" t="str">
        <f t="shared" si="14"/>
        <v>No</v>
      </c>
    </row>
    <row r="132" spans="1:12" ht="25.5" x14ac:dyDescent="0.2">
      <c r="A132" s="45" t="s">
        <v>1459</v>
      </c>
      <c r="B132" s="34" t="s">
        <v>217</v>
      </c>
      <c r="C132" s="46">
        <v>66.090819347999997</v>
      </c>
      <c r="D132" s="43" t="str">
        <f t="shared" si="11"/>
        <v>N/A</v>
      </c>
      <c r="E132" s="46">
        <v>68.329775280999996</v>
      </c>
      <c r="F132" s="43" t="str">
        <f t="shared" si="12"/>
        <v>N/A</v>
      </c>
      <c r="G132" s="46">
        <v>80.181058496000006</v>
      </c>
      <c r="H132" s="43" t="str">
        <f t="shared" si="13"/>
        <v>N/A</v>
      </c>
      <c r="I132" s="12">
        <v>3.3879999999999999</v>
      </c>
      <c r="J132" s="12">
        <v>17.34</v>
      </c>
      <c r="K132" s="44" t="s">
        <v>732</v>
      </c>
      <c r="L132" s="9" t="str">
        <f t="shared" si="14"/>
        <v>Yes</v>
      </c>
    </row>
    <row r="133" spans="1:12" ht="25.5" x14ac:dyDescent="0.2">
      <c r="A133" s="45" t="s">
        <v>635</v>
      </c>
      <c r="B133" s="34" t="s">
        <v>217</v>
      </c>
      <c r="C133" s="46">
        <v>29082828</v>
      </c>
      <c r="D133" s="43" t="str">
        <f t="shared" si="11"/>
        <v>N/A</v>
      </c>
      <c r="E133" s="46">
        <v>33159570</v>
      </c>
      <c r="F133" s="43" t="str">
        <f t="shared" si="12"/>
        <v>N/A</v>
      </c>
      <c r="G133" s="46">
        <v>34120392</v>
      </c>
      <c r="H133" s="43" t="str">
        <f t="shared" si="13"/>
        <v>N/A</v>
      </c>
      <c r="I133" s="12">
        <v>14.02</v>
      </c>
      <c r="J133" s="12">
        <v>2.8980000000000001</v>
      </c>
      <c r="K133" s="44" t="s">
        <v>732</v>
      </c>
      <c r="L133" s="9" t="str">
        <f t="shared" si="14"/>
        <v>Yes</v>
      </c>
    </row>
    <row r="134" spans="1:12" x14ac:dyDescent="0.2">
      <c r="A134" s="45" t="s">
        <v>636</v>
      </c>
      <c r="B134" s="34" t="s">
        <v>217</v>
      </c>
      <c r="C134" s="35">
        <v>2604</v>
      </c>
      <c r="D134" s="43" t="str">
        <f t="shared" si="11"/>
        <v>N/A</v>
      </c>
      <c r="E134" s="35">
        <v>2838</v>
      </c>
      <c r="F134" s="43" t="str">
        <f t="shared" si="12"/>
        <v>N/A</v>
      </c>
      <c r="G134" s="35">
        <v>2938</v>
      </c>
      <c r="H134" s="43" t="str">
        <f t="shared" si="13"/>
        <v>N/A</v>
      </c>
      <c r="I134" s="12">
        <v>8.9860000000000007</v>
      </c>
      <c r="J134" s="12">
        <v>3.524</v>
      </c>
      <c r="K134" s="44" t="s">
        <v>732</v>
      </c>
      <c r="L134" s="9" t="str">
        <f t="shared" si="14"/>
        <v>Yes</v>
      </c>
    </row>
    <row r="135" spans="1:12" x14ac:dyDescent="0.2">
      <c r="A135" s="45" t="s">
        <v>1460</v>
      </c>
      <c r="B135" s="34" t="s">
        <v>217</v>
      </c>
      <c r="C135" s="46">
        <v>11168.520737000001</v>
      </c>
      <c r="D135" s="43" t="str">
        <f t="shared" si="11"/>
        <v>N/A</v>
      </c>
      <c r="E135" s="46">
        <v>11684.133191999999</v>
      </c>
      <c r="F135" s="43" t="str">
        <f t="shared" si="12"/>
        <v>N/A</v>
      </c>
      <c r="G135" s="46">
        <v>11613.475834000001</v>
      </c>
      <c r="H135" s="43" t="str">
        <f t="shared" si="13"/>
        <v>N/A</v>
      </c>
      <c r="I135" s="12">
        <v>4.617</v>
      </c>
      <c r="J135" s="12">
        <v>-0.60499999999999998</v>
      </c>
      <c r="K135" s="44" t="s">
        <v>732</v>
      </c>
      <c r="L135" s="9" t="str">
        <f t="shared" si="14"/>
        <v>Yes</v>
      </c>
    </row>
    <row r="136" spans="1:12" ht="25.5" x14ac:dyDescent="0.2">
      <c r="A136" s="45" t="s">
        <v>637</v>
      </c>
      <c r="B136" s="34" t="s">
        <v>217</v>
      </c>
      <c r="C136" s="46">
        <v>1571629</v>
      </c>
      <c r="D136" s="43" t="str">
        <f t="shared" si="11"/>
        <v>N/A</v>
      </c>
      <c r="E136" s="46">
        <v>1877862</v>
      </c>
      <c r="F136" s="43" t="str">
        <f t="shared" si="12"/>
        <v>N/A</v>
      </c>
      <c r="G136" s="46">
        <v>2235550</v>
      </c>
      <c r="H136" s="43" t="str">
        <f t="shared" si="13"/>
        <v>N/A</v>
      </c>
      <c r="I136" s="12">
        <v>19.489999999999998</v>
      </c>
      <c r="J136" s="12">
        <v>19.05</v>
      </c>
      <c r="K136" s="44" t="s">
        <v>732</v>
      </c>
      <c r="L136" s="9" t="str">
        <f>IF(J136="Div by 0", "N/A", IF(OR(J136="N/A",K136="N/A"),"N/A", IF(J136&gt;VALUE(MID(K136,1,2)), "No", IF(J136&lt;-1*VALUE(MID(K136,1,2)), "No", "Yes"))))</f>
        <v>Yes</v>
      </c>
    </row>
    <row r="137" spans="1:12" x14ac:dyDescent="0.2">
      <c r="A137" s="45" t="s">
        <v>638</v>
      </c>
      <c r="B137" s="34" t="s">
        <v>217</v>
      </c>
      <c r="C137" s="35">
        <v>12105</v>
      </c>
      <c r="D137" s="43" t="str">
        <f t="shared" si="11"/>
        <v>N/A</v>
      </c>
      <c r="E137" s="35">
        <v>14285</v>
      </c>
      <c r="F137" s="43" t="str">
        <f t="shared" si="12"/>
        <v>N/A</v>
      </c>
      <c r="G137" s="35">
        <v>15697</v>
      </c>
      <c r="H137" s="43" t="str">
        <f t="shared" si="13"/>
        <v>N/A</v>
      </c>
      <c r="I137" s="12">
        <v>18.010000000000002</v>
      </c>
      <c r="J137" s="12">
        <v>9.8840000000000003</v>
      </c>
      <c r="K137" s="44" t="s">
        <v>732</v>
      </c>
      <c r="L137" s="9" t="str">
        <f t="shared" ref="L137:L141" si="15">IF(J137="Div by 0", "N/A", IF(OR(J137="N/A",K137="N/A"),"N/A", IF(J137&gt;VALUE(MID(K137,1,2)), "No", IF(J137&lt;-1*VALUE(MID(K137,1,2)), "No", "Yes"))))</f>
        <v>Yes</v>
      </c>
    </row>
    <row r="138" spans="1:12" ht="25.5" x14ac:dyDescent="0.2">
      <c r="A138" s="45" t="s">
        <v>1461</v>
      </c>
      <c r="B138" s="34" t="s">
        <v>217</v>
      </c>
      <c r="C138" s="46">
        <v>129.83304419999999</v>
      </c>
      <c r="D138" s="43" t="str">
        <f t="shared" si="11"/>
        <v>N/A</v>
      </c>
      <c r="E138" s="46">
        <v>131.45691285000001</v>
      </c>
      <c r="F138" s="43" t="str">
        <f t="shared" si="12"/>
        <v>N/A</v>
      </c>
      <c r="G138" s="46">
        <v>142.41893354999999</v>
      </c>
      <c r="H138" s="43" t="str">
        <f t="shared" si="13"/>
        <v>N/A</v>
      </c>
      <c r="I138" s="12">
        <v>1.2509999999999999</v>
      </c>
      <c r="J138" s="12">
        <v>8.3390000000000004</v>
      </c>
      <c r="K138" s="44" t="s">
        <v>732</v>
      </c>
      <c r="L138" s="9" t="str">
        <f t="shared" si="15"/>
        <v>Yes</v>
      </c>
    </row>
    <row r="139" spans="1:12" ht="25.5" x14ac:dyDescent="0.2">
      <c r="A139" s="45" t="s">
        <v>639</v>
      </c>
      <c r="B139" s="34" t="s">
        <v>217</v>
      </c>
      <c r="C139" s="46">
        <v>35050536</v>
      </c>
      <c r="D139" s="43" t="str">
        <f t="shared" si="11"/>
        <v>N/A</v>
      </c>
      <c r="E139" s="46">
        <v>42049331</v>
      </c>
      <c r="F139" s="43" t="str">
        <f t="shared" si="12"/>
        <v>N/A</v>
      </c>
      <c r="G139" s="46">
        <v>47168169</v>
      </c>
      <c r="H139" s="43" t="str">
        <f t="shared" si="13"/>
        <v>N/A</v>
      </c>
      <c r="I139" s="12">
        <v>19.97</v>
      </c>
      <c r="J139" s="12">
        <v>12.17</v>
      </c>
      <c r="K139" s="44" t="s">
        <v>732</v>
      </c>
      <c r="L139" s="9" t="str">
        <f t="shared" si="15"/>
        <v>Yes</v>
      </c>
    </row>
    <row r="140" spans="1:12" x14ac:dyDescent="0.2">
      <c r="A140" s="45" t="s">
        <v>640</v>
      </c>
      <c r="B140" s="34" t="s">
        <v>217</v>
      </c>
      <c r="C140" s="35">
        <v>569</v>
      </c>
      <c r="D140" s="43" t="str">
        <f t="shared" si="11"/>
        <v>N/A</v>
      </c>
      <c r="E140" s="35">
        <v>647</v>
      </c>
      <c r="F140" s="43" t="str">
        <f t="shared" si="12"/>
        <v>N/A</v>
      </c>
      <c r="G140" s="35">
        <v>792</v>
      </c>
      <c r="H140" s="43" t="str">
        <f t="shared" si="13"/>
        <v>N/A</v>
      </c>
      <c r="I140" s="12">
        <v>13.71</v>
      </c>
      <c r="J140" s="12">
        <v>22.41</v>
      </c>
      <c r="K140" s="44" t="s">
        <v>732</v>
      </c>
      <c r="L140" s="9" t="str">
        <f t="shared" si="15"/>
        <v>Yes</v>
      </c>
    </row>
    <row r="141" spans="1:12" ht="25.5" x14ac:dyDescent="0.2">
      <c r="A141" s="45" t="s">
        <v>1462</v>
      </c>
      <c r="B141" s="34" t="s">
        <v>217</v>
      </c>
      <c r="C141" s="46">
        <v>61600.239016</v>
      </c>
      <c r="D141" s="43" t="str">
        <f t="shared" si="11"/>
        <v>N/A</v>
      </c>
      <c r="E141" s="46">
        <v>64991.238021999998</v>
      </c>
      <c r="F141" s="43" t="str">
        <f t="shared" si="12"/>
        <v>N/A</v>
      </c>
      <c r="G141" s="46">
        <v>59555.768939000001</v>
      </c>
      <c r="H141" s="43" t="str">
        <f t="shared" si="13"/>
        <v>N/A</v>
      </c>
      <c r="I141" s="12">
        <v>5.5049999999999999</v>
      </c>
      <c r="J141" s="12">
        <v>-8.36</v>
      </c>
      <c r="K141" s="44" t="s">
        <v>732</v>
      </c>
      <c r="L141" s="9" t="str">
        <f t="shared" si="15"/>
        <v>Yes</v>
      </c>
    </row>
    <row r="142" spans="1:12" ht="25.5" x14ac:dyDescent="0.2">
      <c r="A142" s="45" t="s">
        <v>641</v>
      </c>
      <c r="B142" s="34" t="s">
        <v>217</v>
      </c>
      <c r="C142" s="46">
        <v>52359915</v>
      </c>
      <c r="D142" s="43" t="str">
        <f t="shared" si="11"/>
        <v>N/A</v>
      </c>
      <c r="E142" s="46">
        <v>63538556</v>
      </c>
      <c r="F142" s="43" t="str">
        <f t="shared" si="12"/>
        <v>N/A</v>
      </c>
      <c r="G142" s="46">
        <v>62505559</v>
      </c>
      <c r="H142" s="43" t="str">
        <f t="shared" si="13"/>
        <v>N/A</v>
      </c>
      <c r="I142" s="12">
        <v>21.35</v>
      </c>
      <c r="J142" s="12">
        <v>-1.63</v>
      </c>
      <c r="K142" s="44" t="s">
        <v>732</v>
      </c>
      <c r="L142" s="9" t="str">
        <f t="shared" ref="L142:L153" si="16">IF(J142="Div by 0", "N/A", IF(K142="N/A","N/A", IF(J142&gt;VALUE(MID(K142,1,2)), "No", IF(J142&lt;-1*VALUE(MID(K142,1,2)), "No", "Yes"))))</f>
        <v>Yes</v>
      </c>
    </row>
    <row r="143" spans="1:12" ht="25.5" x14ac:dyDescent="0.2">
      <c r="A143" s="45" t="s">
        <v>642</v>
      </c>
      <c r="B143" s="34" t="s">
        <v>217</v>
      </c>
      <c r="C143" s="35">
        <v>43341</v>
      </c>
      <c r="D143" s="43" t="str">
        <f t="shared" si="11"/>
        <v>N/A</v>
      </c>
      <c r="E143" s="35">
        <v>51989</v>
      </c>
      <c r="F143" s="43" t="str">
        <f t="shared" si="12"/>
        <v>N/A</v>
      </c>
      <c r="G143" s="35">
        <v>56232</v>
      </c>
      <c r="H143" s="43" t="str">
        <f t="shared" si="13"/>
        <v>N/A</v>
      </c>
      <c r="I143" s="12">
        <v>19.95</v>
      </c>
      <c r="J143" s="12">
        <v>8.1609999999999996</v>
      </c>
      <c r="K143" s="44" t="s">
        <v>732</v>
      </c>
      <c r="L143" s="9" t="str">
        <f t="shared" si="16"/>
        <v>Yes</v>
      </c>
    </row>
    <row r="144" spans="1:12" ht="25.5" x14ac:dyDescent="0.2">
      <c r="A144" s="45" t="s">
        <v>1463</v>
      </c>
      <c r="B144" s="34" t="s">
        <v>217</v>
      </c>
      <c r="C144" s="46">
        <v>1208.0919914000001</v>
      </c>
      <c r="D144" s="43" t="str">
        <f t="shared" si="11"/>
        <v>N/A</v>
      </c>
      <c r="E144" s="46">
        <v>1222.1538402000001</v>
      </c>
      <c r="F144" s="43" t="str">
        <f t="shared" si="12"/>
        <v>N/A</v>
      </c>
      <c r="G144" s="46">
        <v>1111.5656388</v>
      </c>
      <c r="H144" s="43" t="str">
        <f t="shared" si="13"/>
        <v>N/A</v>
      </c>
      <c r="I144" s="12">
        <v>1.1639999999999999</v>
      </c>
      <c r="J144" s="12">
        <v>-9.0500000000000007</v>
      </c>
      <c r="K144" s="44" t="s">
        <v>732</v>
      </c>
      <c r="L144" s="9" t="str">
        <f t="shared" si="16"/>
        <v>Yes</v>
      </c>
    </row>
    <row r="145" spans="1:12" ht="25.5" x14ac:dyDescent="0.2">
      <c r="A145" s="45" t="s">
        <v>643</v>
      </c>
      <c r="B145" s="34" t="s">
        <v>217</v>
      </c>
      <c r="C145" s="46">
        <v>0</v>
      </c>
      <c r="D145" s="43" t="str">
        <f t="shared" ref="D145:D153" si="17">IF($B145="N/A","N/A",IF(C145&gt;10,"No",IF(C145&lt;-10,"No","Yes")))</f>
        <v>N/A</v>
      </c>
      <c r="E145" s="46">
        <v>0</v>
      </c>
      <c r="F145" s="43" t="str">
        <f t="shared" ref="F145:F153" si="18">IF($B145="N/A","N/A",IF(E145&gt;10,"No",IF(E145&lt;-10,"No","Yes")))</f>
        <v>N/A</v>
      </c>
      <c r="G145" s="46">
        <v>0</v>
      </c>
      <c r="H145" s="43" t="str">
        <f t="shared" ref="H145:H153" si="19">IF($B145="N/A","N/A",IF(G145&gt;10,"No",IF(G145&lt;-10,"No","Yes")))</f>
        <v>N/A</v>
      </c>
      <c r="I145" s="12" t="s">
        <v>1743</v>
      </c>
      <c r="J145" s="12" t="s">
        <v>1743</v>
      </c>
      <c r="K145" s="44" t="s">
        <v>732</v>
      </c>
      <c r="L145" s="9" t="str">
        <f t="shared" si="16"/>
        <v>N/A</v>
      </c>
    </row>
    <row r="146" spans="1:12" x14ac:dyDescent="0.2">
      <c r="A146" s="45" t="s">
        <v>644</v>
      </c>
      <c r="B146" s="34" t="s">
        <v>217</v>
      </c>
      <c r="C146" s="35">
        <v>0</v>
      </c>
      <c r="D146" s="43" t="str">
        <f t="shared" si="17"/>
        <v>N/A</v>
      </c>
      <c r="E146" s="35">
        <v>0</v>
      </c>
      <c r="F146" s="43" t="str">
        <f t="shared" si="18"/>
        <v>N/A</v>
      </c>
      <c r="G146" s="35">
        <v>0</v>
      </c>
      <c r="H146" s="43" t="str">
        <f t="shared" si="19"/>
        <v>N/A</v>
      </c>
      <c r="I146" s="12" t="s">
        <v>1743</v>
      </c>
      <c r="J146" s="12" t="s">
        <v>1743</v>
      </c>
      <c r="K146" s="44" t="s">
        <v>732</v>
      </c>
      <c r="L146" s="9" t="str">
        <f t="shared" si="16"/>
        <v>N/A</v>
      </c>
    </row>
    <row r="147" spans="1:12" ht="25.5" x14ac:dyDescent="0.2">
      <c r="A147" s="45" t="s">
        <v>1464</v>
      </c>
      <c r="B147" s="34" t="s">
        <v>217</v>
      </c>
      <c r="C147" s="46" t="s">
        <v>1743</v>
      </c>
      <c r="D147" s="43" t="str">
        <f t="shared" si="17"/>
        <v>N/A</v>
      </c>
      <c r="E147" s="46" t="s">
        <v>1743</v>
      </c>
      <c r="F147" s="43" t="str">
        <f t="shared" si="18"/>
        <v>N/A</v>
      </c>
      <c r="G147" s="46" t="s">
        <v>1743</v>
      </c>
      <c r="H147" s="43" t="str">
        <f t="shared" si="19"/>
        <v>N/A</v>
      </c>
      <c r="I147" s="12" t="s">
        <v>1743</v>
      </c>
      <c r="J147" s="12" t="s">
        <v>1743</v>
      </c>
      <c r="K147" s="44" t="s">
        <v>732</v>
      </c>
      <c r="L147" s="9" t="str">
        <f t="shared" si="16"/>
        <v>N/A</v>
      </c>
    </row>
    <row r="148" spans="1:12" ht="25.5" x14ac:dyDescent="0.2">
      <c r="A148" s="45" t="s">
        <v>645</v>
      </c>
      <c r="B148" s="34" t="s">
        <v>217</v>
      </c>
      <c r="C148" s="46">
        <v>159582248</v>
      </c>
      <c r="D148" s="43" t="str">
        <f t="shared" si="17"/>
        <v>N/A</v>
      </c>
      <c r="E148" s="46">
        <v>193482507</v>
      </c>
      <c r="F148" s="43" t="str">
        <f t="shared" si="18"/>
        <v>N/A</v>
      </c>
      <c r="G148" s="46">
        <v>202680606</v>
      </c>
      <c r="H148" s="43" t="str">
        <f t="shared" si="19"/>
        <v>N/A</v>
      </c>
      <c r="I148" s="12">
        <v>21.24</v>
      </c>
      <c r="J148" s="12">
        <v>4.7539999999999996</v>
      </c>
      <c r="K148" s="44" t="s">
        <v>732</v>
      </c>
      <c r="L148" s="9" t="str">
        <f t="shared" si="16"/>
        <v>Yes</v>
      </c>
    </row>
    <row r="149" spans="1:12" x14ac:dyDescent="0.2">
      <c r="A149" s="45" t="s">
        <v>646</v>
      </c>
      <c r="B149" s="34" t="s">
        <v>217</v>
      </c>
      <c r="C149" s="35">
        <v>42286</v>
      </c>
      <c r="D149" s="43" t="str">
        <f t="shared" si="17"/>
        <v>N/A</v>
      </c>
      <c r="E149" s="35">
        <v>45938</v>
      </c>
      <c r="F149" s="43" t="str">
        <f t="shared" si="18"/>
        <v>N/A</v>
      </c>
      <c r="G149" s="35">
        <v>40593</v>
      </c>
      <c r="H149" s="43" t="str">
        <f t="shared" si="19"/>
        <v>N/A</v>
      </c>
      <c r="I149" s="12">
        <v>8.6359999999999992</v>
      </c>
      <c r="J149" s="12">
        <v>-11.6</v>
      </c>
      <c r="K149" s="44" t="s">
        <v>732</v>
      </c>
      <c r="L149" s="9" t="str">
        <f t="shared" si="16"/>
        <v>Yes</v>
      </c>
    </row>
    <row r="150" spans="1:12" ht="25.5" x14ac:dyDescent="0.2">
      <c r="A150" s="45" t="s">
        <v>1465</v>
      </c>
      <c r="B150" s="34" t="s">
        <v>217</v>
      </c>
      <c r="C150" s="46">
        <v>3773.8790143000001</v>
      </c>
      <c r="D150" s="43" t="str">
        <f t="shared" si="17"/>
        <v>N/A</v>
      </c>
      <c r="E150" s="46">
        <v>4211.8182550000001</v>
      </c>
      <c r="F150" s="43" t="str">
        <f t="shared" si="18"/>
        <v>N/A</v>
      </c>
      <c r="G150" s="46">
        <v>4992.9940137000003</v>
      </c>
      <c r="H150" s="43" t="str">
        <f t="shared" si="19"/>
        <v>N/A</v>
      </c>
      <c r="I150" s="12">
        <v>11.6</v>
      </c>
      <c r="J150" s="12">
        <v>18.55</v>
      </c>
      <c r="K150" s="44" t="s">
        <v>732</v>
      </c>
      <c r="L150" s="9" t="str">
        <f t="shared" si="16"/>
        <v>Yes</v>
      </c>
    </row>
    <row r="151" spans="1:12" ht="25.5" x14ac:dyDescent="0.2">
      <c r="A151" s="45" t="s">
        <v>647</v>
      </c>
      <c r="B151" s="34" t="s">
        <v>217</v>
      </c>
      <c r="C151" s="46">
        <v>4413099</v>
      </c>
      <c r="D151" s="43" t="str">
        <f t="shared" si="17"/>
        <v>N/A</v>
      </c>
      <c r="E151" s="46">
        <v>4899272</v>
      </c>
      <c r="F151" s="43" t="str">
        <f t="shared" si="18"/>
        <v>N/A</v>
      </c>
      <c r="G151" s="46">
        <v>5173968</v>
      </c>
      <c r="H151" s="43" t="str">
        <f t="shared" si="19"/>
        <v>N/A</v>
      </c>
      <c r="I151" s="12">
        <v>11.02</v>
      </c>
      <c r="J151" s="12">
        <v>5.6070000000000002</v>
      </c>
      <c r="K151" s="44" t="s">
        <v>732</v>
      </c>
      <c r="L151" s="9" t="str">
        <f t="shared" si="16"/>
        <v>Yes</v>
      </c>
    </row>
    <row r="152" spans="1:12" x14ac:dyDescent="0.2">
      <c r="A152" s="45" t="s">
        <v>648</v>
      </c>
      <c r="B152" s="34" t="s">
        <v>217</v>
      </c>
      <c r="C152" s="35">
        <v>703</v>
      </c>
      <c r="D152" s="43" t="str">
        <f t="shared" si="17"/>
        <v>N/A</v>
      </c>
      <c r="E152" s="35">
        <v>710</v>
      </c>
      <c r="F152" s="43" t="str">
        <f t="shared" si="18"/>
        <v>N/A</v>
      </c>
      <c r="G152" s="35">
        <v>749</v>
      </c>
      <c r="H152" s="43" t="str">
        <f t="shared" si="19"/>
        <v>N/A</v>
      </c>
      <c r="I152" s="12">
        <v>0.99570000000000003</v>
      </c>
      <c r="J152" s="12">
        <v>5.4930000000000003</v>
      </c>
      <c r="K152" s="44" t="s">
        <v>732</v>
      </c>
      <c r="L152" s="9" t="str">
        <f t="shared" si="16"/>
        <v>Yes</v>
      </c>
    </row>
    <row r="153" spans="1:12" ht="25.5" x14ac:dyDescent="0.2">
      <c r="A153" s="45" t="s">
        <v>1466</v>
      </c>
      <c r="B153" s="34" t="s">
        <v>217</v>
      </c>
      <c r="C153" s="46">
        <v>6277.5234707999998</v>
      </c>
      <c r="D153" s="43" t="str">
        <f t="shared" si="17"/>
        <v>N/A</v>
      </c>
      <c r="E153" s="46">
        <v>6900.3830986000003</v>
      </c>
      <c r="F153" s="43" t="str">
        <f t="shared" si="18"/>
        <v>N/A</v>
      </c>
      <c r="G153" s="46">
        <v>6907.8344459</v>
      </c>
      <c r="H153" s="43" t="str">
        <f t="shared" si="19"/>
        <v>N/A</v>
      </c>
      <c r="I153" s="12">
        <v>9.9220000000000006</v>
      </c>
      <c r="J153" s="12">
        <v>0.108</v>
      </c>
      <c r="K153" s="44" t="s">
        <v>732</v>
      </c>
      <c r="L153" s="9" t="str">
        <f t="shared" si="16"/>
        <v>Yes</v>
      </c>
    </row>
    <row r="154" spans="1:12" x14ac:dyDescent="0.2">
      <c r="A154" s="45" t="s">
        <v>1532</v>
      </c>
      <c r="B154" s="34" t="s">
        <v>217</v>
      </c>
      <c r="C154" s="46">
        <v>1084.5281239999999</v>
      </c>
      <c r="D154" s="43" t="str">
        <f t="shared" ref="D154:D173" si="20">IF($B154="N/A","N/A",IF(C154&gt;10,"No",IF(C154&lt;-10,"No","Yes")))</f>
        <v>N/A</v>
      </c>
      <c r="E154" s="46">
        <v>1133.4612804000001</v>
      </c>
      <c r="F154" s="43" t="str">
        <f t="shared" ref="F154:F173" si="21">IF($B154="N/A","N/A",IF(E154&gt;10,"No",IF(E154&lt;-10,"No","Yes")))</f>
        <v>N/A</v>
      </c>
      <c r="G154" s="46">
        <v>1118.6536467999999</v>
      </c>
      <c r="H154" s="43" t="str">
        <f t="shared" ref="H154:H173" si="22">IF($B154="N/A","N/A",IF(G154&gt;10,"No",IF(G154&lt;-10,"No","Yes")))</f>
        <v>N/A</v>
      </c>
      <c r="I154" s="12">
        <v>4.5119999999999996</v>
      </c>
      <c r="J154" s="12">
        <v>-1.31</v>
      </c>
      <c r="K154" s="44" t="s">
        <v>732</v>
      </c>
      <c r="L154" s="9" t="str">
        <f t="shared" ref="L154:L173" si="23">IF(J154="Div by 0", "N/A", IF(K154="N/A","N/A", IF(J154&gt;VALUE(MID(K154,1,2)), "No", IF(J154&lt;-1*VALUE(MID(K154,1,2)), "No", "Yes"))))</f>
        <v>Yes</v>
      </c>
    </row>
    <row r="155" spans="1:12" x14ac:dyDescent="0.2">
      <c r="A155" s="50" t="s">
        <v>1533</v>
      </c>
      <c r="B155" s="34" t="s">
        <v>217</v>
      </c>
      <c r="C155" s="46">
        <v>744.49084868</v>
      </c>
      <c r="D155" s="43" t="str">
        <f t="shared" si="20"/>
        <v>N/A</v>
      </c>
      <c r="E155" s="46">
        <v>760.13869316</v>
      </c>
      <c r="F155" s="43" t="str">
        <f t="shared" si="21"/>
        <v>N/A</v>
      </c>
      <c r="G155" s="46">
        <v>712.98118704000001</v>
      </c>
      <c r="H155" s="43" t="str">
        <f t="shared" si="22"/>
        <v>N/A</v>
      </c>
      <c r="I155" s="12">
        <v>2.1019999999999999</v>
      </c>
      <c r="J155" s="12">
        <v>-6.2</v>
      </c>
      <c r="K155" s="44" t="s">
        <v>732</v>
      </c>
      <c r="L155" s="9" t="str">
        <f t="shared" si="23"/>
        <v>Yes</v>
      </c>
    </row>
    <row r="156" spans="1:12" ht="25.5" x14ac:dyDescent="0.2">
      <c r="A156" s="50" t="s">
        <v>1534</v>
      </c>
      <c r="B156" s="34" t="s">
        <v>217</v>
      </c>
      <c r="C156" s="46">
        <v>2443.4798108999998</v>
      </c>
      <c r="D156" s="43" t="str">
        <f t="shared" si="20"/>
        <v>N/A</v>
      </c>
      <c r="E156" s="46">
        <v>2639.0748767999999</v>
      </c>
      <c r="F156" s="43" t="str">
        <f t="shared" si="21"/>
        <v>N/A</v>
      </c>
      <c r="G156" s="46">
        <v>2516.6391724</v>
      </c>
      <c r="H156" s="43" t="str">
        <f t="shared" si="22"/>
        <v>N/A</v>
      </c>
      <c r="I156" s="12">
        <v>8.0050000000000008</v>
      </c>
      <c r="J156" s="12">
        <v>-4.6399999999999997</v>
      </c>
      <c r="K156" s="44" t="s">
        <v>732</v>
      </c>
      <c r="L156" s="9" t="str">
        <f t="shared" si="23"/>
        <v>Yes</v>
      </c>
    </row>
    <row r="157" spans="1:12" x14ac:dyDescent="0.2">
      <c r="A157" s="50" t="s">
        <v>1535</v>
      </c>
      <c r="B157" s="34" t="s">
        <v>217</v>
      </c>
      <c r="C157" s="46">
        <v>390.02088120000002</v>
      </c>
      <c r="D157" s="43" t="str">
        <f t="shared" si="20"/>
        <v>N/A</v>
      </c>
      <c r="E157" s="46">
        <v>350.22089827000002</v>
      </c>
      <c r="F157" s="43" t="str">
        <f t="shared" si="21"/>
        <v>N/A</v>
      </c>
      <c r="G157" s="46">
        <v>384.85314449999998</v>
      </c>
      <c r="H157" s="43" t="str">
        <f t="shared" si="22"/>
        <v>N/A</v>
      </c>
      <c r="I157" s="12">
        <v>-10.199999999999999</v>
      </c>
      <c r="J157" s="12">
        <v>9.8889999999999993</v>
      </c>
      <c r="K157" s="44" t="s">
        <v>732</v>
      </c>
      <c r="L157" s="9" t="str">
        <f t="shared" si="23"/>
        <v>Yes</v>
      </c>
    </row>
    <row r="158" spans="1:12" x14ac:dyDescent="0.2">
      <c r="A158" s="50" t="s">
        <v>1536</v>
      </c>
      <c r="B158" s="34" t="s">
        <v>217</v>
      </c>
      <c r="C158" s="46">
        <v>702.51120833000004</v>
      </c>
      <c r="D158" s="43" t="str">
        <f t="shared" si="20"/>
        <v>N/A</v>
      </c>
      <c r="E158" s="46">
        <v>684.66038043000003</v>
      </c>
      <c r="F158" s="43" t="str">
        <f t="shared" si="21"/>
        <v>N/A</v>
      </c>
      <c r="G158" s="46">
        <v>615.02584492999995</v>
      </c>
      <c r="H158" s="43" t="str">
        <f t="shared" si="22"/>
        <v>N/A</v>
      </c>
      <c r="I158" s="12">
        <v>-2.54</v>
      </c>
      <c r="J158" s="12">
        <v>-10.199999999999999</v>
      </c>
      <c r="K158" s="44" t="s">
        <v>732</v>
      </c>
      <c r="L158" s="9" t="str">
        <f t="shared" si="23"/>
        <v>Yes</v>
      </c>
    </row>
    <row r="159" spans="1:12" x14ac:dyDescent="0.2">
      <c r="A159" s="45" t="s">
        <v>1537</v>
      </c>
      <c r="B159" s="34" t="s">
        <v>217</v>
      </c>
      <c r="C159" s="46">
        <v>3391.5152794999999</v>
      </c>
      <c r="D159" s="43" t="str">
        <f t="shared" si="20"/>
        <v>N/A</v>
      </c>
      <c r="E159" s="46">
        <v>3423.2460210999998</v>
      </c>
      <c r="F159" s="43" t="str">
        <f t="shared" si="21"/>
        <v>N/A</v>
      </c>
      <c r="G159" s="46">
        <v>3471.3414186</v>
      </c>
      <c r="H159" s="43" t="str">
        <f t="shared" si="22"/>
        <v>N/A</v>
      </c>
      <c r="I159" s="12">
        <v>0.93559999999999999</v>
      </c>
      <c r="J159" s="12">
        <v>1.405</v>
      </c>
      <c r="K159" s="44" t="s">
        <v>732</v>
      </c>
      <c r="L159" s="9" t="str">
        <f t="shared" si="23"/>
        <v>Yes</v>
      </c>
    </row>
    <row r="160" spans="1:12" x14ac:dyDescent="0.2">
      <c r="A160" s="50" t="s">
        <v>1538</v>
      </c>
      <c r="B160" s="34" t="s">
        <v>217</v>
      </c>
      <c r="C160" s="46">
        <v>8859.6457594000003</v>
      </c>
      <c r="D160" s="43" t="str">
        <f t="shared" si="20"/>
        <v>N/A</v>
      </c>
      <c r="E160" s="46">
        <v>9229.3798998999991</v>
      </c>
      <c r="F160" s="43" t="str">
        <f t="shared" si="21"/>
        <v>N/A</v>
      </c>
      <c r="G160" s="46">
        <v>9539.1634321000001</v>
      </c>
      <c r="H160" s="43" t="str">
        <f t="shared" si="22"/>
        <v>N/A</v>
      </c>
      <c r="I160" s="12">
        <v>4.173</v>
      </c>
      <c r="J160" s="12">
        <v>3.3559999999999999</v>
      </c>
      <c r="K160" s="44" t="s">
        <v>732</v>
      </c>
      <c r="L160" s="9" t="str">
        <f t="shared" si="23"/>
        <v>Yes</v>
      </c>
    </row>
    <row r="161" spans="1:12" ht="25.5" x14ac:dyDescent="0.2">
      <c r="A161" s="50" t="s">
        <v>1539</v>
      </c>
      <c r="B161" s="34" t="s">
        <v>217</v>
      </c>
      <c r="C161" s="46">
        <v>4691.5239641999997</v>
      </c>
      <c r="D161" s="43" t="str">
        <f t="shared" si="20"/>
        <v>N/A</v>
      </c>
      <c r="E161" s="46">
        <v>4743.1265518999999</v>
      </c>
      <c r="F161" s="43" t="str">
        <f t="shared" si="21"/>
        <v>N/A</v>
      </c>
      <c r="G161" s="46">
        <v>4543.2990450999996</v>
      </c>
      <c r="H161" s="43" t="str">
        <f t="shared" si="22"/>
        <v>N/A</v>
      </c>
      <c r="I161" s="12">
        <v>1.1000000000000001</v>
      </c>
      <c r="J161" s="12">
        <v>-4.21</v>
      </c>
      <c r="K161" s="44" t="s">
        <v>732</v>
      </c>
      <c r="L161" s="9" t="str">
        <f t="shared" si="23"/>
        <v>Yes</v>
      </c>
    </row>
    <row r="162" spans="1:12" x14ac:dyDescent="0.2">
      <c r="A162" s="50" t="s">
        <v>1540</v>
      </c>
      <c r="B162" s="34" t="s">
        <v>217</v>
      </c>
      <c r="C162" s="46">
        <v>77.382677286000003</v>
      </c>
      <c r="D162" s="43" t="str">
        <f t="shared" si="20"/>
        <v>N/A</v>
      </c>
      <c r="E162" s="46">
        <v>93.981774760999997</v>
      </c>
      <c r="F162" s="43" t="str">
        <f t="shared" si="21"/>
        <v>N/A</v>
      </c>
      <c r="G162" s="46">
        <v>98.643908206999996</v>
      </c>
      <c r="H162" s="43" t="str">
        <f t="shared" si="22"/>
        <v>N/A</v>
      </c>
      <c r="I162" s="12">
        <v>21.45</v>
      </c>
      <c r="J162" s="12">
        <v>4.9610000000000003</v>
      </c>
      <c r="K162" s="44" t="s">
        <v>732</v>
      </c>
      <c r="L162" s="9" t="str">
        <f t="shared" si="23"/>
        <v>Yes</v>
      </c>
    </row>
    <row r="163" spans="1:12" x14ac:dyDescent="0.2">
      <c r="A163" s="50" t="s">
        <v>1541</v>
      </c>
      <c r="B163" s="34" t="s">
        <v>217</v>
      </c>
      <c r="C163" s="46">
        <v>6.2705385427999998</v>
      </c>
      <c r="D163" s="43" t="str">
        <f t="shared" si="20"/>
        <v>N/A</v>
      </c>
      <c r="E163" s="46">
        <v>9.2683152173999996</v>
      </c>
      <c r="F163" s="43" t="str">
        <f t="shared" si="21"/>
        <v>N/A</v>
      </c>
      <c r="G163" s="46">
        <v>8.5963140078000002</v>
      </c>
      <c r="H163" s="43" t="str">
        <f t="shared" si="22"/>
        <v>N/A</v>
      </c>
      <c r="I163" s="12">
        <v>47.81</v>
      </c>
      <c r="J163" s="12">
        <v>-7.25</v>
      </c>
      <c r="K163" s="44" t="s">
        <v>732</v>
      </c>
      <c r="L163" s="9" t="str">
        <f t="shared" si="23"/>
        <v>Yes</v>
      </c>
    </row>
    <row r="164" spans="1:12" x14ac:dyDescent="0.2">
      <c r="A164" s="45" t="s">
        <v>1542</v>
      </c>
      <c r="B164" s="34" t="s">
        <v>217</v>
      </c>
      <c r="C164" s="46">
        <v>665.96872227999995</v>
      </c>
      <c r="D164" s="43" t="str">
        <f t="shared" si="20"/>
        <v>N/A</v>
      </c>
      <c r="E164" s="46">
        <v>649.82091418000005</v>
      </c>
      <c r="F164" s="43" t="str">
        <f t="shared" si="21"/>
        <v>N/A</v>
      </c>
      <c r="G164" s="46">
        <v>644.44470752999996</v>
      </c>
      <c r="H164" s="43" t="str">
        <f t="shared" si="22"/>
        <v>N/A</v>
      </c>
      <c r="I164" s="12">
        <v>-2.42</v>
      </c>
      <c r="J164" s="12">
        <v>-0.82699999999999996</v>
      </c>
      <c r="K164" s="44" t="s">
        <v>732</v>
      </c>
      <c r="L164" s="9" t="str">
        <f t="shared" si="23"/>
        <v>Yes</v>
      </c>
    </row>
    <row r="165" spans="1:12" x14ac:dyDescent="0.2">
      <c r="A165" s="50" t="s">
        <v>1543</v>
      </c>
      <c r="B165" s="34" t="s">
        <v>217</v>
      </c>
      <c r="C165" s="46">
        <v>163.2933491</v>
      </c>
      <c r="D165" s="43" t="str">
        <f t="shared" si="20"/>
        <v>N/A</v>
      </c>
      <c r="E165" s="46">
        <v>159.79754681</v>
      </c>
      <c r="F165" s="43" t="str">
        <f t="shared" si="21"/>
        <v>N/A</v>
      </c>
      <c r="G165" s="46">
        <v>143.89670265999999</v>
      </c>
      <c r="H165" s="43" t="str">
        <f t="shared" si="22"/>
        <v>N/A</v>
      </c>
      <c r="I165" s="12">
        <v>-2.14</v>
      </c>
      <c r="J165" s="12">
        <v>-9.9499999999999993</v>
      </c>
      <c r="K165" s="44" t="s">
        <v>732</v>
      </c>
      <c r="L165" s="9" t="str">
        <f t="shared" si="23"/>
        <v>Yes</v>
      </c>
    </row>
    <row r="166" spans="1:12" x14ac:dyDescent="0.2">
      <c r="A166" s="50" t="s">
        <v>1544</v>
      </c>
      <c r="B166" s="34" t="s">
        <v>217</v>
      </c>
      <c r="C166" s="46">
        <v>1493.0485134999999</v>
      </c>
      <c r="D166" s="43" t="str">
        <f t="shared" si="20"/>
        <v>N/A</v>
      </c>
      <c r="E166" s="46">
        <v>1428.7484245999999</v>
      </c>
      <c r="F166" s="43" t="str">
        <f t="shared" si="21"/>
        <v>N/A</v>
      </c>
      <c r="G166" s="46">
        <v>1379.8547056</v>
      </c>
      <c r="H166" s="43" t="str">
        <f t="shared" si="22"/>
        <v>N/A</v>
      </c>
      <c r="I166" s="12">
        <v>-4.3099999999999996</v>
      </c>
      <c r="J166" s="12">
        <v>-3.42</v>
      </c>
      <c r="K166" s="44" t="s">
        <v>732</v>
      </c>
      <c r="L166" s="9" t="str">
        <f t="shared" si="23"/>
        <v>Yes</v>
      </c>
    </row>
    <row r="167" spans="1:12" x14ac:dyDescent="0.2">
      <c r="A167" s="50" t="s">
        <v>1545</v>
      </c>
      <c r="B167" s="34" t="s">
        <v>217</v>
      </c>
      <c r="C167" s="46">
        <v>429.50531814999999</v>
      </c>
      <c r="D167" s="43" t="str">
        <f t="shared" si="20"/>
        <v>N/A</v>
      </c>
      <c r="E167" s="46">
        <v>415.61421988000001</v>
      </c>
      <c r="F167" s="43" t="str">
        <f t="shared" si="21"/>
        <v>N/A</v>
      </c>
      <c r="G167" s="46">
        <v>410.39812202000002</v>
      </c>
      <c r="H167" s="43" t="str">
        <f t="shared" si="22"/>
        <v>N/A</v>
      </c>
      <c r="I167" s="12">
        <v>-3.23</v>
      </c>
      <c r="J167" s="12">
        <v>-1.26</v>
      </c>
      <c r="K167" s="44" t="s">
        <v>732</v>
      </c>
      <c r="L167" s="9" t="str">
        <f t="shared" si="23"/>
        <v>Yes</v>
      </c>
    </row>
    <row r="168" spans="1:12" x14ac:dyDescent="0.2">
      <c r="A168" s="50" t="s">
        <v>1546</v>
      </c>
      <c r="B168" s="34" t="s">
        <v>217</v>
      </c>
      <c r="C168" s="46">
        <v>406.89036054000002</v>
      </c>
      <c r="D168" s="43" t="str">
        <f t="shared" si="20"/>
        <v>N/A</v>
      </c>
      <c r="E168" s="46">
        <v>424.11907609000002</v>
      </c>
      <c r="F168" s="43" t="str">
        <f t="shared" si="21"/>
        <v>N/A</v>
      </c>
      <c r="G168" s="46">
        <v>438.69706087999998</v>
      </c>
      <c r="H168" s="43" t="str">
        <f t="shared" si="22"/>
        <v>N/A</v>
      </c>
      <c r="I168" s="12">
        <v>4.234</v>
      </c>
      <c r="J168" s="12">
        <v>3.4369999999999998</v>
      </c>
      <c r="K168" s="44" t="s">
        <v>732</v>
      </c>
      <c r="L168" s="9" t="str">
        <f t="shared" si="23"/>
        <v>Yes</v>
      </c>
    </row>
    <row r="169" spans="1:12" x14ac:dyDescent="0.2">
      <c r="A169" s="45" t="s">
        <v>1547</v>
      </c>
      <c r="B169" s="34" t="s">
        <v>217</v>
      </c>
      <c r="C169" s="46">
        <v>4130.7740329999997</v>
      </c>
      <c r="D169" s="43" t="str">
        <f t="shared" si="20"/>
        <v>N/A</v>
      </c>
      <c r="E169" s="46">
        <v>4499.2995883000003</v>
      </c>
      <c r="F169" s="43" t="str">
        <f t="shared" si="21"/>
        <v>N/A</v>
      </c>
      <c r="G169" s="46">
        <v>4662.5742880999996</v>
      </c>
      <c r="H169" s="43" t="str">
        <f t="shared" si="22"/>
        <v>N/A</v>
      </c>
      <c r="I169" s="12">
        <v>8.9209999999999994</v>
      </c>
      <c r="J169" s="12">
        <v>3.629</v>
      </c>
      <c r="K169" s="44" t="s">
        <v>732</v>
      </c>
      <c r="L169" s="9" t="str">
        <f t="shared" si="23"/>
        <v>Yes</v>
      </c>
    </row>
    <row r="170" spans="1:12" x14ac:dyDescent="0.2">
      <c r="A170" s="50" t="s">
        <v>1548</v>
      </c>
      <c r="B170" s="34" t="s">
        <v>217</v>
      </c>
      <c r="C170" s="46">
        <v>2855.4987188</v>
      </c>
      <c r="D170" s="43" t="str">
        <f t="shared" si="20"/>
        <v>N/A</v>
      </c>
      <c r="E170" s="46">
        <v>3297.1980960999999</v>
      </c>
      <c r="F170" s="43" t="str">
        <f t="shared" si="21"/>
        <v>N/A</v>
      </c>
      <c r="G170" s="46">
        <v>3533.7807667000002</v>
      </c>
      <c r="H170" s="43" t="str">
        <f t="shared" si="22"/>
        <v>N/A</v>
      </c>
      <c r="I170" s="12">
        <v>15.47</v>
      </c>
      <c r="J170" s="12">
        <v>7.1749999999999998</v>
      </c>
      <c r="K170" s="44" t="s">
        <v>732</v>
      </c>
      <c r="L170" s="9" t="str">
        <f t="shared" si="23"/>
        <v>Yes</v>
      </c>
    </row>
    <row r="171" spans="1:12" x14ac:dyDescent="0.2">
      <c r="A171" s="50" t="s">
        <v>1549</v>
      </c>
      <c r="B171" s="34" t="s">
        <v>217</v>
      </c>
      <c r="C171" s="46">
        <v>9259.8223084000001</v>
      </c>
      <c r="D171" s="43" t="str">
        <f t="shared" si="20"/>
        <v>N/A</v>
      </c>
      <c r="E171" s="46">
        <v>9940.2896949000005</v>
      </c>
      <c r="F171" s="43" t="str">
        <f t="shared" si="21"/>
        <v>N/A</v>
      </c>
      <c r="G171" s="46">
        <v>9995.5521485000008</v>
      </c>
      <c r="H171" s="43" t="str">
        <f t="shared" si="22"/>
        <v>N/A</v>
      </c>
      <c r="I171" s="12">
        <v>7.3490000000000002</v>
      </c>
      <c r="J171" s="12">
        <v>0.55589999999999995</v>
      </c>
      <c r="K171" s="44" t="s">
        <v>732</v>
      </c>
      <c r="L171" s="9" t="str">
        <f t="shared" si="23"/>
        <v>Yes</v>
      </c>
    </row>
    <row r="172" spans="1:12" x14ac:dyDescent="0.2">
      <c r="A172" s="50" t="s">
        <v>1550</v>
      </c>
      <c r="B172" s="34" t="s">
        <v>217</v>
      </c>
      <c r="C172" s="46">
        <v>1910.3618812</v>
      </c>
      <c r="D172" s="43" t="str">
        <f t="shared" si="20"/>
        <v>N/A</v>
      </c>
      <c r="E172" s="46">
        <v>2083.1443187999998</v>
      </c>
      <c r="F172" s="43" t="str">
        <f t="shared" si="21"/>
        <v>N/A</v>
      </c>
      <c r="G172" s="46">
        <v>2084.9186322</v>
      </c>
      <c r="H172" s="43" t="str">
        <f t="shared" si="22"/>
        <v>N/A</v>
      </c>
      <c r="I172" s="12">
        <v>9.0440000000000005</v>
      </c>
      <c r="J172" s="12">
        <v>8.5199999999999998E-2</v>
      </c>
      <c r="K172" s="44" t="s">
        <v>732</v>
      </c>
      <c r="L172" s="9" t="str">
        <f t="shared" si="23"/>
        <v>Yes</v>
      </c>
    </row>
    <row r="173" spans="1:12" x14ac:dyDescent="0.2">
      <c r="A173" s="50" t="s">
        <v>1551</v>
      </c>
      <c r="B173" s="34" t="s">
        <v>217</v>
      </c>
      <c r="C173" s="46">
        <v>1250.2745814</v>
      </c>
      <c r="D173" s="43" t="str">
        <f t="shared" si="20"/>
        <v>N/A</v>
      </c>
      <c r="E173" s="46">
        <v>1255.9927989</v>
      </c>
      <c r="F173" s="43" t="str">
        <f t="shared" si="21"/>
        <v>N/A</v>
      </c>
      <c r="G173" s="46">
        <v>1275.2852883</v>
      </c>
      <c r="H173" s="43" t="str">
        <f t="shared" si="22"/>
        <v>N/A</v>
      </c>
      <c r="I173" s="12">
        <v>0.45739999999999997</v>
      </c>
      <c r="J173" s="12">
        <v>1.536</v>
      </c>
      <c r="K173" s="44" t="s">
        <v>732</v>
      </c>
      <c r="L173" s="9" t="str">
        <f t="shared" si="23"/>
        <v>Yes</v>
      </c>
    </row>
    <row r="174" spans="1:12" x14ac:dyDescent="0.2">
      <c r="A174" s="45" t="s">
        <v>372</v>
      </c>
      <c r="B174" s="34" t="s">
        <v>217</v>
      </c>
      <c r="C174" s="8">
        <v>30.114684989000001</v>
      </c>
      <c r="D174" s="43" t="str">
        <f t="shared" ref="D174:D203" si="24">IF($B174="N/A","N/A",IF(C174&gt;10,"No",IF(C174&lt;-10,"No","Yes")))</f>
        <v>N/A</v>
      </c>
      <c r="E174" s="8">
        <v>29.959142596</v>
      </c>
      <c r="F174" s="43" t="str">
        <f t="shared" ref="F174:F203" si="25">IF($B174="N/A","N/A",IF(E174&gt;10,"No",IF(E174&lt;-10,"No","Yes")))</f>
        <v>N/A</v>
      </c>
      <c r="G174" s="8">
        <v>30.107859996999998</v>
      </c>
      <c r="H174" s="43" t="str">
        <f t="shared" ref="H174:H203" si="26">IF($B174="N/A","N/A",IF(G174&gt;10,"No",IF(G174&lt;-10,"No","Yes")))</f>
        <v>N/A</v>
      </c>
      <c r="I174" s="12">
        <v>-0.51700000000000002</v>
      </c>
      <c r="J174" s="12">
        <v>0.49640000000000001</v>
      </c>
      <c r="K174" s="44" t="s">
        <v>732</v>
      </c>
      <c r="L174" s="9" t="str">
        <f t="shared" ref="L174:L203" si="27">IF(J174="Div by 0", "N/A", IF(K174="N/A","N/A", IF(J174&gt;VALUE(MID(K174,1,2)), "No", IF(J174&lt;-1*VALUE(MID(K174,1,2)), "No", "Yes"))))</f>
        <v>Yes</v>
      </c>
    </row>
    <row r="175" spans="1:12" x14ac:dyDescent="0.2">
      <c r="A175" s="50" t="s">
        <v>483</v>
      </c>
      <c r="B175" s="34" t="s">
        <v>217</v>
      </c>
      <c r="C175" s="8">
        <v>53.778791462999997</v>
      </c>
      <c r="D175" s="43" t="str">
        <f t="shared" si="24"/>
        <v>N/A</v>
      </c>
      <c r="E175" s="8">
        <v>53.783325185000002</v>
      </c>
      <c r="F175" s="43" t="str">
        <f t="shared" si="25"/>
        <v>N/A</v>
      </c>
      <c r="G175" s="8">
        <v>53.461845060999998</v>
      </c>
      <c r="H175" s="43" t="str">
        <f t="shared" si="26"/>
        <v>N/A</v>
      </c>
      <c r="I175" s="12">
        <v>8.3999999999999995E-3</v>
      </c>
      <c r="J175" s="12">
        <v>-0.59799999999999998</v>
      </c>
      <c r="K175" s="44" t="s">
        <v>732</v>
      </c>
      <c r="L175" s="9" t="str">
        <f t="shared" si="27"/>
        <v>Yes</v>
      </c>
    </row>
    <row r="176" spans="1:12" x14ac:dyDescent="0.2">
      <c r="A176" s="50" t="s">
        <v>484</v>
      </c>
      <c r="B176" s="34" t="s">
        <v>217</v>
      </c>
      <c r="C176" s="8">
        <v>45.269704306000001</v>
      </c>
      <c r="D176" s="43" t="str">
        <f t="shared" si="24"/>
        <v>N/A</v>
      </c>
      <c r="E176" s="8">
        <v>46.373553352999998</v>
      </c>
      <c r="F176" s="43" t="str">
        <f t="shared" si="25"/>
        <v>N/A</v>
      </c>
      <c r="G176" s="8">
        <v>46.827586207000003</v>
      </c>
      <c r="H176" s="43" t="str">
        <f t="shared" si="26"/>
        <v>N/A</v>
      </c>
      <c r="I176" s="12">
        <v>2.4380000000000002</v>
      </c>
      <c r="J176" s="12">
        <v>0.97909999999999997</v>
      </c>
      <c r="K176" s="44" t="s">
        <v>732</v>
      </c>
      <c r="L176" s="9" t="str">
        <f t="shared" si="27"/>
        <v>Yes</v>
      </c>
    </row>
    <row r="177" spans="1:12" x14ac:dyDescent="0.2">
      <c r="A177" s="50" t="s">
        <v>485</v>
      </c>
      <c r="B177" s="34" t="s">
        <v>217</v>
      </c>
      <c r="C177" s="8">
        <v>8.4826670751000002</v>
      </c>
      <c r="D177" s="43" t="str">
        <f t="shared" si="24"/>
        <v>N/A</v>
      </c>
      <c r="E177" s="8">
        <v>8.0258086140000007</v>
      </c>
      <c r="F177" s="43" t="str">
        <f t="shared" si="25"/>
        <v>N/A</v>
      </c>
      <c r="G177" s="8">
        <v>7.7207881314</v>
      </c>
      <c r="H177" s="43" t="str">
        <f t="shared" si="26"/>
        <v>N/A</v>
      </c>
      <c r="I177" s="12">
        <v>-5.39</v>
      </c>
      <c r="J177" s="12">
        <v>-3.8</v>
      </c>
      <c r="K177" s="44" t="s">
        <v>732</v>
      </c>
      <c r="L177" s="9" t="str">
        <f t="shared" si="27"/>
        <v>Yes</v>
      </c>
    </row>
    <row r="178" spans="1:12" x14ac:dyDescent="0.2">
      <c r="A178" s="50" t="s">
        <v>486</v>
      </c>
      <c r="B178" s="34" t="s">
        <v>217</v>
      </c>
      <c r="C178" s="8">
        <v>16.255845527000002</v>
      </c>
      <c r="D178" s="43" t="str">
        <f t="shared" si="24"/>
        <v>N/A</v>
      </c>
      <c r="E178" s="8">
        <v>15.79076087</v>
      </c>
      <c r="F178" s="43" t="str">
        <f t="shared" si="25"/>
        <v>N/A</v>
      </c>
      <c r="G178" s="8">
        <v>14.171726398000001</v>
      </c>
      <c r="H178" s="43" t="str">
        <f t="shared" si="26"/>
        <v>N/A</v>
      </c>
      <c r="I178" s="12">
        <v>-2.86</v>
      </c>
      <c r="J178" s="12">
        <v>-10.3</v>
      </c>
      <c r="K178" s="44" t="s">
        <v>732</v>
      </c>
      <c r="L178" s="9" t="str">
        <f t="shared" si="27"/>
        <v>Yes</v>
      </c>
    </row>
    <row r="179" spans="1:12" x14ac:dyDescent="0.2">
      <c r="A179" s="45" t="s">
        <v>1552</v>
      </c>
      <c r="B179" s="34" t="s">
        <v>217</v>
      </c>
      <c r="C179" s="8">
        <v>8.9928313787</v>
      </c>
      <c r="D179" s="43" t="str">
        <f t="shared" si="24"/>
        <v>N/A</v>
      </c>
      <c r="E179" s="8">
        <v>8.8322884260999999</v>
      </c>
      <c r="F179" s="43" t="str">
        <f t="shared" si="25"/>
        <v>N/A</v>
      </c>
      <c r="G179" s="8">
        <v>8.796975368</v>
      </c>
      <c r="H179" s="43" t="str">
        <f t="shared" si="26"/>
        <v>N/A</v>
      </c>
      <c r="I179" s="12">
        <v>-1.79</v>
      </c>
      <c r="J179" s="12">
        <v>-0.4</v>
      </c>
      <c r="K179" s="44" t="s">
        <v>732</v>
      </c>
      <c r="L179" s="9" t="str">
        <f t="shared" si="27"/>
        <v>Yes</v>
      </c>
    </row>
    <row r="180" spans="1:12" x14ac:dyDescent="0.2">
      <c r="A180" s="50" t="s">
        <v>1553</v>
      </c>
      <c r="B180" s="34" t="s">
        <v>217</v>
      </c>
      <c r="C180" s="8">
        <v>29.612265584999999</v>
      </c>
      <c r="D180" s="43" t="str">
        <f t="shared" si="24"/>
        <v>N/A</v>
      </c>
      <c r="E180" s="8">
        <v>29.816513761</v>
      </c>
      <c r="F180" s="43" t="str">
        <f t="shared" si="25"/>
        <v>N/A</v>
      </c>
      <c r="G180" s="8">
        <v>29.967388940999999</v>
      </c>
      <c r="H180" s="43" t="str">
        <f t="shared" si="26"/>
        <v>N/A</v>
      </c>
      <c r="I180" s="12">
        <v>0.68969999999999998</v>
      </c>
      <c r="J180" s="12">
        <v>0.50600000000000001</v>
      </c>
      <c r="K180" s="44" t="s">
        <v>732</v>
      </c>
      <c r="L180" s="9" t="str">
        <f t="shared" si="27"/>
        <v>Yes</v>
      </c>
    </row>
    <row r="181" spans="1:12" x14ac:dyDescent="0.2">
      <c r="A181" s="50" t="s">
        <v>1554</v>
      </c>
      <c r="B181" s="34" t="s">
        <v>217</v>
      </c>
      <c r="C181" s="8">
        <v>7.3011210428000002</v>
      </c>
      <c r="D181" s="43" t="str">
        <f t="shared" si="24"/>
        <v>N/A</v>
      </c>
      <c r="E181" s="8">
        <v>7.5164737804000001</v>
      </c>
      <c r="F181" s="43" t="str">
        <f t="shared" si="25"/>
        <v>N/A</v>
      </c>
      <c r="G181" s="8">
        <v>7.2159151194</v>
      </c>
      <c r="H181" s="43" t="str">
        <f t="shared" si="26"/>
        <v>N/A</v>
      </c>
      <c r="I181" s="12">
        <v>2.95</v>
      </c>
      <c r="J181" s="12">
        <v>-4</v>
      </c>
      <c r="K181" s="44" t="s">
        <v>732</v>
      </c>
      <c r="L181" s="9" t="str">
        <f t="shared" si="27"/>
        <v>Yes</v>
      </c>
    </row>
    <row r="182" spans="1:12" x14ac:dyDescent="0.2">
      <c r="A182" s="50" t="s">
        <v>1555</v>
      </c>
      <c r="B182" s="34" t="s">
        <v>217</v>
      </c>
      <c r="C182" s="8">
        <v>0.30887833770000001</v>
      </c>
      <c r="D182" s="43" t="str">
        <f t="shared" si="24"/>
        <v>N/A</v>
      </c>
      <c r="E182" s="8">
        <v>0.30836266130000001</v>
      </c>
      <c r="F182" s="43" t="str">
        <f t="shared" si="25"/>
        <v>N/A</v>
      </c>
      <c r="G182" s="8">
        <v>0.28480439120000001</v>
      </c>
      <c r="H182" s="43" t="str">
        <f t="shared" si="26"/>
        <v>N/A</v>
      </c>
      <c r="I182" s="12">
        <v>-0.16700000000000001</v>
      </c>
      <c r="J182" s="12">
        <v>-7.64</v>
      </c>
      <c r="K182" s="44" t="s">
        <v>732</v>
      </c>
      <c r="L182" s="9" t="str">
        <f t="shared" si="27"/>
        <v>Yes</v>
      </c>
    </row>
    <row r="183" spans="1:12" x14ac:dyDescent="0.2">
      <c r="A183" s="50" t="s">
        <v>1556</v>
      </c>
      <c r="B183" s="34" t="s">
        <v>217</v>
      </c>
      <c r="C183" s="8">
        <v>4.5255694700000001E-2</v>
      </c>
      <c r="D183" s="43" t="str">
        <f t="shared" si="24"/>
        <v>N/A</v>
      </c>
      <c r="E183" s="8">
        <v>4.8913043500000003E-2</v>
      </c>
      <c r="F183" s="43" t="str">
        <f t="shared" si="25"/>
        <v>N/A</v>
      </c>
      <c r="G183" s="8">
        <v>5.6418247300000002E-2</v>
      </c>
      <c r="H183" s="43" t="str">
        <f t="shared" si="26"/>
        <v>N/A</v>
      </c>
      <c r="I183" s="12">
        <v>8.0820000000000007</v>
      </c>
      <c r="J183" s="12">
        <v>15.34</v>
      </c>
      <c r="K183" s="44" t="s">
        <v>732</v>
      </c>
      <c r="L183" s="9" t="str">
        <f t="shared" si="27"/>
        <v>Yes</v>
      </c>
    </row>
    <row r="184" spans="1:12" x14ac:dyDescent="0.2">
      <c r="A184" s="45" t="s">
        <v>97</v>
      </c>
      <c r="B184" s="34" t="s">
        <v>217</v>
      </c>
      <c r="C184" s="8">
        <v>57.549069762999999</v>
      </c>
      <c r="D184" s="43" t="str">
        <f t="shared" si="24"/>
        <v>N/A</v>
      </c>
      <c r="E184" s="8">
        <v>56.139529142999997</v>
      </c>
      <c r="F184" s="43" t="str">
        <f t="shared" si="25"/>
        <v>N/A</v>
      </c>
      <c r="G184" s="8">
        <v>55.611438470000003</v>
      </c>
      <c r="H184" s="43" t="str">
        <f t="shared" si="26"/>
        <v>N/A</v>
      </c>
      <c r="I184" s="12">
        <v>-2.4500000000000002</v>
      </c>
      <c r="J184" s="12">
        <v>-0.94099999999999995</v>
      </c>
      <c r="K184" s="44" t="s">
        <v>732</v>
      </c>
      <c r="L184" s="9" t="str">
        <f t="shared" si="27"/>
        <v>Yes</v>
      </c>
    </row>
    <row r="185" spans="1:12" x14ac:dyDescent="0.2">
      <c r="A185" s="50" t="s">
        <v>487</v>
      </c>
      <c r="B185" s="34" t="s">
        <v>217</v>
      </c>
      <c r="C185" s="8">
        <v>54.990989468999999</v>
      </c>
      <c r="D185" s="43" t="str">
        <f t="shared" si="24"/>
        <v>N/A</v>
      </c>
      <c r="E185" s="8">
        <v>55.135026314999998</v>
      </c>
      <c r="F185" s="43" t="str">
        <f t="shared" si="25"/>
        <v>N/A</v>
      </c>
      <c r="G185" s="8">
        <v>53.248786144</v>
      </c>
      <c r="H185" s="43" t="str">
        <f t="shared" si="26"/>
        <v>N/A</v>
      </c>
      <c r="I185" s="12">
        <v>0.26190000000000002</v>
      </c>
      <c r="J185" s="12">
        <v>-3.42</v>
      </c>
      <c r="K185" s="44" t="s">
        <v>732</v>
      </c>
      <c r="L185" s="9" t="str">
        <f t="shared" si="27"/>
        <v>Yes</v>
      </c>
    </row>
    <row r="186" spans="1:12" x14ac:dyDescent="0.2">
      <c r="A186" s="50" t="s">
        <v>488</v>
      </c>
      <c r="B186" s="34" t="s">
        <v>217</v>
      </c>
      <c r="C186" s="8">
        <v>62.505306881000003</v>
      </c>
      <c r="D186" s="43" t="str">
        <f t="shared" si="24"/>
        <v>N/A</v>
      </c>
      <c r="E186" s="8">
        <v>62.381084223999999</v>
      </c>
      <c r="F186" s="43" t="str">
        <f t="shared" si="25"/>
        <v>N/A</v>
      </c>
      <c r="G186" s="8">
        <v>61.386737400999998</v>
      </c>
      <c r="H186" s="43" t="str">
        <f t="shared" si="26"/>
        <v>N/A</v>
      </c>
      <c r="I186" s="12">
        <v>-0.19900000000000001</v>
      </c>
      <c r="J186" s="12">
        <v>-1.59</v>
      </c>
      <c r="K186" s="44" t="s">
        <v>732</v>
      </c>
      <c r="L186" s="9" t="str">
        <f t="shared" si="27"/>
        <v>Yes</v>
      </c>
    </row>
    <row r="187" spans="1:12" x14ac:dyDescent="0.2">
      <c r="A187" s="50" t="s">
        <v>489</v>
      </c>
      <c r="B187" s="34" t="s">
        <v>217</v>
      </c>
      <c r="C187" s="8">
        <v>55.888259220000002</v>
      </c>
      <c r="D187" s="43" t="str">
        <f t="shared" si="24"/>
        <v>N/A</v>
      </c>
      <c r="E187" s="8">
        <v>52.314395844000003</v>
      </c>
      <c r="F187" s="43" t="str">
        <f t="shared" si="25"/>
        <v>N/A</v>
      </c>
      <c r="G187" s="8">
        <v>52.071736184999999</v>
      </c>
      <c r="H187" s="43" t="str">
        <f t="shared" si="26"/>
        <v>N/A</v>
      </c>
      <c r="I187" s="12">
        <v>-6.39</v>
      </c>
      <c r="J187" s="12">
        <v>-0.46400000000000002</v>
      </c>
      <c r="K187" s="44" t="s">
        <v>732</v>
      </c>
      <c r="L187" s="9" t="str">
        <f t="shared" si="27"/>
        <v>Yes</v>
      </c>
    </row>
    <row r="188" spans="1:12" x14ac:dyDescent="0.2">
      <c r="A188" s="50" t="s">
        <v>490</v>
      </c>
      <c r="B188" s="34" t="s">
        <v>217</v>
      </c>
      <c r="C188" s="8">
        <v>55.887765877</v>
      </c>
      <c r="D188" s="43" t="str">
        <f t="shared" si="24"/>
        <v>N/A</v>
      </c>
      <c r="E188" s="8">
        <v>55.127717390999997</v>
      </c>
      <c r="F188" s="43" t="str">
        <f t="shared" si="25"/>
        <v>N/A</v>
      </c>
      <c r="G188" s="8">
        <v>56.386008275000002</v>
      </c>
      <c r="H188" s="43" t="str">
        <f t="shared" si="26"/>
        <v>N/A</v>
      </c>
      <c r="I188" s="12">
        <v>-1.36</v>
      </c>
      <c r="J188" s="12">
        <v>2.2829999999999999</v>
      </c>
      <c r="K188" s="44" t="s">
        <v>732</v>
      </c>
      <c r="L188" s="9" t="str">
        <f t="shared" si="27"/>
        <v>Yes</v>
      </c>
    </row>
    <row r="189" spans="1:12" x14ac:dyDescent="0.2">
      <c r="A189" s="45" t="s">
        <v>118</v>
      </c>
      <c r="B189" s="34" t="s">
        <v>217</v>
      </c>
      <c r="C189" s="8">
        <v>78.818893559000003</v>
      </c>
      <c r="D189" s="43" t="str">
        <f t="shared" si="24"/>
        <v>N/A</v>
      </c>
      <c r="E189" s="8">
        <v>80.245081128999999</v>
      </c>
      <c r="F189" s="43" t="str">
        <f t="shared" si="25"/>
        <v>N/A</v>
      </c>
      <c r="G189" s="8">
        <v>80.873501593</v>
      </c>
      <c r="H189" s="43" t="str">
        <f t="shared" si="26"/>
        <v>N/A</v>
      </c>
      <c r="I189" s="12">
        <v>1.8089999999999999</v>
      </c>
      <c r="J189" s="12">
        <v>0.78310000000000002</v>
      </c>
      <c r="K189" s="44" t="s">
        <v>732</v>
      </c>
      <c r="L189" s="9" t="str">
        <f t="shared" si="27"/>
        <v>Yes</v>
      </c>
    </row>
    <row r="190" spans="1:12" x14ac:dyDescent="0.2">
      <c r="A190" s="50" t="s">
        <v>491</v>
      </c>
      <c r="B190" s="34" t="s">
        <v>217</v>
      </c>
      <c r="C190" s="8">
        <v>82.770175141999999</v>
      </c>
      <c r="D190" s="43" t="str">
        <f t="shared" si="24"/>
        <v>N/A</v>
      </c>
      <c r="E190" s="8">
        <v>84.186534756</v>
      </c>
      <c r="F190" s="43" t="str">
        <f t="shared" si="25"/>
        <v>N/A</v>
      </c>
      <c r="G190" s="8">
        <v>84.561200087000003</v>
      </c>
      <c r="H190" s="43" t="str">
        <f t="shared" si="26"/>
        <v>N/A</v>
      </c>
      <c r="I190" s="12">
        <v>1.7110000000000001</v>
      </c>
      <c r="J190" s="12">
        <v>0.44500000000000001</v>
      </c>
      <c r="K190" s="44" t="s">
        <v>732</v>
      </c>
      <c r="L190" s="9" t="str">
        <f t="shared" si="27"/>
        <v>Yes</v>
      </c>
    </row>
    <row r="191" spans="1:12" x14ac:dyDescent="0.2">
      <c r="A191" s="50" t="s">
        <v>492</v>
      </c>
      <c r="B191" s="34" t="s">
        <v>217</v>
      </c>
      <c r="C191" s="8">
        <v>88.813668230999994</v>
      </c>
      <c r="D191" s="43" t="str">
        <f t="shared" si="24"/>
        <v>N/A</v>
      </c>
      <c r="E191" s="8">
        <v>89.674954315999997</v>
      </c>
      <c r="F191" s="43" t="str">
        <f t="shared" si="25"/>
        <v>N/A</v>
      </c>
      <c r="G191" s="8">
        <v>89.654111405999998</v>
      </c>
      <c r="H191" s="43" t="str">
        <f t="shared" si="26"/>
        <v>N/A</v>
      </c>
      <c r="I191" s="12">
        <v>0.9698</v>
      </c>
      <c r="J191" s="12">
        <v>-2.3E-2</v>
      </c>
      <c r="K191" s="44" t="s">
        <v>732</v>
      </c>
      <c r="L191" s="9" t="str">
        <f t="shared" si="27"/>
        <v>Yes</v>
      </c>
    </row>
    <row r="192" spans="1:12" x14ac:dyDescent="0.2">
      <c r="A192" s="50" t="s">
        <v>493</v>
      </c>
      <c r="B192" s="34" t="s">
        <v>217</v>
      </c>
      <c r="C192" s="8">
        <v>71.179013291000004</v>
      </c>
      <c r="D192" s="43" t="str">
        <f t="shared" si="24"/>
        <v>N/A</v>
      </c>
      <c r="E192" s="8">
        <v>73.587229764</v>
      </c>
      <c r="F192" s="43" t="str">
        <f t="shared" si="25"/>
        <v>N/A</v>
      </c>
      <c r="G192" s="8">
        <v>74.562652650999993</v>
      </c>
      <c r="H192" s="43" t="str">
        <f t="shared" si="26"/>
        <v>N/A</v>
      </c>
      <c r="I192" s="12">
        <v>3.383</v>
      </c>
      <c r="J192" s="12">
        <v>1.3260000000000001</v>
      </c>
      <c r="K192" s="44" t="s">
        <v>732</v>
      </c>
      <c r="L192" s="9" t="str">
        <f t="shared" si="27"/>
        <v>Yes</v>
      </c>
    </row>
    <row r="193" spans="1:12" x14ac:dyDescent="0.2">
      <c r="A193" s="50" t="s">
        <v>494</v>
      </c>
      <c r="B193" s="34" t="s">
        <v>217</v>
      </c>
      <c r="C193" s="8">
        <v>71.160054306999996</v>
      </c>
      <c r="D193" s="43" t="str">
        <f t="shared" si="24"/>
        <v>N/A</v>
      </c>
      <c r="E193" s="8">
        <v>71.25</v>
      </c>
      <c r="F193" s="43" t="str">
        <f t="shared" si="25"/>
        <v>N/A</v>
      </c>
      <c r="G193" s="8">
        <v>71.449680297</v>
      </c>
      <c r="H193" s="43" t="str">
        <f t="shared" si="26"/>
        <v>N/A</v>
      </c>
      <c r="I193" s="12">
        <v>0.12640000000000001</v>
      </c>
      <c r="J193" s="12">
        <v>0.28029999999999999</v>
      </c>
      <c r="K193" s="44" t="s">
        <v>732</v>
      </c>
      <c r="L193" s="9" t="str">
        <f t="shared" si="27"/>
        <v>Yes</v>
      </c>
    </row>
    <row r="194" spans="1:12" x14ac:dyDescent="0.2">
      <c r="A194" s="45" t="s">
        <v>1557</v>
      </c>
      <c r="B194" s="34" t="s">
        <v>217</v>
      </c>
      <c r="C194" s="35">
        <v>1.8655599517999999</v>
      </c>
      <c r="D194" s="43" t="str">
        <f t="shared" si="24"/>
        <v>N/A</v>
      </c>
      <c r="E194" s="35">
        <v>1.9061417222999999</v>
      </c>
      <c r="F194" s="43" t="str">
        <f t="shared" si="25"/>
        <v>N/A</v>
      </c>
      <c r="G194" s="35">
        <v>1.8726297221999999</v>
      </c>
      <c r="H194" s="43" t="str">
        <f t="shared" si="26"/>
        <v>N/A</v>
      </c>
      <c r="I194" s="12">
        <v>2.1749999999999998</v>
      </c>
      <c r="J194" s="12">
        <v>-1.76</v>
      </c>
      <c r="K194" s="44" t="s">
        <v>732</v>
      </c>
      <c r="L194" s="9" t="str">
        <f t="shared" si="27"/>
        <v>Yes</v>
      </c>
    </row>
    <row r="195" spans="1:12" x14ac:dyDescent="0.2">
      <c r="A195" s="50" t="s">
        <v>1558</v>
      </c>
      <c r="B195" s="34" t="s">
        <v>217</v>
      </c>
      <c r="C195" s="35">
        <v>0.1447457982</v>
      </c>
      <c r="D195" s="43" t="str">
        <f t="shared" si="24"/>
        <v>N/A</v>
      </c>
      <c r="E195" s="35">
        <v>0.1323993369</v>
      </c>
      <c r="F195" s="43" t="str">
        <f t="shared" si="25"/>
        <v>N/A</v>
      </c>
      <c r="G195" s="35">
        <v>0.12956135120000001</v>
      </c>
      <c r="H195" s="43" t="str">
        <f t="shared" si="26"/>
        <v>N/A</v>
      </c>
      <c r="I195" s="12">
        <v>-8.5299999999999994</v>
      </c>
      <c r="J195" s="12">
        <v>-2.14</v>
      </c>
      <c r="K195" s="44" t="s">
        <v>732</v>
      </c>
      <c r="L195" s="9" t="str">
        <f t="shared" si="27"/>
        <v>Yes</v>
      </c>
    </row>
    <row r="196" spans="1:12" x14ac:dyDescent="0.2">
      <c r="A196" s="50" t="s">
        <v>1559</v>
      </c>
      <c r="B196" s="34" t="s">
        <v>217</v>
      </c>
      <c r="C196" s="35">
        <v>2.6810128507000002</v>
      </c>
      <c r="D196" s="43" t="str">
        <f t="shared" si="24"/>
        <v>N/A</v>
      </c>
      <c r="E196" s="35">
        <v>2.7023857856000002</v>
      </c>
      <c r="F196" s="43" t="str">
        <f t="shared" si="25"/>
        <v>N/A</v>
      </c>
      <c r="G196" s="35">
        <v>2.6123484763000002</v>
      </c>
      <c r="H196" s="43" t="str">
        <f t="shared" si="26"/>
        <v>N/A</v>
      </c>
      <c r="I196" s="12">
        <v>0.79720000000000002</v>
      </c>
      <c r="J196" s="12">
        <v>-3.33</v>
      </c>
      <c r="K196" s="44" t="s">
        <v>732</v>
      </c>
      <c r="L196" s="9" t="str">
        <f t="shared" si="27"/>
        <v>Yes</v>
      </c>
    </row>
    <row r="197" spans="1:12" x14ac:dyDescent="0.2">
      <c r="A197" s="50" t="s">
        <v>1560</v>
      </c>
      <c r="B197" s="34" t="s">
        <v>217</v>
      </c>
      <c r="C197" s="35">
        <v>4.3436653626000004</v>
      </c>
      <c r="D197" s="43" t="str">
        <f t="shared" si="24"/>
        <v>N/A</v>
      </c>
      <c r="E197" s="35">
        <v>4.3238671957000001</v>
      </c>
      <c r="F197" s="43" t="str">
        <f t="shared" si="25"/>
        <v>N/A</v>
      </c>
      <c r="G197" s="35">
        <v>4.4818913480999996</v>
      </c>
      <c r="H197" s="43" t="str">
        <f t="shared" si="26"/>
        <v>N/A</v>
      </c>
      <c r="I197" s="12">
        <v>-0.45600000000000002</v>
      </c>
      <c r="J197" s="12">
        <v>3.6549999999999998</v>
      </c>
      <c r="K197" s="44" t="s">
        <v>732</v>
      </c>
      <c r="L197" s="9" t="str">
        <f t="shared" si="27"/>
        <v>Yes</v>
      </c>
    </row>
    <row r="198" spans="1:12" x14ac:dyDescent="0.2">
      <c r="A198" s="50" t="s">
        <v>1561</v>
      </c>
      <c r="B198" s="34" t="s">
        <v>217</v>
      </c>
      <c r="C198" s="35">
        <v>3.5090942836000001</v>
      </c>
      <c r="D198" s="43" t="str">
        <f t="shared" si="24"/>
        <v>N/A</v>
      </c>
      <c r="E198" s="35">
        <v>3.6000688350000001</v>
      </c>
      <c r="F198" s="43" t="str">
        <f t="shared" si="25"/>
        <v>N/A</v>
      </c>
      <c r="G198" s="35">
        <v>3.4470142180000001</v>
      </c>
      <c r="H198" s="43" t="str">
        <f t="shared" si="26"/>
        <v>N/A</v>
      </c>
      <c r="I198" s="12">
        <v>2.593</v>
      </c>
      <c r="J198" s="12">
        <v>-4.25</v>
      </c>
      <c r="K198" s="44" t="s">
        <v>732</v>
      </c>
      <c r="L198" s="9" t="str">
        <f t="shared" si="27"/>
        <v>Yes</v>
      </c>
    </row>
    <row r="199" spans="1:12" x14ac:dyDescent="0.2">
      <c r="A199" s="45" t="s">
        <v>1562</v>
      </c>
      <c r="B199" s="34" t="s">
        <v>217</v>
      </c>
      <c r="C199" s="35">
        <v>243.75937927999999</v>
      </c>
      <c r="D199" s="43" t="str">
        <f t="shared" si="24"/>
        <v>N/A</v>
      </c>
      <c r="E199" s="35">
        <v>242.87494624999999</v>
      </c>
      <c r="F199" s="43" t="str">
        <f t="shared" si="25"/>
        <v>N/A</v>
      </c>
      <c r="G199" s="35">
        <v>244.58908294</v>
      </c>
      <c r="H199" s="43" t="str">
        <f t="shared" si="26"/>
        <v>N/A</v>
      </c>
      <c r="I199" s="12">
        <v>-0.36299999999999999</v>
      </c>
      <c r="J199" s="12">
        <v>0.70579999999999998</v>
      </c>
      <c r="K199" s="44" t="s">
        <v>732</v>
      </c>
      <c r="L199" s="9" t="str">
        <f t="shared" si="27"/>
        <v>Yes</v>
      </c>
    </row>
    <row r="200" spans="1:12" x14ac:dyDescent="0.2">
      <c r="A200" s="50" t="s">
        <v>1563</v>
      </c>
      <c r="B200" s="34" t="s">
        <v>217</v>
      </c>
      <c r="C200" s="35">
        <v>243.05762372999999</v>
      </c>
      <c r="D200" s="43" t="str">
        <f t="shared" si="24"/>
        <v>N/A</v>
      </c>
      <c r="E200" s="35">
        <v>244.45010851000001</v>
      </c>
      <c r="F200" s="43" t="str">
        <f t="shared" si="25"/>
        <v>N/A</v>
      </c>
      <c r="G200" s="35">
        <v>244.94670149000001</v>
      </c>
      <c r="H200" s="43" t="str">
        <f t="shared" si="26"/>
        <v>N/A</v>
      </c>
      <c r="I200" s="12">
        <v>0.57289999999999996</v>
      </c>
      <c r="J200" s="12">
        <v>0.2031</v>
      </c>
      <c r="K200" s="44" t="s">
        <v>732</v>
      </c>
      <c r="L200" s="9" t="str">
        <f t="shared" si="27"/>
        <v>Yes</v>
      </c>
    </row>
    <row r="201" spans="1:12" x14ac:dyDescent="0.2">
      <c r="A201" s="50" t="s">
        <v>1564</v>
      </c>
      <c r="B201" s="34" t="s">
        <v>217</v>
      </c>
      <c r="C201" s="35">
        <v>258.19959139000002</v>
      </c>
      <c r="D201" s="43" t="str">
        <f t="shared" si="24"/>
        <v>N/A</v>
      </c>
      <c r="E201" s="35">
        <v>249.28628259999999</v>
      </c>
      <c r="F201" s="43" t="str">
        <f t="shared" si="25"/>
        <v>N/A</v>
      </c>
      <c r="G201" s="35">
        <v>253.41258637999999</v>
      </c>
      <c r="H201" s="43" t="str">
        <f t="shared" si="26"/>
        <v>N/A</v>
      </c>
      <c r="I201" s="12">
        <v>-3.45</v>
      </c>
      <c r="J201" s="12">
        <v>1.655</v>
      </c>
      <c r="K201" s="44" t="s">
        <v>732</v>
      </c>
      <c r="L201" s="9" t="str">
        <f t="shared" si="27"/>
        <v>Yes</v>
      </c>
    </row>
    <row r="202" spans="1:12" x14ac:dyDescent="0.2">
      <c r="A202" s="50" t="s">
        <v>1565</v>
      </c>
      <c r="B202" s="34" t="s">
        <v>217</v>
      </c>
      <c r="C202" s="35">
        <v>40.314049587</v>
      </c>
      <c r="D202" s="43" t="str">
        <f t="shared" si="24"/>
        <v>N/A</v>
      </c>
      <c r="E202" s="35">
        <v>45.994565217000002</v>
      </c>
      <c r="F202" s="43" t="str">
        <f t="shared" si="25"/>
        <v>N/A</v>
      </c>
      <c r="G202" s="35">
        <v>51.730303030000002</v>
      </c>
      <c r="H202" s="43" t="str">
        <f t="shared" si="26"/>
        <v>N/A</v>
      </c>
      <c r="I202" s="12">
        <v>14.09</v>
      </c>
      <c r="J202" s="12">
        <v>12.47</v>
      </c>
      <c r="K202" s="44" t="s">
        <v>732</v>
      </c>
      <c r="L202" s="9" t="str">
        <f t="shared" si="27"/>
        <v>Yes</v>
      </c>
    </row>
    <row r="203" spans="1:12" x14ac:dyDescent="0.2">
      <c r="A203" s="50" t="s">
        <v>1566</v>
      </c>
      <c r="B203" s="34" t="s">
        <v>217</v>
      </c>
      <c r="C203" s="35">
        <v>25.6</v>
      </c>
      <c r="D203" s="43" t="str">
        <f t="shared" si="24"/>
        <v>N/A</v>
      </c>
      <c r="E203" s="35">
        <v>36.055555556000002</v>
      </c>
      <c r="F203" s="43" t="str">
        <f t="shared" si="25"/>
        <v>N/A</v>
      </c>
      <c r="G203" s="35">
        <v>65.571428570999998</v>
      </c>
      <c r="H203" s="43" t="str">
        <f t="shared" si="26"/>
        <v>N/A</v>
      </c>
      <c r="I203" s="12">
        <v>40.840000000000003</v>
      </c>
      <c r="J203" s="12">
        <v>81.86</v>
      </c>
      <c r="K203" s="44" t="s">
        <v>732</v>
      </c>
      <c r="L203" s="9" t="str">
        <f t="shared" si="27"/>
        <v>No</v>
      </c>
    </row>
    <row r="204" spans="1:12" x14ac:dyDescent="0.2">
      <c r="A204" s="45" t="s">
        <v>127</v>
      </c>
      <c r="B204" s="34" t="s">
        <v>217</v>
      </c>
      <c r="C204" s="35">
        <v>11</v>
      </c>
      <c r="D204" s="43" t="str">
        <f t="shared" ref="D204:D214" si="28">IF($B204="N/A","N/A",IF(C204&gt;10,"No",IF(C204&lt;-10,"No","Yes")))</f>
        <v>N/A</v>
      </c>
      <c r="E204" s="35">
        <v>11</v>
      </c>
      <c r="F204" s="43" t="str">
        <f t="shared" ref="F204:F214" si="29">IF($B204="N/A","N/A",IF(E204&gt;10,"No",IF(E204&lt;-10,"No","Yes")))</f>
        <v>N/A</v>
      </c>
      <c r="G204" s="35">
        <v>11</v>
      </c>
      <c r="H204" s="43" t="str">
        <f t="shared" ref="H204:H214" si="30">IF($B204="N/A","N/A",IF(G204&gt;10,"No",IF(G204&lt;-10,"No","Yes")))</f>
        <v>N/A</v>
      </c>
      <c r="I204" s="12">
        <v>0</v>
      </c>
      <c r="J204" s="12">
        <v>0</v>
      </c>
      <c r="K204" s="14" t="s">
        <v>217</v>
      </c>
      <c r="L204" s="9" t="str">
        <f t="shared" ref="L204:L214" si="31">IF(J204="Div by 0", "N/A", IF(K204="N/A","N/A", IF(J204&gt;VALUE(MID(K204,1,2)), "No", IF(J204&lt;-1*VALUE(MID(K204,1,2)), "No", "Yes"))))</f>
        <v>N/A</v>
      </c>
    </row>
    <row r="205" spans="1:12" x14ac:dyDescent="0.2">
      <c r="A205" s="45" t="s">
        <v>128</v>
      </c>
      <c r="B205" s="34" t="s">
        <v>217</v>
      </c>
      <c r="C205" s="35">
        <v>18</v>
      </c>
      <c r="D205" s="43" t="str">
        <f t="shared" si="28"/>
        <v>N/A</v>
      </c>
      <c r="E205" s="35">
        <v>18</v>
      </c>
      <c r="F205" s="43" t="str">
        <f t="shared" si="29"/>
        <v>N/A</v>
      </c>
      <c r="G205" s="35">
        <v>20</v>
      </c>
      <c r="H205" s="43" t="str">
        <f t="shared" si="30"/>
        <v>N/A</v>
      </c>
      <c r="I205" s="12">
        <v>0</v>
      </c>
      <c r="J205" s="12">
        <v>11.11</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-37.5</v>
      </c>
      <c r="J206" s="12">
        <v>40</v>
      </c>
      <c r="K206" s="14" t="s">
        <v>217</v>
      </c>
      <c r="L206" s="9" t="str">
        <f t="shared" si="31"/>
        <v>N/A</v>
      </c>
    </row>
    <row r="207" spans="1:12" ht="25.5" x14ac:dyDescent="0.2">
      <c r="A207" s="45" t="s">
        <v>1567</v>
      </c>
      <c r="B207" s="34" t="s">
        <v>217</v>
      </c>
      <c r="C207" s="35">
        <v>252</v>
      </c>
      <c r="D207" s="43" t="str">
        <f t="shared" si="28"/>
        <v>N/A</v>
      </c>
      <c r="E207" s="35">
        <v>497</v>
      </c>
      <c r="F207" s="43" t="str">
        <f t="shared" si="29"/>
        <v>N/A</v>
      </c>
      <c r="G207" s="35">
        <v>471</v>
      </c>
      <c r="H207" s="43" t="str">
        <f t="shared" si="30"/>
        <v>N/A</v>
      </c>
      <c r="I207" s="12">
        <v>97.22</v>
      </c>
      <c r="J207" s="12">
        <v>-5.23</v>
      </c>
      <c r="K207" s="14" t="s">
        <v>217</v>
      </c>
      <c r="L207" s="9" t="str">
        <f t="shared" si="31"/>
        <v>N/A</v>
      </c>
    </row>
    <row r="208" spans="1:12" x14ac:dyDescent="0.2">
      <c r="A208" s="45" t="s">
        <v>1615</v>
      </c>
      <c r="B208" s="34" t="s">
        <v>217</v>
      </c>
      <c r="C208" s="35">
        <v>12</v>
      </c>
      <c r="D208" s="43" t="str">
        <f t="shared" si="28"/>
        <v>N/A</v>
      </c>
      <c r="E208" s="35">
        <v>11</v>
      </c>
      <c r="F208" s="43" t="str">
        <f t="shared" si="29"/>
        <v>N/A</v>
      </c>
      <c r="G208" s="35">
        <v>12</v>
      </c>
      <c r="H208" s="43" t="str">
        <f t="shared" si="30"/>
        <v>N/A</v>
      </c>
      <c r="I208" s="12">
        <v>-8.33</v>
      </c>
      <c r="J208" s="12">
        <v>9.0909999999999993</v>
      </c>
      <c r="K208" s="14" t="s">
        <v>217</v>
      </c>
      <c r="L208" s="9" t="str">
        <f t="shared" si="31"/>
        <v>N/A</v>
      </c>
    </row>
    <row r="209" spans="1:12" x14ac:dyDescent="0.2">
      <c r="A209" s="45" t="s">
        <v>1616</v>
      </c>
      <c r="B209" s="34" t="s">
        <v>217</v>
      </c>
      <c r="C209" s="35">
        <v>12</v>
      </c>
      <c r="D209" s="43" t="str">
        <f t="shared" si="28"/>
        <v>N/A</v>
      </c>
      <c r="E209" s="35">
        <v>23</v>
      </c>
      <c r="F209" s="43" t="str">
        <f t="shared" si="29"/>
        <v>N/A</v>
      </c>
      <c r="G209" s="35">
        <v>30</v>
      </c>
      <c r="H209" s="43" t="str">
        <f t="shared" si="30"/>
        <v>N/A</v>
      </c>
      <c r="I209" s="12">
        <v>91.67</v>
      </c>
      <c r="J209" s="12">
        <v>30.43</v>
      </c>
      <c r="K209" s="14" t="s">
        <v>217</v>
      </c>
      <c r="L209" s="9" t="str">
        <f t="shared" si="31"/>
        <v>N/A</v>
      </c>
    </row>
    <row r="210" spans="1:12" x14ac:dyDescent="0.2">
      <c r="A210" s="45" t="s">
        <v>125</v>
      </c>
      <c r="B210" s="34" t="s">
        <v>217</v>
      </c>
      <c r="C210" s="46">
        <v>1172570</v>
      </c>
      <c r="D210" s="43" t="str">
        <f t="shared" si="28"/>
        <v>N/A</v>
      </c>
      <c r="E210" s="46">
        <v>1136340</v>
      </c>
      <c r="F210" s="43" t="str">
        <f t="shared" si="29"/>
        <v>N/A</v>
      </c>
      <c r="G210" s="46">
        <v>1411161</v>
      </c>
      <c r="H210" s="43" t="str">
        <f t="shared" si="30"/>
        <v>N/A</v>
      </c>
      <c r="I210" s="12">
        <v>-3.09</v>
      </c>
      <c r="J210" s="12">
        <v>24.18</v>
      </c>
      <c r="K210" s="14" t="s">
        <v>217</v>
      </c>
      <c r="L210" s="9" t="str">
        <f t="shared" si="31"/>
        <v>N/A</v>
      </c>
    </row>
    <row r="211" spans="1:12" x14ac:dyDescent="0.2">
      <c r="A211" s="45" t="s">
        <v>1617</v>
      </c>
      <c r="B211" s="34" t="s">
        <v>217</v>
      </c>
      <c r="C211" s="46">
        <v>953782</v>
      </c>
      <c r="D211" s="43" t="str">
        <f t="shared" si="28"/>
        <v>N/A</v>
      </c>
      <c r="E211" s="46">
        <v>936355</v>
      </c>
      <c r="F211" s="43" t="str">
        <f t="shared" si="29"/>
        <v>N/A</v>
      </c>
      <c r="G211" s="46">
        <v>759824</v>
      </c>
      <c r="H211" s="43" t="str">
        <f t="shared" si="30"/>
        <v>N/A</v>
      </c>
      <c r="I211" s="12">
        <v>-1.83</v>
      </c>
      <c r="J211" s="12">
        <v>-18.899999999999999</v>
      </c>
      <c r="K211" s="14" t="s">
        <v>217</v>
      </c>
      <c r="L211" s="9" t="str">
        <f t="shared" si="31"/>
        <v>N/A</v>
      </c>
    </row>
    <row r="212" spans="1:12" x14ac:dyDescent="0.2">
      <c r="A212" s="45" t="s">
        <v>1568</v>
      </c>
      <c r="B212" s="34" t="s">
        <v>217</v>
      </c>
      <c r="C212" s="46">
        <v>677163</v>
      </c>
      <c r="D212" s="43" t="str">
        <f t="shared" si="28"/>
        <v>N/A</v>
      </c>
      <c r="E212" s="46">
        <v>768449</v>
      </c>
      <c r="F212" s="43" t="str">
        <f t="shared" si="29"/>
        <v>N/A</v>
      </c>
      <c r="G212" s="46">
        <v>753056</v>
      </c>
      <c r="H212" s="43" t="str">
        <f t="shared" si="30"/>
        <v>N/A</v>
      </c>
      <c r="I212" s="12">
        <v>13.48</v>
      </c>
      <c r="J212" s="12">
        <v>-2</v>
      </c>
      <c r="K212" s="14" t="s">
        <v>217</v>
      </c>
      <c r="L212" s="9" t="str">
        <f t="shared" si="31"/>
        <v>N/A</v>
      </c>
    </row>
    <row r="213" spans="1:12" x14ac:dyDescent="0.2">
      <c r="A213" s="45" t="s">
        <v>1618</v>
      </c>
      <c r="B213" s="34" t="s">
        <v>217</v>
      </c>
      <c r="C213" s="46">
        <v>1073549</v>
      </c>
      <c r="D213" s="43" t="str">
        <f t="shared" si="28"/>
        <v>N/A</v>
      </c>
      <c r="E213" s="46">
        <v>1134275</v>
      </c>
      <c r="F213" s="43" t="str">
        <f t="shared" si="29"/>
        <v>N/A</v>
      </c>
      <c r="G213" s="46">
        <v>1389829</v>
      </c>
      <c r="H213" s="43" t="str">
        <f t="shared" si="30"/>
        <v>N/A</v>
      </c>
      <c r="I213" s="12">
        <v>5.657</v>
      </c>
      <c r="J213" s="12">
        <v>22.53</v>
      </c>
      <c r="K213" s="14" t="s">
        <v>217</v>
      </c>
      <c r="L213" s="9" t="str">
        <f t="shared" si="31"/>
        <v>N/A</v>
      </c>
    </row>
    <row r="214" spans="1:12" x14ac:dyDescent="0.2">
      <c r="A214" s="50" t="s">
        <v>1619</v>
      </c>
      <c r="B214" s="34" t="s">
        <v>217</v>
      </c>
      <c r="C214" s="46">
        <v>231069</v>
      </c>
      <c r="D214" s="43" t="str">
        <f t="shared" si="28"/>
        <v>N/A</v>
      </c>
      <c r="E214" s="46">
        <v>287205</v>
      </c>
      <c r="F214" s="43" t="str">
        <f t="shared" si="29"/>
        <v>N/A</v>
      </c>
      <c r="G214" s="46">
        <v>283782</v>
      </c>
      <c r="H214" s="43" t="str">
        <f t="shared" si="30"/>
        <v>N/A</v>
      </c>
      <c r="I214" s="12">
        <v>24.29</v>
      </c>
      <c r="J214" s="12">
        <v>-1.19</v>
      </c>
      <c r="K214" s="14" t="s">
        <v>217</v>
      </c>
      <c r="L214" s="9" t="str">
        <f t="shared" si="31"/>
        <v>N/A</v>
      </c>
    </row>
    <row r="215" spans="1:12" ht="25.5" x14ac:dyDescent="0.2">
      <c r="A215" s="45" t="s">
        <v>1382</v>
      </c>
      <c r="B215" s="34" t="s">
        <v>217</v>
      </c>
      <c r="C215" s="46">
        <v>2125880</v>
      </c>
      <c r="D215" s="43" t="str">
        <f t="shared" ref="D215:D229" si="32">IF($B215="N/A","N/A",IF(C215&gt;10,"No",IF(C215&lt;-10,"No","Yes")))</f>
        <v>N/A</v>
      </c>
      <c r="E215" s="46">
        <v>2309763</v>
      </c>
      <c r="F215" s="43" t="str">
        <f t="shared" ref="F215:F229" si="33">IF($B215="N/A","N/A",IF(E215&gt;10,"No",IF(E215&lt;-10,"No","Yes")))</f>
        <v>N/A</v>
      </c>
      <c r="G215" s="46">
        <v>1802845</v>
      </c>
      <c r="H215" s="43" t="str">
        <f t="shared" ref="H215:H229" si="34">IF($B215="N/A","N/A",IF(G215&gt;10,"No",IF(G215&lt;-10,"No","Yes")))</f>
        <v>N/A</v>
      </c>
      <c r="I215" s="12">
        <v>8.65</v>
      </c>
      <c r="J215" s="12">
        <v>-21.9</v>
      </c>
      <c r="K215" s="44" t="s">
        <v>732</v>
      </c>
      <c r="L215" s="9" t="str">
        <f t="shared" ref="L215:L229" si="35">IF(J215="Div by 0", "N/A", IF(K215="N/A","N/A", IF(J215&gt;VALUE(MID(K215,1,2)), "No", IF(J215&lt;-1*VALUE(MID(K215,1,2)), "No", "Yes"))))</f>
        <v>Yes</v>
      </c>
    </row>
    <row r="216" spans="1:12" x14ac:dyDescent="0.2">
      <c r="A216" s="45" t="s">
        <v>649</v>
      </c>
      <c r="B216" s="34" t="s">
        <v>217</v>
      </c>
      <c r="C216" s="35">
        <v>8809</v>
      </c>
      <c r="D216" s="43" t="str">
        <f t="shared" si="32"/>
        <v>N/A</v>
      </c>
      <c r="E216" s="35">
        <v>9521</v>
      </c>
      <c r="F216" s="43" t="str">
        <f t="shared" si="33"/>
        <v>N/A</v>
      </c>
      <c r="G216" s="35">
        <v>9047</v>
      </c>
      <c r="H216" s="43" t="str">
        <f t="shared" si="34"/>
        <v>N/A</v>
      </c>
      <c r="I216" s="12">
        <v>8.0830000000000002</v>
      </c>
      <c r="J216" s="12">
        <v>-4.9800000000000004</v>
      </c>
      <c r="K216" s="44" t="s">
        <v>732</v>
      </c>
      <c r="L216" s="9" t="str">
        <f t="shared" si="35"/>
        <v>Yes</v>
      </c>
    </row>
    <row r="217" spans="1:12" ht="25.5" x14ac:dyDescent="0.2">
      <c r="A217" s="45" t="s">
        <v>1383</v>
      </c>
      <c r="B217" s="34" t="s">
        <v>217</v>
      </c>
      <c r="C217" s="46">
        <v>241.33045748999999</v>
      </c>
      <c r="D217" s="43" t="str">
        <f t="shared" si="32"/>
        <v>N/A</v>
      </c>
      <c r="E217" s="46">
        <v>242.59668102000001</v>
      </c>
      <c r="F217" s="43" t="str">
        <f t="shared" si="33"/>
        <v>N/A</v>
      </c>
      <c r="G217" s="46">
        <v>199.27545043000001</v>
      </c>
      <c r="H217" s="43" t="str">
        <f t="shared" si="34"/>
        <v>N/A</v>
      </c>
      <c r="I217" s="12">
        <v>0.52470000000000006</v>
      </c>
      <c r="J217" s="12">
        <v>-17.899999999999999</v>
      </c>
      <c r="K217" s="44" t="s">
        <v>732</v>
      </c>
      <c r="L217" s="9" t="str">
        <f t="shared" si="35"/>
        <v>Yes</v>
      </c>
    </row>
    <row r="218" spans="1:12" ht="25.5" x14ac:dyDescent="0.2">
      <c r="A218" s="45" t="s">
        <v>1384</v>
      </c>
      <c r="B218" s="34" t="s">
        <v>217</v>
      </c>
      <c r="C218" s="46">
        <v>4557646</v>
      </c>
      <c r="D218" s="43" t="str">
        <f t="shared" si="32"/>
        <v>N/A</v>
      </c>
      <c r="E218" s="46">
        <v>4932039</v>
      </c>
      <c r="F218" s="43" t="str">
        <f t="shared" si="33"/>
        <v>N/A</v>
      </c>
      <c r="G218" s="46">
        <v>4614596</v>
      </c>
      <c r="H218" s="43" t="str">
        <f t="shared" si="34"/>
        <v>N/A</v>
      </c>
      <c r="I218" s="12">
        <v>8.2149999999999999</v>
      </c>
      <c r="J218" s="12">
        <v>-6.44</v>
      </c>
      <c r="K218" s="44" t="s">
        <v>732</v>
      </c>
      <c r="L218" s="9" t="str">
        <f t="shared" si="35"/>
        <v>Yes</v>
      </c>
    </row>
    <row r="219" spans="1:12" x14ac:dyDescent="0.2">
      <c r="A219" s="45" t="s">
        <v>516</v>
      </c>
      <c r="B219" s="34" t="s">
        <v>217</v>
      </c>
      <c r="C219" s="35">
        <v>15075</v>
      </c>
      <c r="D219" s="43" t="str">
        <f t="shared" si="32"/>
        <v>N/A</v>
      </c>
      <c r="E219" s="35">
        <v>15320</v>
      </c>
      <c r="F219" s="43" t="str">
        <f t="shared" si="33"/>
        <v>N/A</v>
      </c>
      <c r="G219" s="35">
        <v>15054</v>
      </c>
      <c r="H219" s="43" t="str">
        <f t="shared" si="34"/>
        <v>N/A</v>
      </c>
      <c r="I219" s="12">
        <v>1.625</v>
      </c>
      <c r="J219" s="12">
        <v>-1.74</v>
      </c>
      <c r="K219" s="44" t="s">
        <v>732</v>
      </c>
      <c r="L219" s="9" t="str">
        <f t="shared" si="35"/>
        <v>Yes</v>
      </c>
    </row>
    <row r="220" spans="1:12" ht="25.5" x14ac:dyDescent="0.2">
      <c r="A220" s="45" t="s">
        <v>1385</v>
      </c>
      <c r="B220" s="34" t="s">
        <v>217</v>
      </c>
      <c r="C220" s="46">
        <v>302.33140961999999</v>
      </c>
      <c r="D220" s="43" t="str">
        <f t="shared" si="32"/>
        <v>N/A</v>
      </c>
      <c r="E220" s="46">
        <v>321.93466057000001</v>
      </c>
      <c r="F220" s="43" t="str">
        <f t="shared" si="33"/>
        <v>N/A</v>
      </c>
      <c r="G220" s="46">
        <v>306.536203</v>
      </c>
      <c r="H220" s="43" t="str">
        <f t="shared" si="34"/>
        <v>N/A</v>
      </c>
      <c r="I220" s="12">
        <v>6.484</v>
      </c>
      <c r="J220" s="12">
        <v>-4.78</v>
      </c>
      <c r="K220" s="44" t="s">
        <v>732</v>
      </c>
      <c r="L220" s="9" t="str">
        <f t="shared" si="35"/>
        <v>Yes</v>
      </c>
    </row>
    <row r="221" spans="1:12" ht="25.5" x14ac:dyDescent="0.2">
      <c r="A221" s="45" t="s">
        <v>1386</v>
      </c>
      <c r="B221" s="34" t="s">
        <v>217</v>
      </c>
      <c r="C221" s="46">
        <v>2725252</v>
      </c>
      <c r="D221" s="43" t="str">
        <f t="shared" si="32"/>
        <v>N/A</v>
      </c>
      <c r="E221" s="46">
        <v>3440720</v>
      </c>
      <c r="F221" s="43" t="str">
        <f t="shared" si="33"/>
        <v>N/A</v>
      </c>
      <c r="G221" s="46">
        <v>3672010</v>
      </c>
      <c r="H221" s="43" t="str">
        <f t="shared" si="34"/>
        <v>N/A</v>
      </c>
      <c r="I221" s="12">
        <v>26.25</v>
      </c>
      <c r="J221" s="12">
        <v>6.7220000000000004</v>
      </c>
      <c r="K221" s="44" t="s">
        <v>732</v>
      </c>
      <c r="L221" s="9" t="str">
        <f t="shared" si="35"/>
        <v>Yes</v>
      </c>
    </row>
    <row r="222" spans="1:12" x14ac:dyDescent="0.2">
      <c r="A222" s="45" t="s">
        <v>517</v>
      </c>
      <c r="B222" s="34" t="s">
        <v>217</v>
      </c>
      <c r="C222" s="35">
        <v>10921</v>
      </c>
      <c r="D222" s="43" t="str">
        <f t="shared" si="32"/>
        <v>N/A</v>
      </c>
      <c r="E222" s="35">
        <v>13076</v>
      </c>
      <c r="F222" s="43" t="str">
        <f t="shared" si="33"/>
        <v>N/A</v>
      </c>
      <c r="G222" s="35">
        <v>14144</v>
      </c>
      <c r="H222" s="43" t="str">
        <f t="shared" si="34"/>
        <v>N/A</v>
      </c>
      <c r="I222" s="12">
        <v>19.73</v>
      </c>
      <c r="J222" s="12">
        <v>8.1679999999999993</v>
      </c>
      <c r="K222" s="44" t="s">
        <v>732</v>
      </c>
      <c r="L222" s="9" t="str">
        <f t="shared" si="35"/>
        <v>Yes</v>
      </c>
    </row>
    <row r="223" spans="1:12" ht="25.5" x14ac:dyDescent="0.2">
      <c r="A223" s="45" t="s">
        <v>1387</v>
      </c>
      <c r="B223" s="34" t="s">
        <v>217</v>
      </c>
      <c r="C223" s="46">
        <v>249.54234959999999</v>
      </c>
      <c r="D223" s="43" t="str">
        <f t="shared" si="32"/>
        <v>N/A</v>
      </c>
      <c r="E223" s="46">
        <v>263.13245640999997</v>
      </c>
      <c r="F223" s="43" t="str">
        <f t="shared" si="33"/>
        <v>N/A</v>
      </c>
      <c r="G223" s="46">
        <v>259.61609163000003</v>
      </c>
      <c r="H223" s="43" t="str">
        <f t="shared" si="34"/>
        <v>N/A</v>
      </c>
      <c r="I223" s="12">
        <v>5.4459999999999997</v>
      </c>
      <c r="J223" s="12">
        <v>-1.34</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805739904</v>
      </c>
      <c r="D227" s="43" t="str">
        <f t="shared" si="32"/>
        <v>N/A</v>
      </c>
      <c r="E227" s="46">
        <v>902044475</v>
      </c>
      <c r="F227" s="43" t="str">
        <f t="shared" si="33"/>
        <v>N/A</v>
      </c>
      <c r="G227" s="46">
        <v>945690529</v>
      </c>
      <c r="H227" s="43" t="str">
        <f t="shared" si="34"/>
        <v>N/A</v>
      </c>
      <c r="I227" s="12">
        <v>11.95</v>
      </c>
      <c r="J227" s="12">
        <v>4.8390000000000004</v>
      </c>
      <c r="K227" s="44" t="s">
        <v>732</v>
      </c>
      <c r="L227" s="9" t="str">
        <f t="shared" si="35"/>
        <v>Yes</v>
      </c>
    </row>
    <row r="228" spans="1:12" ht="25.5" x14ac:dyDescent="0.2">
      <c r="A228" s="45" t="s">
        <v>519</v>
      </c>
      <c r="B228" s="34" t="s">
        <v>217</v>
      </c>
      <c r="C228" s="35">
        <v>39335</v>
      </c>
      <c r="D228" s="43" t="str">
        <f t="shared" si="32"/>
        <v>N/A</v>
      </c>
      <c r="E228" s="35">
        <v>42393</v>
      </c>
      <c r="F228" s="43" t="str">
        <f t="shared" si="33"/>
        <v>N/A</v>
      </c>
      <c r="G228" s="35">
        <v>44135</v>
      </c>
      <c r="H228" s="43" t="str">
        <f t="shared" si="34"/>
        <v>N/A</v>
      </c>
      <c r="I228" s="12">
        <v>7.774</v>
      </c>
      <c r="J228" s="12">
        <v>4.109</v>
      </c>
      <c r="K228" s="44" t="s">
        <v>732</v>
      </c>
      <c r="L228" s="9" t="str">
        <f t="shared" si="35"/>
        <v>Yes</v>
      </c>
    </row>
    <row r="229" spans="1:12" ht="25.5" x14ac:dyDescent="0.2">
      <c r="A229" s="45" t="s">
        <v>1391</v>
      </c>
      <c r="B229" s="34" t="s">
        <v>217</v>
      </c>
      <c r="C229" s="46">
        <v>20484.044846000001</v>
      </c>
      <c r="D229" s="43" t="str">
        <f t="shared" si="32"/>
        <v>N/A</v>
      </c>
      <c r="E229" s="46">
        <v>21278.146745999999</v>
      </c>
      <c r="F229" s="43" t="str">
        <f t="shared" si="33"/>
        <v>N/A</v>
      </c>
      <c r="G229" s="46">
        <v>21427.223948999999</v>
      </c>
      <c r="H229" s="43" t="str">
        <f t="shared" si="34"/>
        <v>N/A</v>
      </c>
      <c r="I229" s="12">
        <v>3.8769999999999998</v>
      </c>
      <c r="J229" s="12">
        <v>0.7006</v>
      </c>
      <c r="K229" s="44" t="s">
        <v>732</v>
      </c>
      <c r="L229" s="9" t="str">
        <f t="shared" si="35"/>
        <v>Yes</v>
      </c>
    </row>
    <row r="230" spans="1:12" x14ac:dyDescent="0.2">
      <c r="A230" s="4" t="s">
        <v>1392</v>
      </c>
      <c r="B230" s="34" t="s">
        <v>217</v>
      </c>
      <c r="C230" s="51">
        <v>809344032</v>
      </c>
      <c r="D230" s="43" t="str">
        <f t="shared" ref="D230:D253" si="36">IF($B230="N/A","N/A",IF(C230&gt;10,"No",IF(C230&lt;-10,"No","Yes")))</f>
        <v>N/A</v>
      </c>
      <c r="E230" s="51">
        <v>906329530</v>
      </c>
      <c r="F230" s="43" t="str">
        <f t="shared" ref="F230:F253" si="37">IF($B230="N/A","N/A",IF(E230&gt;10,"No",IF(E230&lt;-10,"No","Yes")))</f>
        <v>N/A</v>
      </c>
      <c r="G230" s="51">
        <v>950905317</v>
      </c>
      <c r="H230" s="43" t="str">
        <f t="shared" ref="H230:H253" si="38">IF($B230="N/A","N/A",IF(G230&gt;10,"No",IF(G230&lt;-10,"No","Yes")))</f>
        <v>N/A</v>
      </c>
      <c r="I230" s="12">
        <v>11.98</v>
      </c>
      <c r="J230" s="12">
        <v>4.9180000000000001</v>
      </c>
      <c r="K230" s="44" t="s">
        <v>732</v>
      </c>
      <c r="L230" s="9" t="str">
        <f t="shared" ref="L230:L253" si="39">IF(J230="Div by 0", "N/A", IF(K230="N/A","N/A", IF(J230&gt;VALUE(MID(K230,1,2)), "No", IF(J230&lt;-1*VALUE(MID(K230,1,2)), "No", "Yes"))))</f>
        <v>Yes</v>
      </c>
    </row>
    <row r="231" spans="1:12" x14ac:dyDescent="0.2">
      <c r="A231" s="4" t="s">
        <v>1569</v>
      </c>
      <c r="B231" s="34" t="s">
        <v>217</v>
      </c>
      <c r="C231" s="49">
        <v>40073</v>
      </c>
      <c r="D231" s="49" t="str">
        <f t="shared" si="36"/>
        <v>N/A</v>
      </c>
      <c r="E231" s="49">
        <v>43382</v>
      </c>
      <c r="F231" s="49" t="str">
        <f t="shared" si="37"/>
        <v>N/A</v>
      </c>
      <c r="G231" s="49">
        <v>45220</v>
      </c>
      <c r="H231" s="43" t="str">
        <f t="shared" si="38"/>
        <v>N/A</v>
      </c>
      <c r="I231" s="12">
        <v>8.2569999999999997</v>
      </c>
      <c r="J231" s="12">
        <v>4.2370000000000001</v>
      </c>
      <c r="K231" s="44" t="s">
        <v>732</v>
      </c>
      <c r="L231" s="9" t="str">
        <f t="shared" si="39"/>
        <v>Yes</v>
      </c>
    </row>
    <row r="232" spans="1:12" x14ac:dyDescent="0.2">
      <c r="A232" s="4" t="s">
        <v>1570</v>
      </c>
      <c r="B232" s="34" t="s">
        <v>217</v>
      </c>
      <c r="C232" s="51">
        <v>20196.741746</v>
      </c>
      <c r="D232" s="43" t="str">
        <f t="shared" si="36"/>
        <v>N/A</v>
      </c>
      <c r="E232" s="51">
        <v>20891.833709999999</v>
      </c>
      <c r="F232" s="43" t="str">
        <f t="shared" si="37"/>
        <v>N/A</v>
      </c>
      <c r="G232" s="51">
        <v>21028.423640000001</v>
      </c>
      <c r="H232" s="43" t="str">
        <f t="shared" si="38"/>
        <v>N/A</v>
      </c>
      <c r="I232" s="12">
        <v>3.4420000000000002</v>
      </c>
      <c r="J232" s="12">
        <v>0.65380000000000005</v>
      </c>
      <c r="K232" s="44" t="s">
        <v>732</v>
      </c>
      <c r="L232" s="9" t="str">
        <f t="shared" si="39"/>
        <v>Yes</v>
      </c>
    </row>
    <row r="233" spans="1:12" x14ac:dyDescent="0.2">
      <c r="A233" s="52" t="s">
        <v>1571</v>
      </c>
      <c r="B233" s="34" t="s">
        <v>217</v>
      </c>
      <c r="C233" s="51">
        <v>9785.0791773000001</v>
      </c>
      <c r="D233" s="43" t="str">
        <f t="shared" si="36"/>
        <v>N/A</v>
      </c>
      <c r="E233" s="51">
        <v>10758.377452000001</v>
      </c>
      <c r="F233" s="43" t="str">
        <f t="shared" si="37"/>
        <v>N/A</v>
      </c>
      <c r="G233" s="51">
        <v>11236.607153999999</v>
      </c>
      <c r="H233" s="43" t="str">
        <f t="shared" si="38"/>
        <v>N/A</v>
      </c>
      <c r="I233" s="12">
        <v>9.9469999999999992</v>
      </c>
      <c r="J233" s="12">
        <v>4.4450000000000003</v>
      </c>
      <c r="K233" s="44" t="s">
        <v>732</v>
      </c>
      <c r="L233" s="9" t="str">
        <f t="shared" si="39"/>
        <v>Yes</v>
      </c>
    </row>
    <row r="234" spans="1:12" x14ac:dyDescent="0.2">
      <c r="A234" s="52" t="s">
        <v>1572</v>
      </c>
      <c r="B234" s="34" t="s">
        <v>217</v>
      </c>
      <c r="C234" s="51">
        <v>30041.043629</v>
      </c>
      <c r="D234" s="43" t="str">
        <f t="shared" si="36"/>
        <v>N/A</v>
      </c>
      <c r="E234" s="51">
        <v>30891.786489999999</v>
      </c>
      <c r="F234" s="43" t="str">
        <f t="shared" si="37"/>
        <v>N/A</v>
      </c>
      <c r="G234" s="51">
        <v>30749.898856</v>
      </c>
      <c r="H234" s="43" t="str">
        <f t="shared" si="38"/>
        <v>N/A</v>
      </c>
      <c r="I234" s="12">
        <v>2.8319999999999999</v>
      </c>
      <c r="J234" s="12">
        <v>-0.45900000000000002</v>
      </c>
      <c r="K234" s="44" t="s">
        <v>732</v>
      </c>
      <c r="L234" s="9" t="str">
        <f t="shared" si="39"/>
        <v>Yes</v>
      </c>
    </row>
    <row r="235" spans="1:12" x14ac:dyDescent="0.2">
      <c r="A235" s="52" t="s">
        <v>1573</v>
      </c>
      <c r="B235" s="34" t="s">
        <v>217</v>
      </c>
      <c r="C235" s="51">
        <v>16413.737981999999</v>
      </c>
      <c r="D235" s="43" t="str">
        <f t="shared" si="36"/>
        <v>N/A</v>
      </c>
      <c r="E235" s="51">
        <v>13545.967444</v>
      </c>
      <c r="F235" s="43" t="str">
        <f t="shared" si="37"/>
        <v>N/A</v>
      </c>
      <c r="G235" s="51">
        <v>13486.167880999999</v>
      </c>
      <c r="H235" s="43" t="str">
        <f t="shared" si="38"/>
        <v>N/A</v>
      </c>
      <c r="I235" s="12">
        <v>-17.5</v>
      </c>
      <c r="J235" s="12">
        <v>-0.441</v>
      </c>
      <c r="K235" s="44" t="s">
        <v>732</v>
      </c>
      <c r="L235" s="9" t="str">
        <f t="shared" si="39"/>
        <v>Yes</v>
      </c>
    </row>
    <row r="236" spans="1:12" x14ac:dyDescent="0.2">
      <c r="A236" s="52" t="s">
        <v>1574</v>
      </c>
      <c r="B236" s="34" t="s">
        <v>217</v>
      </c>
      <c r="C236" s="51">
        <v>2783.2006802999999</v>
      </c>
      <c r="D236" s="43" t="str">
        <f t="shared" si="36"/>
        <v>N/A</v>
      </c>
      <c r="E236" s="51">
        <v>2872.9858757000002</v>
      </c>
      <c r="F236" s="43" t="str">
        <f t="shared" si="37"/>
        <v>N/A</v>
      </c>
      <c r="G236" s="51">
        <v>2472.4958216999999</v>
      </c>
      <c r="H236" s="43" t="str">
        <f t="shared" si="38"/>
        <v>N/A</v>
      </c>
      <c r="I236" s="12">
        <v>3.226</v>
      </c>
      <c r="J236" s="12">
        <v>-13.9</v>
      </c>
      <c r="K236" s="44" t="s">
        <v>732</v>
      </c>
      <c r="L236" s="9" t="str">
        <f t="shared" si="39"/>
        <v>Yes</v>
      </c>
    </row>
    <row r="237" spans="1:12" x14ac:dyDescent="0.2">
      <c r="A237" s="45" t="s">
        <v>1575</v>
      </c>
      <c r="B237" s="34" t="s">
        <v>217</v>
      </c>
      <c r="C237" s="43">
        <v>12.975074956</v>
      </c>
      <c r="D237" s="43" t="str">
        <f t="shared" si="36"/>
        <v>N/A</v>
      </c>
      <c r="E237" s="43">
        <v>13.72948031</v>
      </c>
      <c r="F237" s="43" t="str">
        <f t="shared" si="37"/>
        <v>N/A</v>
      </c>
      <c r="G237" s="43">
        <v>14.294926912999999</v>
      </c>
      <c r="H237" s="43" t="str">
        <f t="shared" si="38"/>
        <v>N/A</v>
      </c>
      <c r="I237" s="12">
        <v>5.8140000000000001</v>
      </c>
      <c r="J237" s="12">
        <v>4.1180000000000003</v>
      </c>
      <c r="K237" s="44" t="s">
        <v>732</v>
      </c>
      <c r="L237" s="9" t="str">
        <f t="shared" si="39"/>
        <v>Yes</v>
      </c>
    </row>
    <row r="238" spans="1:12" x14ac:dyDescent="0.2">
      <c r="A238" s="50" t="s">
        <v>1576</v>
      </c>
      <c r="B238" s="34" t="s">
        <v>217</v>
      </c>
      <c r="C238" s="43">
        <v>25.463197611999998</v>
      </c>
      <c r="D238" s="43" t="str">
        <f t="shared" si="36"/>
        <v>N/A</v>
      </c>
      <c r="E238" s="43">
        <v>27.193638376999999</v>
      </c>
      <c r="F238" s="43" t="str">
        <f t="shared" si="37"/>
        <v>N/A</v>
      </c>
      <c r="G238" s="43">
        <v>27.674469164000001</v>
      </c>
      <c r="H238" s="43" t="str">
        <f t="shared" si="38"/>
        <v>N/A</v>
      </c>
      <c r="I238" s="12">
        <v>6.7960000000000003</v>
      </c>
      <c r="J238" s="12">
        <v>1.768</v>
      </c>
      <c r="K238" s="44" t="s">
        <v>732</v>
      </c>
      <c r="L238" s="9" t="str">
        <f t="shared" si="39"/>
        <v>Yes</v>
      </c>
    </row>
    <row r="239" spans="1:12" x14ac:dyDescent="0.2">
      <c r="A239" s="50" t="s">
        <v>1577</v>
      </c>
      <c r="B239" s="34" t="s">
        <v>217</v>
      </c>
      <c r="C239" s="43">
        <v>23.196520980999999</v>
      </c>
      <c r="D239" s="43" t="str">
        <f t="shared" si="36"/>
        <v>N/A</v>
      </c>
      <c r="E239" s="43">
        <v>23.953707293000001</v>
      </c>
      <c r="F239" s="43" t="str">
        <f t="shared" si="37"/>
        <v>N/A</v>
      </c>
      <c r="G239" s="43">
        <v>23.844031829999999</v>
      </c>
      <c r="H239" s="43" t="str">
        <f t="shared" si="38"/>
        <v>N/A</v>
      </c>
      <c r="I239" s="12">
        <v>3.2639999999999998</v>
      </c>
      <c r="J239" s="12">
        <v>-0.45800000000000002</v>
      </c>
      <c r="K239" s="44" t="s">
        <v>732</v>
      </c>
      <c r="L239" s="9" t="str">
        <f t="shared" si="39"/>
        <v>Yes</v>
      </c>
    </row>
    <row r="240" spans="1:12" x14ac:dyDescent="0.2">
      <c r="A240" s="50" t="s">
        <v>1578</v>
      </c>
      <c r="B240" s="34" t="s">
        <v>217</v>
      </c>
      <c r="C240" s="43">
        <v>1.2567859635</v>
      </c>
      <c r="D240" s="43" t="str">
        <f t="shared" si="36"/>
        <v>N/A</v>
      </c>
      <c r="E240" s="43">
        <v>2.0847997319</v>
      </c>
      <c r="F240" s="43" t="str">
        <f t="shared" si="37"/>
        <v>N/A</v>
      </c>
      <c r="G240" s="43">
        <v>2.8428656499999998</v>
      </c>
      <c r="H240" s="43" t="str">
        <f t="shared" si="38"/>
        <v>N/A</v>
      </c>
      <c r="I240" s="12">
        <v>65.88</v>
      </c>
      <c r="J240" s="12">
        <v>36.36</v>
      </c>
      <c r="K240" s="44" t="s">
        <v>732</v>
      </c>
      <c r="L240" s="9" t="str">
        <f t="shared" si="39"/>
        <v>No</v>
      </c>
    </row>
    <row r="241" spans="1:12" x14ac:dyDescent="0.2">
      <c r="A241" s="50" t="s">
        <v>1579</v>
      </c>
      <c r="B241" s="34" t="s">
        <v>217</v>
      </c>
      <c r="C241" s="43">
        <v>0.88701161559999997</v>
      </c>
      <c r="D241" s="43" t="str">
        <f t="shared" si="36"/>
        <v>N/A</v>
      </c>
      <c r="E241" s="43">
        <v>0.96195652170000001</v>
      </c>
      <c r="F241" s="43" t="str">
        <f t="shared" si="37"/>
        <v>N/A</v>
      </c>
      <c r="G241" s="43">
        <v>0.96448336999999995</v>
      </c>
      <c r="H241" s="43" t="str">
        <f t="shared" si="38"/>
        <v>N/A</v>
      </c>
      <c r="I241" s="12">
        <v>8.4489999999999998</v>
      </c>
      <c r="J241" s="12">
        <v>0.26269999999999999</v>
      </c>
      <c r="K241" s="44" t="s">
        <v>732</v>
      </c>
      <c r="L241" s="9" t="str">
        <f t="shared" si="39"/>
        <v>Yes</v>
      </c>
    </row>
    <row r="242" spans="1:12" ht="25.5" x14ac:dyDescent="0.2">
      <c r="A242" s="4" t="s">
        <v>1404</v>
      </c>
      <c r="B242" s="34" t="s">
        <v>217</v>
      </c>
      <c r="C242" s="51">
        <v>805436305</v>
      </c>
      <c r="D242" s="43" t="str">
        <f t="shared" si="36"/>
        <v>N/A</v>
      </c>
      <c r="E242" s="51">
        <v>901742787</v>
      </c>
      <c r="F242" s="43" t="str">
        <f t="shared" si="37"/>
        <v>N/A</v>
      </c>
      <c r="G242" s="51">
        <v>945440533</v>
      </c>
      <c r="H242" s="43" t="str">
        <f t="shared" si="38"/>
        <v>N/A</v>
      </c>
      <c r="I242" s="12">
        <v>11.96</v>
      </c>
      <c r="J242" s="12">
        <v>4.8460000000000001</v>
      </c>
      <c r="K242" s="44" t="s">
        <v>732</v>
      </c>
      <c r="L242" s="9" t="str">
        <f t="shared" si="39"/>
        <v>Yes</v>
      </c>
    </row>
    <row r="243" spans="1:12" x14ac:dyDescent="0.2">
      <c r="A243" s="4" t="s">
        <v>1580</v>
      </c>
      <c r="B243" s="34" t="s">
        <v>217</v>
      </c>
      <c r="C243" s="49">
        <v>38692</v>
      </c>
      <c r="D243" s="49" t="str">
        <f t="shared" si="36"/>
        <v>N/A</v>
      </c>
      <c r="E243" s="49">
        <v>41817</v>
      </c>
      <c r="F243" s="49" t="str">
        <f t="shared" si="37"/>
        <v>N/A</v>
      </c>
      <c r="G243" s="49">
        <v>43550</v>
      </c>
      <c r="H243" s="43" t="str">
        <f t="shared" si="38"/>
        <v>N/A</v>
      </c>
      <c r="I243" s="12">
        <v>8.077</v>
      </c>
      <c r="J243" s="12">
        <v>4.1440000000000001</v>
      </c>
      <c r="K243" s="44" t="s">
        <v>732</v>
      </c>
      <c r="L243" s="9" t="str">
        <f t="shared" si="39"/>
        <v>Yes</v>
      </c>
    </row>
    <row r="244" spans="1:12" ht="25.5" x14ac:dyDescent="0.2">
      <c r="A244" s="4" t="s">
        <v>1581</v>
      </c>
      <c r="B244" s="34" t="s">
        <v>217</v>
      </c>
      <c r="C244" s="51">
        <v>20816.610798000002</v>
      </c>
      <c r="D244" s="43" t="str">
        <f t="shared" si="36"/>
        <v>N/A</v>
      </c>
      <c r="E244" s="51">
        <v>21564.02389</v>
      </c>
      <c r="F244" s="43" t="str">
        <f t="shared" si="37"/>
        <v>N/A</v>
      </c>
      <c r="G244" s="51">
        <v>21709.311893999999</v>
      </c>
      <c r="H244" s="43" t="str">
        <f t="shared" si="38"/>
        <v>N/A</v>
      </c>
      <c r="I244" s="12">
        <v>3.59</v>
      </c>
      <c r="J244" s="12">
        <v>0.67379999999999995</v>
      </c>
      <c r="K244" s="44" t="s">
        <v>732</v>
      </c>
      <c r="L244" s="9" t="str">
        <f t="shared" si="39"/>
        <v>Yes</v>
      </c>
    </row>
    <row r="245" spans="1:12" ht="25.5" x14ac:dyDescent="0.2">
      <c r="A245" s="52" t="s">
        <v>1582</v>
      </c>
      <c r="B245" s="34" t="s">
        <v>217</v>
      </c>
      <c r="C245" s="51">
        <v>9811.7222839000005</v>
      </c>
      <c r="D245" s="43" t="str">
        <f t="shared" si="36"/>
        <v>N/A</v>
      </c>
      <c r="E245" s="51">
        <v>10789.113458</v>
      </c>
      <c r="F245" s="43" t="str">
        <f t="shared" si="37"/>
        <v>N/A</v>
      </c>
      <c r="G245" s="51">
        <v>11262.936272000001</v>
      </c>
      <c r="H245" s="43" t="str">
        <f t="shared" si="38"/>
        <v>N/A</v>
      </c>
      <c r="I245" s="12">
        <v>9.9610000000000003</v>
      </c>
      <c r="J245" s="12">
        <v>4.3920000000000003</v>
      </c>
      <c r="K245" s="44" t="s">
        <v>732</v>
      </c>
      <c r="L245" s="9" t="str">
        <f t="shared" si="39"/>
        <v>Yes</v>
      </c>
    </row>
    <row r="246" spans="1:12" ht="25.5" x14ac:dyDescent="0.2">
      <c r="A246" s="52" t="s">
        <v>1583</v>
      </c>
      <c r="B246" s="34" t="s">
        <v>217</v>
      </c>
      <c r="C246" s="51">
        <v>31386.004518999998</v>
      </c>
      <c r="D246" s="43" t="str">
        <f t="shared" si="36"/>
        <v>N/A</v>
      </c>
      <c r="E246" s="51">
        <v>32406.667365000001</v>
      </c>
      <c r="F246" s="43" t="str">
        <f t="shared" si="37"/>
        <v>N/A</v>
      </c>
      <c r="G246" s="51">
        <v>32359.168527000002</v>
      </c>
      <c r="H246" s="43" t="str">
        <f t="shared" si="38"/>
        <v>N/A</v>
      </c>
      <c r="I246" s="12">
        <v>3.2519999999999998</v>
      </c>
      <c r="J246" s="12">
        <v>-0.14699999999999999</v>
      </c>
      <c r="K246" s="44" t="s">
        <v>732</v>
      </c>
      <c r="L246" s="9" t="str">
        <f t="shared" si="39"/>
        <v>Yes</v>
      </c>
    </row>
    <row r="247" spans="1:12" ht="25.5" x14ac:dyDescent="0.2">
      <c r="A247" s="52" t="s">
        <v>1584</v>
      </c>
      <c r="B247" s="34" t="s">
        <v>217</v>
      </c>
      <c r="C247" s="51">
        <v>19012.147790999999</v>
      </c>
      <c r="D247" s="43" t="str">
        <f t="shared" si="36"/>
        <v>N/A</v>
      </c>
      <c r="E247" s="51">
        <v>14511.953642</v>
      </c>
      <c r="F247" s="43" t="str">
        <f t="shared" si="37"/>
        <v>N/A</v>
      </c>
      <c r="G247" s="51">
        <v>14127.835943</v>
      </c>
      <c r="H247" s="43" t="str">
        <f t="shared" si="38"/>
        <v>N/A</v>
      </c>
      <c r="I247" s="12">
        <v>-23.7</v>
      </c>
      <c r="J247" s="12">
        <v>-2.65</v>
      </c>
      <c r="K247" s="44" t="s">
        <v>732</v>
      </c>
      <c r="L247" s="9" t="str">
        <f t="shared" si="39"/>
        <v>Yes</v>
      </c>
    </row>
    <row r="248" spans="1:12" ht="25.5" x14ac:dyDescent="0.2">
      <c r="A248" s="52" t="s">
        <v>1585</v>
      </c>
      <c r="B248" s="34" t="s">
        <v>217</v>
      </c>
      <c r="C248" s="51">
        <v>4022.9075145000002</v>
      </c>
      <c r="D248" s="43" t="str">
        <f t="shared" si="36"/>
        <v>N/A</v>
      </c>
      <c r="E248" s="51">
        <v>4273.4540815999999</v>
      </c>
      <c r="F248" s="43" t="str">
        <f t="shared" si="37"/>
        <v>N/A</v>
      </c>
      <c r="G248" s="51">
        <v>3325.8082192000002</v>
      </c>
      <c r="H248" s="43" t="str">
        <f t="shared" si="38"/>
        <v>N/A</v>
      </c>
      <c r="I248" s="12">
        <v>6.2279999999999998</v>
      </c>
      <c r="J248" s="12">
        <v>-22.2</v>
      </c>
      <c r="K248" s="44" t="s">
        <v>732</v>
      </c>
      <c r="L248" s="9" t="str">
        <f t="shared" si="39"/>
        <v>Yes</v>
      </c>
    </row>
    <row r="249" spans="1:12" ht="25.5" x14ac:dyDescent="0.2">
      <c r="A249" s="45" t="s">
        <v>1586</v>
      </c>
      <c r="B249" s="34" t="s">
        <v>217</v>
      </c>
      <c r="C249" s="43">
        <v>12.527926538999999</v>
      </c>
      <c r="D249" s="43" t="str">
        <f t="shared" si="36"/>
        <v>N/A</v>
      </c>
      <c r="E249" s="43">
        <v>13.234191096</v>
      </c>
      <c r="F249" s="43" t="str">
        <f t="shared" si="37"/>
        <v>N/A</v>
      </c>
      <c r="G249" s="43">
        <v>13.767007232999999</v>
      </c>
      <c r="H249" s="43" t="str">
        <f t="shared" si="38"/>
        <v>N/A</v>
      </c>
      <c r="I249" s="12">
        <v>5.6379999999999999</v>
      </c>
      <c r="J249" s="12">
        <v>4.0259999999999998</v>
      </c>
      <c r="K249" s="44" t="s">
        <v>732</v>
      </c>
      <c r="L249" s="9" t="str">
        <f t="shared" si="39"/>
        <v>Yes</v>
      </c>
    </row>
    <row r="250" spans="1:12" ht="25.5" x14ac:dyDescent="0.2">
      <c r="A250" s="50" t="s">
        <v>1587</v>
      </c>
      <c r="B250" s="34" t="s">
        <v>217</v>
      </c>
      <c r="C250" s="43">
        <v>25.373092302</v>
      </c>
      <c r="D250" s="43" t="str">
        <f t="shared" si="36"/>
        <v>N/A</v>
      </c>
      <c r="E250" s="43">
        <v>27.097293722</v>
      </c>
      <c r="F250" s="43" t="str">
        <f t="shared" si="37"/>
        <v>N/A</v>
      </c>
      <c r="G250" s="43">
        <v>27.587506341000001</v>
      </c>
      <c r="H250" s="43" t="str">
        <f t="shared" si="38"/>
        <v>N/A</v>
      </c>
      <c r="I250" s="12">
        <v>6.7949999999999999</v>
      </c>
      <c r="J250" s="12">
        <v>1.8089999999999999</v>
      </c>
      <c r="K250" s="44" t="s">
        <v>732</v>
      </c>
      <c r="L250" s="9" t="str">
        <f t="shared" si="39"/>
        <v>Yes</v>
      </c>
    </row>
    <row r="251" spans="1:12" ht="25.5" x14ac:dyDescent="0.2">
      <c r="A251" s="50" t="s">
        <v>1588</v>
      </c>
      <c r="B251" s="34" t="s">
        <v>217</v>
      </c>
      <c r="C251" s="43">
        <v>22.090394832000001</v>
      </c>
      <c r="D251" s="43" t="str">
        <f t="shared" si="36"/>
        <v>N/A</v>
      </c>
      <c r="E251" s="43">
        <v>22.716650977</v>
      </c>
      <c r="F251" s="43" t="str">
        <f t="shared" si="37"/>
        <v>N/A</v>
      </c>
      <c r="G251" s="43">
        <v>22.526259947</v>
      </c>
      <c r="H251" s="43" t="str">
        <f t="shared" si="38"/>
        <v>N/A</v>
      </c>
      <c r="I251" s="12">
        <v>2.835</v>
      </c>
      <c r="J251" s="12">
        <v>-0.83799999999999997</v>
      </c>
      <c r="K251" s="44" t="s">
        <v>732</v>
      </c>
      <c r="L251" s="9" t="str">
        <f t="shared" si="39"/>
        <v>Yes</v>
      </c>
    </row>
    <row r="252" spans="1:12" ht="25.5" x14ac:dyDescent="0.2">
      <c r="A252" s="50" t="s">
        <v>1589</v>
      </c>
      <c r="B252" s="34" t="s">
        <v>217</v>
      </c>
      <c r="C252" s="43">
        <v>1.0593761168</v>
      </c>
      <c r="D252" s="43" t="str">
        <f t="shared" si="36"/>
        <v>N/A</v>
      </c>
      <c r="E252" s="43">
        <v>1.8979386626000001</v>
      </c>
      <c r="F252" s="43" t="str">
        <f t="shared" si="37"/>
        <v>N/A</v>
      </c>
      <c r="G252" s="43">
        <v>2.6460917070000001</v>
      </c>
      <c r="H252" s="43" t="str">
        <f t="shared" si="38"/>
        <v>N/A</v>
      </c>
      <c r="I252" s="12">
        <v>79.16</v>
      </c>
      <c r="J252" s="12">
        <v>39.42</v>
      </c>
      <c r="K252" s="44" t="s">
        <v>732</v>
      </c>
      <c r="L252" s="9" t="str">
        <f t="shared" si="39"/>
        <v>No</v>
      </c>
    </row>
    <row r="253" spans="1:12" ht="25.5" x14ac:dyDescent="0.2">
      <c r="A253" s="50" t="s">
        <v>1590</v>
      </c>
      <c r="B253" s="34" t="s">
        <v>217</v>
      </c>
      <c r="C253" s="43">
        <v>0.52194901189999998</v>
      </c>
      <c r="D253" s="43" t="str">
        <f t="shared" si="36"/>
        <v>N/A</v>
      </c>
      <c r="E253" s="43">
        <v>0.53260869570000002</v>
      </c>
      <c r="F253" s="43" t="str">
        <f t="shared" si="37"/>
        <v>N/A</v>
      </c>
      <c r="G253" s="43">
        <v>0.5883617216</v>
      </c>
      <c r="H253" s="43" t="str">
        <f t="shared" si="38"/>
        <v>N/A</v>
      </c>
      <c r="I253" s="12">
        <v>2.0419999999999998</v>
      </c>
      <c r="J253" s="12">
        <v>10.47</v>
      </c>
      <c r="K253" s="44" t="s">
        <v>732</v>
      </c>
      <c r="L253" s="9" t="str">
        <f t="shared" si="39"/>
        <v>Yes</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471498</v>
      </c>
      <c r="D7" s="146" t="str">
        <f>IF($B7="N/A","N/A",IF(C7&gt;15,"No",IF(C7&lt;-15,"No","Yes")))</f>
        <v>N/A</v>
      </c>
      <c r="E7" s="145">
        <v>493917</v>
      </c>
      <c r="F7" s="146" t="str">
        <f>IF($B7="N/A","N/A",IF(E7&gt;15,"No",IF(E7&lt;-15,"No","Yes")))</f>
        <v>N/A</v>
      </c>
      <c r="G7" s="145">
        <v>500895</v>
      </c>
      <c r="H7" s="146" t="str">
        <f>IF($B7="N/A","N/A",IF(G7&gt;15,"No",IF(G7&lt;-15,"No","Yes")))</f>
        <v>N/A</v>
      </c>
      <c r="I7" s="147">
        <v>4.7549999999999999</v>
      </c>
      <c r="J7" s="147">
        <v>1.413</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89.064175126999999</v>
      </c>
      <c r="H8" s="146" t="str">
        <f>IF($B8="N/A","N/A",IF(G8&gt;15,"No",IF(G8&lt;-15,"No","Yes")))</f>
        <v>N/A</v>
      </c>
      <c r="I8" s="147" t="s">
        <v>217</v>
      </c>
      <c r="J8" s="147" t="s">
        <v>217</v>
      </c>
      <c r="K8" s="146" t="str">
        <f t="shared" si="0"/>
        <v>N/A</v>
      </c>
    </row>
    <row r="9" spans="1:11" x14ac:dyDescent="0.2">
      <c r="A9" s="25" t="s">
        <v>306</v>
      </c>
      <c r="B9" s="136" t="s">
        <v>217</v>
      </c>
      <c r="C9" s="134">
        <v>10.017433796000001</v>
      </c>
      <c r="D9" s="134" t="str">
        <f>IF($B9="N/A","N/A",IF(C9&gt;15,"No",IF(C9&lt;-15,"No","Yes")))</f>
        <v>N/A</v>
      </c>
      <c r="E9" s="134">
        <v>11.359600905000001</v>
      </c>
      <c r="F9" s="134" t="str">
        <f>IF($B9="N/A","N/A",IF(E9&gt;15,"No",IF(E9&lt;-15,"No","Yes")))</f>
        <v>N/A</v>
      </c>
      <c r="G9" s="134">
        <v>10.935824873</v>
      </c>
      <c r="H9" s="134" t="str">
        <f>IF($B9="N/A","N/A",IF(G9&gt;15,"No",IF(G9&lt;-15,"No","Yes")))</f>
        <v>N/A</v>
      </c>
      <c r="I9" s="143">
        <v>13.4</v>
      </c>
      <c r="J9" s="143">
        <v>-3.73</v>
      </c>
      <c r="K9" s="134" t="str">
        <f t="shared" si="0"/>
        <v>Yes</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100</v>
      </c>
      <c r="F11" s="134" t="str">
        <f>IF(OR($B11="N/A",$E11="N/A"),"N/A",IF(E11&gt;100,"No",IF(E11&lt;95,"No","Yes")))</f>
        <v>Yes</v>
      </c>
      <c r="G11" s="134">
        <v>100</v>
      </c>
      <c r="H11" s="134" t="str">
        <f>IF($B11="N/A","N/A",IF(G11&gt;100,"No",IF(G11&lt;95,"No","Yes")))</f>
        <v>Yes</v>
      </c>
      <c r="I11" s="143" t="s">
        <v>217</v>
      </c>
      <c r="J11" s="143">
        <v>0</v>
      </c>
      <c r="K11" s="134" t="str">
        <f t="shared" si="0"/>
        <v>Yes</v>
      </c>
    </row>
    <row r="12" spans="1:11" x14ac:dyDescent="0.2">
      <c r="A12" s="25" t="s">
        <v>308</v>
      </c>
      <c r="B12" s="136" t="s">
        <v>217</v>
      </c>
      <c r="C12" s="134" t="s">
        <v>217</v>
      </c>
      <c r="D12" s="134" t="str">
        <f t="shared" ref="D12:D13" si="1">IF(OR($B12="N/A",$C12="N/A"),"N/A",IF(C12&gt;100,"No",IF(C12&lt;95,"No","Yes")))</f>
        <v>N/A</v>
      </c>
      <c r="E12" s="134">
        <v>100</v>
      </c>
      <c r="F12" s="134" t="str">
        <f t="shared" ref="F12:F13" si="2">IF(OR($B12="N/A",$E12="N/A"),"N/A",IF(E12&gt;100,"No",IF(E12&lt;95,"No","Yes")))</f>
        <v>N/A</v>
      </c>
      <c r="G12" s="134">
        <v>100</v>
      </c>
      <c r="H12" s="134" t="str">
        <f t="shared" ref="H12:H13" si="3">IF($B12="N/A","N/A",IF(G12&gt;100,"No",IF(G12&lt;95,"No","Yes")))</f>
        <v>N/A</v>
      </c>
      <c r="I12" s="143" t="s">
        <v>217</v>
      </c>
      <c r="J12" s="143">
        <v>0</v>
      </c>
      <c r="K12" s="134" t="str">
        <f t="shared" si="0"/>
        <v>Yes</v>
      </c>
    </row>
    <row r="13" spans="1:11" x14ac:dyDescent="0.2">
      <c r="A13" s="25" t="s">
        <v>812</v>
      </c>
      <c r="B13" s="136" t="s">
        <v>218</v>
      </c>
      <c r="C13" s="134" t="s">
        <v>217</v>
      </c>
      <c r="D13" s="134" t="str">
        <f t="shared" si="1"/>
        <v>N/A</v>
      </c>
      <c r="E13" s="134">
        <v>84.999099039000001</v>
      </c>
      <c r="F13" s="134" t="str">
        <f t="shared" si="2"/>
        <v>No</v>
      </c>
      <c r="G13" s="134">
        <v>85.474999749999995</v>
      </c>
      <c r="H13" s="134" t="str">
        <f t="shared" si="3"/>
        <v>No</v>
      </c>
      <c r="I13" s="143" t="s">
        <v>217</v>
      </c>
      <c r="J13" s="143">
        <v>0.55989999999999995</v>
      </c>
      <c r="K13" s="134" t="str">
        <f t="shared" si="0"/>
        <v>Yes</v>
      </c>
    </row>
    <row r="14" spans="1:11" x14ac:dyDescent="0.2">
      <c r="A14" s="28" t="s">
        <v>309</v>
      </c>
      <c r="B14" s="136" t="s">
        <v>217</v>
      </c>
      <c r="C14" s="149">
        <v>424266</v>
      </c>
      <c r="D14" s="134" t="str">
        <f>IF($B14="N/A","N/A",IF(C14&gt;15,"No",IF(C14&lt;-15,"No","Yes")))</f>
        <v>N/A</v>
      </c>
      <c r="E14" s="149">
        <v>437810</v>
      </c>
      <c r="F14" s="134" t="str">
        <f>IF($B14="N/A","N/A",IF(E14&gt;15,"No",IF(E14&lt;-15,"No","Yes")))</f>
        <v>N/A</v>
      </c>
      <c r="G14" s="149">
        <v>446118</v>
      </c>
      <c r="H14" s="134" t="str">
        <f>IF($B14="N/A","N/A",IF(G14&gt;15,"No",IF(G14&lt;-15,"No","Yes")))</f>
        <v>N/A</v>
      </c>
      <c r="I14" s="143">
        <v>3.1920000000000002</v>
      </c>
      <c r="J14" s="143">
        <v>1.8979999999999999</v>
      </c>
      <c r="K14" s="134" t="str">
        <f t="shared" si="0"/>
        <v>Yes</v>
      </c>
    </row>
    <row r="15" spans="1:11" x14ac:dyDescent="0.2">
      <c r="A15" s="25" t="s">
        <v>435</v>
      </c>
      <c r="B15" s="136" t="s">
        <v>219</v>
      </c>
      <c r="C15" s="134">
        <v>85.435316522999997</v>
      </c>
      <c r="D15" s="134" t="str">
        <f>IF($B15="N/A","N/A",IF(C15&gt;20,"No",IF(C15&lt;5,"No","Yes")))</f>
        <v>No</v>
      </c>
      <c r="E15" s="134">
        <v>85.304812589999997</v>
      </c>
      <c r="F15" s="134" t="str">
        <f>IF($B15="N/A","N/A",IF(E15&gt;20,"No",IF(E15&lt;5,"No","Yes")))</f>
        <v>No</v>
      </c>
      <c r="G15" s="134">
        <v>86.011772669999999</v>
      </c>
      <c r="H15" s="134" t="str">
        <f>IF($B15="N/A","N/A",IF(G15&gt;20,"No",IF(G15&lt;5,"No","Yes")))</f>
        <v>No</v>
      </c>
      <c r="I15" s="143">
        <v>-0.153</v>
      </c>
      <c r="J15" s="143">
        <v>0.82869999999999999</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13.988227330000001</v>
      </c>
      <c r="H16" s="134" t="str">
        <f>IF($B16="N/A","N/A",IF(G16&gt;15,"No",IF(G16&lt;-15,"No","Yes")))</f>
        <v>N/A</v>
      </c>
      <c r="I16" s="143" t="s">
        <v>217</v>
      </c>
      <c r="J16" s="143" t="s">
        <v>217</v>
      </c>
      <c r="K16" s="134" t="str">
        <f t="shared" si="0"/>
        <v>N/A</v>
      </c>
    </row>
    <row r="17" spans="1:11" x14ac:dyDescent="0.2">
      <c r="A17" s="25" t="s">
        <v>437</v>
      </c>
      <c r="B17" s="136" t="s">
        <v>217</v>
      </c>
      <c r="C17" s="134">
        <v>0.99937303479999995</v>
      </c>
      <c r="D17" s="134" t="str">
        <f>IF($B17="N/A","N/A",IF(C17&gt;15,"No",IF(C17&lt;-15,"No","Yes")))</f>
        <v>N/A</v>
      </c>
      <c r="E17" s="134">
        <v>0.76014709579999995</v>
      </c>
      <c r="F17" s="134" t="str">
        <f>IF($B17="N/A","N/A",IF(E17&gt;15,"No",IF(E17&lt;-15,"No","Yes")))</f>
        <v>N/A</v>
      </c>
      <c r="G17" s="134">
        <v>1.1241420431</v>
      </c>
      <c r="H17" s="134" t="str">
        <f>IF($B17="N/A","N/A",IF(G17&gt;15,"No",IF(G17&lt;-15,"No","Yes")))</f>
        <v>N/A</v>
      </c>
      <c r="I17" s="143">
        <v>-23.9</v>
      </c>
      <c r="J17" s="143">
        <v>47.88</v>
      </c>
      <c r="K17" s="134" t="str">
        <f t="shared" si="0"/>
        <v>No</v>
      </c>
    </row>
    <row r="18" spans="1:11" x14ac:dyDescent="0.2">
      <c r="A18" s="25" t="s">
        <v>813</v>
      </c>
      <c r="B18" s="136" t="s">
        <v>217</v>
      </c>
      <c r="C18" s="182">
        <v>8563.0759433999992</v>
      </c>
      <c r="D18" s="134" t="str">
        <f>IF($B18="N/A","N/A",IF(C18&gt;15,"No",IF(C18&lt;-15,"No","Yes")))</f>
        <v>N/A</v>
      </c>
      <c r="E18" s="182">
        <v>7714.3491586999999</v>
      </c>
      <c r="F18" s="134" t="str">
        <f>IF($B18="N/A","N/A",IF(E18&gt;15,"No",IF(E18&lt;-15,"No","Yes")))</f>
        <v>N/A</v>
      </c>
      <c r="G18" s="182">
        <v>7131.5200398999996</v>
      </c>
      <c r="H18" s="134" t="str">
        <f>IF($B18="N/A","N/A",IF(G18&gt;15,"No",IF(G18&lt;-15,"No","Yes")))</f>
        <v>N/A</v>
      </c>
      <c r="I18" s="143">
        <v>-9.91</v>
      </c>
      <c r="J18" s="143">
        <v>-7.56</v>
      </c>
      <c r="K18" s="134" t="str">
        <f t="shared" si="0"/>
        <v>Yes</v>
      </c>
    </row>
    <row r="19" spans="1:11" x14ac:dyDescent="0.2">
      <c r="A19" s="3" t="s">
        <v>310</v>
      </c>
      <c r="B19" s="136" t="s">
        <v>217</v>
      </c>
      <c r="C19" s="149">
        <v>420</v>
      </c>
      <c r="D19" s="136" t="s">
        <v>217</v>
      </c>
      <c r="E19" s="149">
        <v>569</v>
      </c>
      <c r="F19" s="136" t="s">
        <v>217</v>
      </c>
      <c r="G19" s="149">
        <v>643</v>
      </c>
      <c r="H19" s="134" t="str">
        <f>IF($B19="N/A","N/A",IF(G19&gt;15,"No",IF(G19&lt;-15,"No","Yes")))</f>
        <v>N/A</v>
      </c>
      <c r="I19" s="143">
        <v>35.479999999999997</v>
      </c>
      <c r="J19" s="143">
        <v>13.01</v>
      </c>
      <c r="K19" s="134" t="str">
        <f t="shared" si="0"/>
        <v>Yes</v>
      </c>
    </row>
    <row r="20" spans="1:11" x14ac:dyDescent="0.2">
      <c r="A20" s="3" t="s">
        <v>350</v>
      </c>
      <c r="B20" s="136" t="s">
        <v>217</v>
      </c>
      <c r="C20" s="149" t="s">
        <v>217</v>
      </c>
      <c r="D20" s="136" t="s">
        <v>217</v>
      </c>
      <c r="E20" s="149" t="s">
        <v>217</v>
      </c>
      <c r="F20" s="136" t="s">
        <v>217</v>
      </c>
      <c r="G20" s="150">
        <v>0.12837021730000001</v>
      </c>
      <c r="H20" s="134" t="str">
        <f>IF($B20="N/A","N/A",IF(G20&gt;15,"No",IF(G20&lt;-15,"No","Yes")))</f>
        <v>N/A</v>
      </c>
      <c r="I20" s="143" t="s">
        <v>217</v>
      </c>
      <c r="J20" s="143" t="s">
        <v>217</v>
      </c>
      <c r="K20" s="134" t="str">
        <f t="shared" si="0"/>
        <v>N/A</v>
      </c>
    </row>
    <row r="21" spans="1:11" ht="25.5" x14ac:dyDescent="0.2">
      <c r="A21" s="3" t="s">
        <v>814</v>
      </c>
      <c r="B21" s="136" t="s">
        <v>217</v>
      </c>
      <c r="C21" s="151">
        <v>9877.2285714000009</v>
      </c>
      <c r="D21" s="134" t="str">
        <f>IF($B21="N/A","N/A",IF(C21&gt;60,"No",IF(C21&lt;15,"No","Yes")))</f>
        <v>N/A</v>
      </c>
      <c r="E21" s="151">
        <v>10446.391916</v>
      </c>
      <c r="F21" s="134" t="str">
        <f>IF($B21="N/A","N/A",IF(E21&gt;60,"No",IF(E21&lt;15,"No","Yes")))</f>
        <v>N/A</v>
      </c>
      <c r="G21" s="151">
        <v>10946.194401000001</v>
      </c>
      <c r="H21" s="134" t="str">
        <f>IF($B21="N/A","N/A",IF(G21&gt;60,"No",IF(G21&lt;15,"No","Yes")))</f>
        <v>N/A</v>
      </c>
      <c r="I21" s="143">
        <v>5.7619999999999996</v>
      </c>
      <c r="J21" s="143">
        <v>4.7839999999999998</v>
      </c>
      <c r="K21" s="134" t="str">
        <f t="shared" si="0"/>
        <v>Yes</v>
      </c>
    </row>
    <row r="22" spans="1:11" x14ac:dyDescent="0.2">
      <c r="A22" s="3" t="s">
        <v>815</v>
      </c>
      <c r="B22" s="136" t="s">
        <v>221</v>
      </c>
      <c r="C22" s="149">
        <v>0</v>
      </c>
      <c r="D22" s="134" t="str">
        <f>IF($B22="N/A","N/A",IF(C22="N/A","N/A",IF(C22=0,"Yes","No")))</f>
        <v>Yes</v>
      </c>
      <c r="E22" s="149">
        <v>0</v>
      </c>
      <c r="F22" s="134" t="str">
        <f>IF($B22="N/A","N/A",IF(E22="N/A","N/A",IF(E22=0,"Yes","No")))</f>
        <v>Yes</v>
      </c>
      <c r="G22" s="149">
        <v>11</v>
      </c>
      <c r="H22" s="134" t="str">
        <f>IF($B22="N/A","N/A",IF(G22=0,"Yes","No"))</f>
        <v>No</v>
      </c>
      <c r="I22" s="143" t="s">
        <v>1743</v>
      </c>
      <c r="J22" s="143" t="s">
        <v>1743</v>
      </c>
      <c r="K22" s="134" t="str">
        <f t="shared" si="0"/>
        <v>N/A</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61793</v>
      </c>
      <c r="D6" s="9" t="str">
        <f>IF($B6="N/A","N/A",IF(C6&gt;15,"No",IF(C6&lt;-15,"No","Yes")))</f>
        <v>N/A</v>
      </c>
      <c r="E6" s="35">
        <v>64337</v>
      </c>
      <c r="F6" s="9" t="str">
        <f>IF($B6="N/A","N/A",IF(E6&gt;15,"No",IF(E6&lt;-15,"No","Yes")))</f>
        <v>N/A</v>
      </c>
      <c r="G6" s="35">
        <v>62404</v>
      </c>
      <c r="H6" s="9" t="str">
        <f>IF($B6="N/A","N/A",IF(G6&gt;15,"No",IF(G6&lt;-15,"No","Yes")))</f>
        <v>N/A</v>
      </c>
      <c r="I6" s="10">
        <v>4.117</v>
      </c>
      <c r="J6" s="10">
        <v>-3</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6578.4390303</v>
      </c>
      <c r="D9" s="9" t="str">
        <f>IF($B9="N/A","N/A",IF(C9&gt;7000,"No",IF(C9&lt;2000,"No","Yes")))</f>
        <v>Yes</v>
      </c>
      <c r="E9" s="88">
        <v>6779.4327370000001</v>
      </c>
      <c r="F9" s="9" t="str">
        <f>IF($B9="N/A","N/A",IF(E9&gt;7000,"No",IF(E9&lt;2000,"No","Yes")))</f>
        <v>Yes</v>
      </c>
      <c r="G9" s="88">
        <v>6979.4766041000003</v>
      </c>
      <c r="H9" s="9" t="str">
        <f>IF($B9="N/A","N/A",IF(G9&gt;7000,"No",IF(G9&lt;2000,"No","Yes")))</f>
        <v>Yes</v>
      </c>
      <c r="I9" s="10">
        <v>3.0550000000000002</v>
      </c>
      <c r="J9" s="10">
        <v>2.9510000000000001</v>
      </c>
      <c r="K9" s="9" t="str">
        <f t="shared" si="0"/>
        <v>Yes</v>
      </c>
    </row>
    <row r="10" spans="1:11" x14ac:dyDescent="0.2">
      <c r="A10" s="102" t="s">
        <v>819</v>
      </c>
      <c r="B10" s="34" t="s">
        <v>217</v>
      </c>
      <c r="C10" s="88">
        <v>1384.3510391</v>
      </c>
      <c r="D10" s="9" t="str">
        <f>IF($B10="N/A","N/A",IF(C10&gt;15,"No",IF(C10&lt;-15,"No","Yes")))</f>
        <v>N/A</v>
      </c>
      <c r="E10" s="88">
        <v>1440.3552076999999</v>
      </c>
      <c r="F10" s="9" t="str">
        <f>IF($B10="N/A","N/A",IF(E10&gt;15,"No",IF(E10&lt;-15,"No","Yes")))</f>
        <v>N/A</v>
      </c>
      <c r="G10" s="88">
        <v>1448.7467697</v>
      </c>
      <c r="H10" s="9" t="str">
        <f>IF($B10="N/A","N/A",IF(G10&gt;15,"No",IF(G10&lt;-15,"No","Yes")))</f>
        <v>N/A</v>
      </c>
      <c r="I10" s="10">
        <v>4.0460000000000003</v>
      </c>
      <c r="J10" s="10">
        <v>0.58260000000000001</v>
      </c>
      <c r="K10" s="9" t="str">
        <f t="shared" si="0"/>
        <v>Yes</v>
      </c>
    </row>
    <row r="11" spans="1:11" x14ac:dyDescent="0.2">
      <c r="A11" s="102" t="s">
        <v>313</v>
      </c>
      <c r="B11" s="34" t="s">
        <v>223</v>
      </c>
      <c r="C11" s="9">
        <v>0.8835952292</v>
      </c>
      <c r="D11" s="9" t="str">
        <f>IF($B11="N/A","N/A",IF(C11&gt;10,"No",IF(C11&lt;=0,"No","Yes")))</f>
        <v>Yes</v>
      </c>
      <c r="E11" s="9">
        <v>0.87352534309999996</v>
      </c>
      <c r="F11" s="9" t="str">
        <f>IF($B11="N/A","N/A",IF(E11&gt;10,"No",IF(E11&lt;=0,"No","Yes")))</f>
        <v>Yes</v>
      </c>
      <c r="G11" s="9">
        <v>0.83648484069999995</v>
      </c>
      <c r="H11" s="9" t="str">
        <f>IF($B11="N/A","N/A",IF(G11&gt;10,"No",IF(G11&lt;=0,"No","Yes")))</f>
        <v>Yes</v>
      </c>
      <c r="I11" s="10">
        <v>-1.1399999999999999</v>
      </c>
      <c r="J11" s="10">
        <v>-4.24</v>
      </c>
      <c r="K11" s="9" t="str">
        <f t="shared" si="0"/>
        <v>Yes</v>
      </c>
    </row>
    <row r="12" spans="1:11" x14ac:dyDescent="0.2">
      <c r="A12" s="102" t="s">
        <v>820</v>
      </c>
      <c r="B12" s="34" t="s">
        <v>217</v>
      </c>
      <c r="C12" s="88">
        <v>8520.1520146999992</v>
      </c>
      <c r="D12" s="9" t="str">
        <f>IF($B12="N/A","N/A",IF(C12&gt;15,"No",IF(C12&lt;-15,"No","Yes")))</f>
        <v>N/A</v>
      </c>
      <c r="E12" s="88">
        <v>7268.8131672999998</v>
      </c>
      <c r="F12" s="9" t="str">
        <f>IF($B12="N/A","N/A",IF(E12&gt;15,"No",IF(E12&lt;-15,"No","Yes")))</f>
        <v>N/A</v>
      </c>
      <c r="G12" s="88">
        <v>7345.6628351999998</v>
      </c>
      <c r="H12" s="9" t="str">
        <f>IF($B12="N/A","N/A",IF(G12&gt;15,"No",IF(G12&lt;-15,"No","Yes")))</f>
        <v>N/A</v>
      </c>
      <c r="I12" s="10">
        <v>-14.7</v>
      </c>
      <c r="J12" s="10">
        <v>1.0569999999999999</v>
      </c>
      <c r="K12" s="9" t="str">
        <f t="shared" si="0"/>
        <v>Yes</v>
      </c>
    </row>
    <row r="13" spans="1:11" x14ac:dyDescent="0.2">
      <c r="A13" s="102" t="s">
        <v>314</v>
      </c>
      <c r="B13" s="34" t="s">
        <v>218</v>
      </c>
      <c r="C13" s="8">
        <v>99.998381694000003</v>
      </c>
      <c r="D13" s="9" t="str">
        <f>IF($B13="N/A","N/A",IF(C13&gt;100,"No",IF(C13&lt;95,"No","Yes")))</f>
        <v>Yes</v>
      </c>
      <c r="E13" s="8">
        <v>100</v>
      </c>
      <c r="F13" s="9" t="str">
        <f>IF($B13="N/A","N/A",IF(E13&gt;100,"No",IF(E13&lt;95,"No","Yes")))</f>
        <v>Yes</v>
      </c>
      <c r="G13" s="8">
        <v>99.995192615999997</v>
      </c>
      <c r="H13" s="9" t="str">
        <f>IF($B13="N/A","N/A",IF(G13&gt;100,"No",IF(G13&lt;95,"No","Yes")))</f>
        <v>Yes</v>
      </c>
      <c r="I13" s="10">
        <v>1.6000000000000001E-3</v>
      </c>
      <c r="J13" s="10">
        <v>-5.0000000000000001E-3</v>
      </c>
      <c r="K13" s="9" t="str">
        <f t="shared" si="0"/>
        <v>Yes</v>
      </c>
    </row>
    <row r="14" spans="1:11" x14ac:dyDescent="0.2">
      <c r="A14" s="102" t="s">
        <v>821</v>
      </c>
      <c r="B14" s="34" t="s">
        <v>224</v>
      </c>
      <c r="C14" s="8">
        <v>1.1709606422000001</v>
      </c>
      <c r="D14" s="9" t="str">
        <f>IF($B14="N/A","N/A",IF(C14&gt;1,"Yes","No"))</f>
        <v>Yes</v>
      </c>
      <c r="E14" s="8">
        <v>1.1810622193</v>
      </c>
      <c r="F14" s="9" t="str">
        <f>IF($B14="N/A","N/A",IF(E14&gt;1,"Yes","No"))</f>
        <v>Yes</v>
      </c>
      <c r="G14" s="8">
        <v>1.1916475698</v>
      </c>
      <c r="H14" s="9" t="str">
        <f>IF($B14="N/A","N/A",IF(G14&gt;1,"Yes","No"))</f>
        <v>Yes</v>
      </c>
      <c r="I14" s="10">
        <v>0.86270000000000002</v>
      </c>
      <c r="J14" s="10">
        <v>0.89629999999999999</v>
      </c>
      <c r="K14" s="9" t="str">
        <f t="shared" si="0"/>
        <v>Yes</v>
      </c>
    </row>
    <row r="15" spans="1:11" x14ac:dyDescent="0.2">
      <c r="A15" s="102" t="s">
        <v>315</v>
      </c>
      <c r="B15" s="34" t="s">
        <v>218</v>
      </c>
      <c r="C15" s="8">
        <v>99.957924036999998</v>
      </c>
      <c r="D15" s="9" t="str">
        <f>IF($B15="N/A","N/A",IF(C15&gt;100,"No",IF(C15&lt;95,"No","Yes")))</f>
        <v>Yes</v>
      </c>
      <c r="E15" s="8">
        <v>99.968913689000004</v>
      </c>
      <c r="F15" s="9" t="str">
        <f>IF($B15="N/A","N/A",IF(E15&gt;100,"No",IF(E15&lt;95,"No","Yes")))</f>
        <v>Yes</v>
      </c>
      <c r="G15" s="8">
        <v>99.967950771999995</v>
      </c>
      <c r="H15" s="9" t="str">
        <f>IF($B15="N/A","N/A",IF(G15&gt;100,"No",IF(G15&lt;95,"No","Yes")))</f>
        <v>Yes</v>
      </c>
      <c r="I15" s="10">
        <v>1.0999999999999999E-2</v>
      </c>
      <c r="J15" s="10">
        <v>-1E-3</v>
      </c>
      <c r="K15" s="9" t="str">
        <f t="shared" si="0"/>
        <v>Yes</v>
      </c>
    </row>
    <row r="16" spans="1:11" x14ac:dyDescent="0.2">
      <c r="A16" s="102" t="s">
        <v>822</v>
      </c>
      <c r="B16" s="34" t="s">
        <v>225</v>
      </c>
      <c r="C16" s="8">
        <v>9.1007657810999998</v>
      </c>
      <c r="D16" s="9" t="str">
        <f>IF($B16="N/A","N/A",IF(C16&gt;3,"Yes","No"))</f>
        <v>Yes</v>
      </c>
      <c r="E16" s="8">
        <v>9.3775829096999992</v>
      </c>
      <c r="F16" s="9" t="str">
        <f>IF($B16="N/A","N/A",IF(E16&gt;3,"Yes","No"))</f>
        <v>Yes</v>
      </c>
      <c r="G16" s="8">
        <v>9.3965279558999999</v>
      </c>
      <c r="H16" s="9" t="str">
        <f>IF($B16="N/A","N/A",IF(G16&gt;3,"Yes","No"))</f>
        <v>Yes</v>
      </c>
      <c r="I16" s="10">
        <v>3.0419999999999998</v>
      </c>
      <c r="J16" s="10">
        <v>0.20200000000000001</v>
      </c>
      <c r="K16" s="9" t="str">
        <f t="shared" si="0"/>
        <v>Yes</v>
      </c>
    </row>
    <row r="17" spans="1:11" x14ac:dyDescent="0.2">
      <c r="A17" s="102" t="s">
        <v>823</v>
      </c>
      <c r="B17" s="34" t="s">
        <v>226</v>
      </c>
      <c r="C17" s="8">
        <v>4.8299022463999997</v>
      </c>
      <c r="D17" s="9" t="str">
        <f>IF($B17="N/A","N/A",IF(C17&gt;=8,"No",IF(C17&lt;2,"No","Yes")))</f>
        <v>Yes</v>
      </c>
      <c r="E17" s="8">
        <v>4.7880158545000002</v>
      </c>
      <c r="F17" s="9" t="str">
        <f>IF($B17="N/A","N/A",IF(E17&gt;=8,"No",IF(E17&lt;2,"No","Yes")))</f>
        <v>Yes</v>
      </c>
      <c r="G17" s="8">
        <v>4.9017851419999996</v>
      </c>
      <c r="H17" s="9" t="str">
        <f>IF($B17="N/A","N/A",IF(G17&gt;=8,"No",IF(G17&lt;2,"No","Yes")))</f>
        <v>Yes</v>
      </c>
      <c r="I17" s="10">
        <v>-0.86699999999999999</v>
      </c>
      <c r="J17" s="10">
        <v>2.3759999999999999</v>
      </c>
      <c r="K17" s="9" t="str">
        <f t="shared" si="0"/>
        <v>Yes</v>
      </c>
    </row>
    <row r="18" spans="1:11" x14ac:dyDescent="0.2">
      <c r="A18" s="102" t="s">
        <v>824</v>
      </c>
      <c r="B18" s="34" t="s">
        <v>226</v>
      </c>
      <c r="C18" s="8">
        <v>4.7501294665999998</v>
      </c>
      <c r="D18" s="9" t="str">
        <f>IF($B18="N/A","N/A",IF(C18&gt;=8,"No",IF(C18&lt;2,"No","Yes")))</f>
        <v>Yes</v>
      </c>
      <c r="E18" s="8">
        <v>4.7067783701000003</v>
      </c>
      <c r="F18" s="9" t="str">
        <f>IF($B18="N/A","N/A",IF(E18&gt;=8,"No",IF(E18&lt;2,"No","Yes")))</f>
        <v>Yes</v>
      </c>
      <c r="G18" s="8">
        <v>4.8135356902000002</v>
      </c>
      <c r="H18" s="9" t="str">
        <f>IF($B18="N/A","N/A",IF(G18&gt;=8,"No",IF(G18&lt;2,"No","Yes")))</f>
        <v>Yes</v>
      </c>
      <c r="I18" s="10">
        <v>-0.91300000000000003</v>
      </c>
      <c r="J18" s="10">
        <v>2.2679999999999998</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99.977343712000007</v>
      </c>
      <c r="D20" s="9" t="str">
        <f>IF($B20="N/A","N/A",IF(C20&gt;100,"No",IF(C20&lt;95,"No","Yes")))</f>
        <v>Yes</v>
      </c>
      <c r="E20" s="8">
        <v>99.996891368999997</v>
      </c>
      <c r="F20" s="9" t="str">
        <f>IF($B20="N/A","N/A",IF(E20&gt;100,"No",IF(E20&lt;95,"No","Yes")))</f>
        <v>Yes</v>
      </c>
      <c r="G20" s="8">
        <v>99.998397538999996</v>
      </c>
      <c r="H20" s="9" t="str">
        <f>IF($B20="N/A","N/A",IF(G20&gt;100,"No",IF(G20&lt;95,"No","Yes")))</f>
        <v>Yes</v>
      </c>
      <c r="I20" s="10">
        <v>1.9599999999999999E-2</v>
      </c>
      <c r="J20" s="10">
        <v>1.5E-3</v>
      </c>
      <c r="K20" s="9" t="str">
        <f t="shared" si="0"/>
        <v>Yes</v>
      </c>
    </row>
    <row r="21" spans="1:11" x14ac:dyDescent="0.2">
      <c r="A21" s="102" t="s">
        <v>317</v>
      </c>
      <c r="B21" s="34" t="s">
        <v>218</v>
      </c>
      <c r="C21" s="8">
        <v>97.248879322999997</v>
      </c>
      <c r="D21" s="9" t="str">
        <f>IF($B21="N/A","N/A",IF(C21&gt;100,"No",IF(C21&lt;95,"No","Yes")))</f>
        <v>Yes</v>
      </c>
      <c r="E21" s="8">
        <v>97.573713415</v>
      </c>
      <c r="F21" s="9" t="str">
        <f>IF($B21="N/A","N/A",IF(E21&gt;100,"No",IF(E21&lt;95,"No","Yes")))</f>
        <v>Yes</v>
      </c>
      <c r="G21" s="8">
        <v>97.657201461</v>
      </c>
      <c r="H21" s="9" t="str">
        <f>IF($B21="N/A","N/A",IF(G21&gt;100,"No",IF(G21&lt;95,"No","Yes")))</f>
        <v>Yes</v>
      </c>
      <c r="I21" s="10">
        <v>0.33400000000000002</v>
      </c>
      <c r="J21" s="10">
        <v>8.5599999999999996E-2</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5.4494036541000002</v>
      </c>
      <c r="D24" s="9" t="str">
        <f>IF($B24="N/A","N/A",IF(C24&gt;=2,"Yes","No"))</f>
        <v>Yes</v>
      </c>
      <c r="E24" s="8">
        <v>5.6752257643000004</v>
      </c>
      <c r="F24" s="9" t="str">
        <f>IF($B24="N/A","N/A",IF(E24&gt;=2,"Yes","No"))</f>
        <v>Yes</v>
      </c>
      <c r="G24" s="8">
        <v>5.8199153900000002</v>
      </c>
      <c r="H24" s="9" t="str">
        <f>IF($B24="N/A","N/A",IF(G24&gt;=2,"Yes","No"))</f>
        <v>Yes</v>
      </c>
      <c r="I24" s="10">
        <v>4.1440000000000001</v>
      </c>
      <c r="J24" s="10">
        <v>2.5489999999999999</v>
      </c>
      <c r="K24" s="9" t="str">
        <f t="shared" si="0"/>
        <v>Yes</v>
      </c>
    </row>
    <row r="25" spans="1:11" x14ac:dyDescent="0.2">
      <c r="A25" s="102" t="s">
        <v>826</v>
      </c>
      <c r="B25" s="34" t="s">
        <v>230</v>
      </c>
      <c r="C25" s="8">
        <v>7.5170326736000002</v>
      </c>
      <c r="D25" s="9" t="str">
        <f>IF($B25="N/A","N/A",IF(C25&gt;30,"No",IF(C25&lt;5,"No","Yes")))</f>
        <v>Yes</v>
      </c>
      <c r="E25" s="8">
        <v>7.0705814694000004</v>
      </c>
      <c r="F25" s="9" t="str">
        <f>IF($B25="N/A","N/A",IF(E25&gt;30,"No",IF(E25&lt;5,"No","Yes")))</f>
        <v>Yes</v>
      </c>
      <c r="G25" s="8">
        <v>6.4210627524000001</v>
      </c>
      <c r="H25" s="9" t="str">
        <f>IF($B25="N/A","N/A",IF(G25&gt;30,"No",IF(G25&lt;5,"No","Yes")))</f>
        <v>Yes</v>
      </c>
      <c r="I25" s="10">
        <v>-5.94</v>
      </c>
      <c r="J25" s="10">
        <v>-9.19</v>
      </c>
      <c r="K25" s="9" t="str">
        <f t="shared" si="0"/>
        <v>Yes</v>
      </c>
    </row>
    <row r="26" spans="1:11" x14ac:dyDescent="0.2">
      <c r="A26" s="102" t="s">
        <v>827</v>
      </c>
      <c r="B26" s="34" t="s">
        <v>231</v>
      </c>
      <c r="C26" s="8">
        <v>26.757076044000002</v>
      </c>
      <c r="D26" s="9" t="str">
        <f>IF($B26="N/A","N/A",IF(C26&gt;75,"No",IF(C26&lt;15,"No","Yes")))</f>
        <v>Yes</v>
      </c>
      <c r="E26" s="8">
        <v>25.789203724</v>
      </c>
      <c r="F26" s="9" t="str">
        <f>IF($B26="N/A","N/A",IF(E26&gt;75,"No",IF(E26&lt;15,"No","Yes")))</f>
        <v>Yes</v>
      </c>
      <c r="G26" s="8">
        <v>26.314018332</v>
      </c>
      <c r="H26" s="9" t="str">
        <f>IF($B26="N/A","N/A",IF(G26&gt;75,"No",IF(G26&lt;15,"No","Yes")))</f>
        <v>Yes</v>
      </c>
      <c r="I26" s="10">
        <v>-3.62</v>
      </c>
      <c r="J26" s="10">
        <v>2.0350000000000001</v>
      </c>
      <c r="K26" s="9" t="str">
        <f t="shared" si="0"/>
        <v>Yes</v>
      </c>
    </row>
    <row r="27" spans="1:11" x14ac:dyDescent="0.2">
      <c r="A27" s="102" t="s">
        <v>828</v>
      </c>
      <c r="B27" s="34" t="s">
        <v>232</v>
      </c>
      <c r="C27" s="8">
        <v>65.725891282000006</v>
      </c>
      <c r="D27" s="9" t="str">
        <f>IF($B27="N/A","N/A",IF(C27&gt;70,"No",IF(C27&lt;25,"No","Yes")))</f>
        <v>Yes</v>
      </c>
      <c r="E27" s="8">
        <v>67.140214806000003</v>
      </c>
      <c r="F27" s="9" t="str">
        <f>IF($B27="N/A","N/A",IF(E27&gt;70,"No",IF(E27&lt;25,"No","Yes")))</f>
        <v>Yes</v>
      </c>
      <c r="G27" s="8">
        <v>67.264918914999996</v>
      </c>
      <c r="H27" s="9" t="str">
        <f>IF($B27="N/A","N/A",IF(G27&gt;70,"No",IF(G27&lt;25,"No","Yes")))</f>
        <v>Yes</v>
      </c>
      <c r="I27" s="10">
        <v>2.1520000000000001</v>
      </c>
      <c r="J27" s="10">
        <v>0.1857</v>
      </c>
      <c r="K27" s="9" t="str">
        <f t="shared" si="0"/>
        <v>Yes</v>
      </c>
    </row>
    <row r="28" spans="1:11" x14ac:dyDescent="0.2">
      <c r="A28" s="102" t="s">
        <v>322</v>
      </c>
      <c r="B28" s="34" t="s">
        <v>233</v>
      </c>
      <c r="C28" s="8">
        <v>69.562895474000001</v>
      </c>
      <c r="D28" s="9" t="str">
        <f>IF($B28="N/A","N/A",IF(C28&gt;70,"No",IF(C28&lt;35,"No","Yes")))</f>
        <v>Yes</v>
      </c>
      <c r="E28" s="8">
        <v>69.507437400000001</v>
      </c>
      <c r="F28" s="9" t="str">
        <f>IF($B28="N/A","N/A",IF(E28&gt;70,"No",IF(E28&lt;35,"No","Yes")))</f>
        <v>Yes</v>
      </c>
      <c r="G28" s="8">
        <v>69.767963592000001</v>
      </c>
      <c r="H28" s="9" t="str">
        <f>IF($B28="N/A","N/A",IF(G28&gt;70,"No",IF(G28&lt;35,"No","Yes")))</f>
        <v>Yes</v>
      </c>
      <c r="I28" s="10">
        <v>-0.08</v>
      </c>
      <c r="J28" s="10">
        <v>0.37480000000000002</v>
      </c>
      <c r="K28" s="9" t="str">
        <f t="shared" si="0"/>
        <v>Yes</v>
      </c>
    </row>
    <row r="29" spans="1:11" x14ac:dyDescent="0.2">
      <c r="A29" s="102" t="s">
        <v>829</v>
      </c>
      <c r="B29" s="34" t="s">
        <v>224</v>
      </c>
      <c r="C29" s="8">
        <v>2.0759799929999998</v>
      </c>
      <c r="D29" s="9" t="str">
        <f>IF($B29="N/A","N/A",IF(C29&gt;1,"Yes","No"))</f>
        <v>Yes</v>
      </c>
      <c r="E29" s="8">
        <v>2.1519488360999999</v>
      </c>
      <c r="F29" s="9" t="str">
        <f>IF($B29="N/A","N/A",IF(E29&gt;1,"Yes","No"))</f>
        <v>Yes</v>
      </c>
      <c r="G29" s="8">
        <v>2.1559786853</v>
      </c>
      <c r="H29" s="9" t="str">
        <f>IF($B29="N/A","N/A",IF(G29&gt;1,"Yes","No"))</f>
        <v>Yes</v>
      </c>
      <c r="I29" s="10">
        <v>3.6589999999999998</v>
      </c>
      <c r="J29" s="10">
        <v>0.18729999999999999</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99.997673606999996</v>
      </c>
      <c r="D31" s="9" t="str">
        <f>IF($B31="N/A","N/A",IF(C31&gt;15,"No",IF(C31&lt;-15,"No","Yes")))</f>
        <v>N/A</v>
      </c>
      <c r="E31" s="8">
        <v>100</v>
      </c>
      <c r="F31" s="9" t="str">
        <f>IF($B31="N/A","N/A",IF(E31&gt;15,"No",IF(E31&lt;-15,"No","Yes")))</f>
        <v>N/A</v>
      </c>
      <c r="G31" s="8">
        <v>99.995406312</v>
      </c>
      <c r="H31" s="9" t="str">
        <f>IF($B31="N/A","N/A",IF(G31&gt;15,"No",IF(G31&lt;-15,"No","Yes")))</f>
        <v>N/A</v>
      </c>
      <c r="I31" s="10">
        <v>2.3E-3</v>
      </c>
      <c r="J31" s="10">
        <v>-5.0000000000000001E-3</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99.957924036999998</v>
      </c>
      <c r="D34" s="9" t="str">
        <f>IF($B34="N/A","N/A",IF(C34&gt;=90,"Yes","No"))</f>
        <v>Yes</v>
      </c>
      <c r="E34" s="8">
        <v>99.964250742000004</v>
      </c>
      <c r="F34" s="9" t="str">
        <f>IF($B34="N/A","N/A",IF(E34&gt;=90,"Yes","No"))</f>
        <v>Yes</v>
      </c>
      <c r="G34" s="8">
        <v>99.95352862</v>
      </c>
      <c r="H34" s="9" t="str">
        <f>IF($B34="N/A","N/A",IF(G34&gt;=90,"Yes","No"))</f>
        <v>Yes</v>
      </c>
      <c r="I34" s="10">
        <v>6.3E-3</v>
      </c>
      <c r="J34" s="10">
        <v>-1.0999999999999999E-2</v>
      </c>
      <c r="K34" s="9" t="str">
        <f t="shared" si="0"/>
        <v>Yes</v>
      </c>
    </row>
    <row r="35" spans="1:11" x14ac:dyDescent="0.2">
      <c r="A35" s="102" t="s">
        <v>327</v>
      </c>
      <c r="B35" s="34" t="s">
        <v>217</v>
      </c>
      <c r="C35" s="8">
        <v>24.41376855</v>
      </c>
      <c r="D35" s="9" t="str">
        <f>IF($B35="N/A","N/A",IF(C35&gt;15,"No",IF(C35&lt;-15,"No","Yes")))</f>
        <v>N/A</v>
      </c>
      <c r="E35" s="8">
        <v>23.076923077</v>
      </c>
      <c r="F35" s="9" t="str">
        <f>IF($B35="N/A","N/A",IF(E35&gt;15,"No",IF(E35&lt;-15,"No","Yes")))</f>
        <v>N/A</v>
      </c>
      <c r="G35" s="8">
        <v>22.700467919000001</v>
      </c>
      <c r="H35" s="9" t="str">
        <f>IF($B35="N/A","N/A",IF(G35&gt;15,"No",IF(G35&lt;-15,"No","Yes")))</f>
        <v>N/A</v>
      </c>
      <c r="I35" s="10">
        <v>-5.48</v>
      </c>
      <c r="J35" s="10">
        <v>-1.63</v>
      </c>
      <c r="K35" s="9" t="str">
        <f t="shared" si="0"/>
        <v>Yes</v>
      </c>
    </row>
    <row r="36" spans="1:11" ht="25.5" x14ac:dyDescent="0.2">
      <c r="A36" s="102" t="s">
        <v>368</v>
      </c>
      <c r="B36" s="34" t="s">
        <v>217</v>
      </c>
      <c r="C36" s="8">
        <v>28.281520561000001</v>
      </c>
      <c r="D36" s="9" t="str">
        <f>IF($B36="N/A","N/A",IF(C36&gt;15,"No",IF(C36&lt;-15,"No","Yes")))</f>
        <v>N/A</v>
      </c>
      <c r="E36" s="8">
        <v>26.707804218</v>
      </c>
      <c r="F36" s="9" t="str">
        <f>IF($B36="N/A","N/A",IF(E36&gt;15,"No",IF(E36&lt;-15,"No","Yes")))</f>
        <v>N/A</v>
      </c>
      <c r="G36" s="8">
        <v>26.115313121</v>
      </c>
      <c r="H36" s="9" t="str">
        <f>IF($B36="N/A","N/A",IF(G36&gt;15,"No",IF(G36&lt;-15,"No","Yes")))</f>
        <v>N/A</v>
      </c>
      <c r="I36" s="10">
        <v>-5.56</v>
      </c>
      <c r="J36" s="10">
        <v>-2.2200000000000002</v>
      </c>
      <c r="K36" s="9" t="str">
        <f t="shared" si="0"/>
        <v>Yes</v>
      </c>
    </row>
    <row r="37" spans="1:11" x14ac:dyDescent="0.2">
      <c r="A37" s="102" t="s">
        <v>373</v>
      </c>
      <c r="B37" s="34" t="s">
        <v>235</v>
      </c>
      <c r="C37" s="8">
        <v>89.707572055</v>
      </c>
      <c r="D37" s="9" t="str">
        <f>IF($B37="N/A","N/A",IF(C37&gt;90,"No",IF(C37&lt;75,"No","Yes")))</f>
        <v>Yes</v>
      </c>
      <c r="E37" s="8">
        <v>89.534793354000001</v>
      </c>
      <c r="F37" s="9" t="str">
        <f>IF($B37="N/A","N/A",IF(E37&gt;90,"No",IF(E37&lt;75,"No","Yes")))</f>
        <v>Yes</v>
      </c>
      <c r="G37" s="8">
        <v>88.936606628000007</v>
      </c>
      <c r="H37" s="9" t="str">
        <f>IF($B37="N/A","N/A",IF(G37&gt;90,"No",IF(G37&lt;75,"No","Yes")))</f>
        <v>Yes</v>
      </c>
      <c r="I37" s="10">
        <v>-0.193</v>
      </c>
      <c r="J37" s="10">
        <v>-0.66800000000000004</v>
      </c>
      <c r="K37" s="9" t="str">
        <f>IF(J37="Div by 0", "N/A", IF(J37="N/A","N/A", IF(J37&gt;30, "No", IF(J37&lt;-30, "No", "Yes"))))</f>
        <v>Yes</v>
      </c>
    </row>
    <row r="38" spans="1:11" x14ac:dyDescent="0.2">
      <c r="A38" s="102" t="s">
        <v>374</v>
      </c>
      <c r="B38" s="34" t="s">
        <v>236</v>
      </c>
      <c r="C38" s="8">
        <v>8.7582735909</v>
      </c>
      <c r="D38" s="9" t="str">
        <f>IF($B38="N/A","N/A",IF(C38&gt;10,"No",IF(C38&lt;1,"No","Yes")))</f>
        <v>Yes</v>
      </c>
      <c r="E38" s="8">
        <v>9.0196931781000007</v>
      </c>
      <c r="F38" s="9" t="str">
        <f>IF($B38="N/A","N/A",IF(E38&gt;10,"No",IF(E38&lt;1,"No","Yes")))</f>
        <v>Yes</v>
      </c>
      <c r="G38" s="8">
        <v>9.6628421254999992</v>
      </c>
      <c r="H38" s="9" t="str">
        <f>IF($B38="N/A","N/A",IF(G38&gt;10,"No",IF(G38&lt;1,"No","Yes")))</f>
        <v>Yes</v>
      </c>
      <c r="I38" s="10">
        <v>2.9849999999999999</v>
      </c>
      <c r="J38" s="10">
        <v>7.13</v>
      </c>
      <c r="K38" s="9" t="str">
        <f>IF(J38="Div by 0", "N/A", IF(J38="N/A","N/A", IF(J38&gt;30, "No", IF(J38&lt;-30, "No", "Yes"))))</f>
        <v>Yes</v>
      </c>
    </row>
    <row r="39" spans="1:11" x14ac:dyDescent="0.2">
      <c r="A39" s="102" t="s">
        <v>375</v>
      </c>
      <c r="B39" s="34" t="s">
        <v>237</v>
      </c>
      <c r="C39" s="8">
        <v>0.19257844739999999</v>
      </c>
      <c r="D39" s="9" t="str">
        <f>IF($B39="N/A","N/A",IF(C39&gt;2,"No",IF(C39&lt;=0,"No","Yes")))</f>
        <v>Yes</v>
      </c>
      <c r="E39" s="8">
        <v>0.1243452446</v>
      </c>
      <c r="F39" s="9" t="str">
        <f>IF($B39="N/A","N/A",IF(E39&gt;2,"No",IF(E39&lt;=0,"No","Yes")))</f>
        <v>Yes</v>
      </c>
      <c r="G39" s="8">
        <v>0.14261906290000001</v>
      </c>
      <c r="H39" s="9" t="str">
        <f>IF($B39="N/A","N/A",IF(G39&gt;2,"No",IF(G39&lt;=0,"No","Yes")))</f>
        <v>Yes</v>
      </c>
      <c r="I39" s="10">
        <v>-35.4</v>
      </c>
      <c r="J39" s="10">
        <v>14.7</v>
      </c>
      <c r="K39" s="9" t="str">
        <f>IF(J39="Div by 0", "N/A", IF(J39="N/A","N/A", IF(J39&gt;30, "No", IF(J39&lt;-30, "No", "Yes"))))</f>
        <v>Yes</v>
      </c>
    </row>
    <row r="40" spans="1:11" x14ac:dyDescent="0.2">
      <c r="A40" s="102" t="s">
        <v>376</v>
      </c>
      <c r="B40" s="34" t="s">
        <v>238</v>
      </c>
      <c r="C40" s="8">
        <v>1.3334843753000001</v>
      </c>
      <c r="D40" s="9" t="str">
        <f>IF($B40="N/A","N/A",IF(C40&gt;3,"No",IF(C40&lt;=0,"No","Yes")))</f>
        <v>Yes</v>
      </c>
      <c r="E40" s="8">
        <v>1.3165052769000001</v>
      </c>
      <c r="F40" s="9" t="str">
        <f>IF($B40="N/A","N/A",IF(E40&gt;3,"No",IF(E40&lt;=0,"No","Yes")))</f>
        <v>Yes</v>
      </c>
      <c r="G40" s="8">
        <v>1.2547272611</v>
      </c>
      <c r="H40" s="9" t="str">
        <f>IF($B40="N/A","N/A",IF(G40&gt;3,"No",IF(G40&lt;=0,"No","Yes")))</f>
        <v>Yes</v>
      </c>
      <c r="I40" s="10">
        <v>-1.27</v>
      </c>
      <c r="J40" s="10">
        <v>-4.6900000000000004</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362473</v>
      </c>
      <c r="D6" s="9" t="str">
        <f>IF($B6="N/A","N/A",IF(C6&gt;15,"No",IF(C6&lt;-15,"No","Yes")))</f>
        <v>N/A</v>
      </c>
      <c r="E6" s="35">
        <v>373473</v>
      </c>
      <c r="F6" s="9" t="str">
        <f>IF($B6="N/A","N/A",IF(E6&gt;15,"No",IF(E6&lt;-15,"No","Yes")))</f>
        <v>N/A</v>
      </c>
      <c r="G6" s="35">
        <v>383714</v>
      </c>
      <c r="H6" s="9" t="str">
        <f>IF($B6="N/A","N/A",IF(G6&gt;15,"No",IF(G6&lt;-15,"No","Yes")))</f>
        <v>N/A</v>
      </c>
      <c r="I6" s="10">
        <v>3.0350000000000001</v>
      </c>
      <c r="J6" s="10">
        <v>2.742</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241.47334835999999</v>
      </c>
      <c r="D9" s="9" t="str">
        <f>IF($B9="N/A","N/A",IF(C9&gt;15,"No",IF(C9&lt;-15,"No","Yes")))</f>
        <v>N/A</v>
      </c>
      <c r="E9" s="88">
        <v>239.52721883999999</v>
      </c>
      <c r="F9" s="9" t="str">
        <f>IF($B9="N/A","N/A",IF(E9&gt;15,"No",IF(E9&lt;-15,"No","Yes")))</f>
        <v>N/A</v>
      </c>
      <c r="G9" s="88">
        <v>228.19194504000001</v>
      </c>
      <c r="H9" s="9" t="str">
        <f>IF($B9="N/A","N/A",IF(G9&gt;15,"No",IF(G9&lt;-15,"No","Yes")))</f>
        <v>N/A</v>
      </c>
      <c r="I9" s="10">
        <v>-0.80600000000000005</v>
      </c>
      <c r="J9" s="10">
        <v>-4.7300000000000004</v>
      </c>
      <c r="K9" s="9" t="str">
        <f t="shared" si="0"/>
        <v>Yes</v>
      </c>
    </row>
    <row r="10" spans="1:11" x14ac:dyDescent="0.2">
      <c r="A10" s="102" t="s">
        <v>313</v>
      </c>
      <c r="B10" s="34" t="s">
        <v>217</v>
      </c>
      <c r="C10" s="8">
        <v>1.04835395E-2</v>
      </c>
      <c r="D10" s="9" t="str">
        <f>IF($B10="N/A","N/A",IF(C10&gt;15,"No",IF(C10&lt;-15,"No","Yes")))</f>
        <v>N/A</v>
      </c>
      <c r="E10" s="8">
        <v>1.25845777E-2</v>
      </c>
      <c r="F10" s="9" t="str">
        <f>IF($B10="N/A","N/A",IF(E10&gt;15,"No",IF(E10&lt;-15,"No","Yes")))</f>
        <v>N/A</v>
      </c>
      <c r="G10" s="8">
        <v>8.6001553000000005E-3</v>
      </c>
      <c r="H10" s="9" t="str">
        <f>IF($B10="N/A","N/A",IF(G10&gt;15,"No",IF(G10&lt;-15,"No","Yes")))</f>
        <v>N/A</v>
      </c>
      <c r="I10" s="10">
        <v>20.04</v>
      </c>
      <c r="J10" s="10">
        <v>-31.7</v>
      </c>
      <c r="K10" s="9" t="str">
        <f t="shared" si="0"/>
        <v>No</v>
      </c>
    </row>
    <row r="11" spans="1:11" x14ac:dyDescent="0.2">
      <c r="A11" s="102" t="s">
        <v>820</v>
      </c>
      <c r="B11" s="34" t="s">
        <v>217</v>
      </c>
      <c r="C11" s="88">
        <v>5643.6842104999996</v>
      </c>
      <c r="D11" s="9" t="str">
        <f>IF($B11="N/A","N/A",IF(C11&gt;15,"No",IF(C11&lt;-15,"No","Yes")))</f>
        <v>N/A</v>
      </c>
      <c r="E11" s="88">
        <v>12600.851064</v>
      </c>
      <c r="F11" s="9" t="str">
        <f>IF($B11="N/A","N/A",IF(E11&gt;15,"No",IF(E11&lt;-15,"No","Yes")))</f>
        <v>N/A</v>
      </c>
      <c r="G11" s="88">
        <v>10137.393939</v>
      </c>
      <c r="H11" s="9" t="str">
        <f>IF($B11="N/A","N/A",IF(G11&gt;15,"No",IF(G11&lt;-15,"No","Yes")))</f>
        <v>N/A</v>
      </c>
      <c r="I11" s="10">
        <v>123.3</v>
      </c>
      <c r="J11" s="10">
        <v>-19.5</v>
      </c>
      <c r="K11" s="9" t="str">
        <f t="shared" si="0"/>
        <v>Yes</v>
      </c>
    </row>
    <row r="12" spans="1:11" x14ac:dyDescent="0.2">
      <c r="A12" s="102" t="s">
        <v>314</v>
      </c>
      <c r="B12" s="34" t="s">
        <v>218</v>
      </c>
      <c r="C12" s="8">
        <v>9.1471640646000001</v>
      </c>
      <c r="D12" s="9" t="str">
        <f>IF($B12="N/A","N/A",IF(C12&gt;100,"No",IF(C12&lt;95,"No","Yes")))</f>
        <v>No</v>
      </c>
      <c r="E12" s="8">
        <v>8.8761436570000001</v>
      </c>
      <c r="F12" s="9" t="str">
        <f>IF($B12="N/A","N/A",IF(E12&gt;100,"No",IF(E12&lt;95,"No","Yes")))</f>
        <v>No</v>
      </c>
      <c r="G12" s="8">
        <v>8.2921133969999996</v>
      </c>
      <c r="H12" s="9" t="str">
        <f>IF($B12="N/A","N/A",IF(G12&gt;100,"No",IF(G12&lt;95,"No","Yes")))</f>
        <v>No</v>
      </c>
      <c r="I12" s="10">
        <v>-2.96</v>
      </c>
      <c r="J12" s="10">
        <v>-6.58</v>
      </c>
      <c r="K12" s="9" t="str">
        <f t="shared" si="0"/>
        <v>Yes</v>
      </c>
    </row>
    <row r="13" spans="1:11" x14ac:dyDescent="0.2">
      <c r="A13" s="102" t="s">
        <v>821</v>
      </c>
      <c r="B13" s="34" t="s">
        <v>224</v>
      </c>
      <c r="C13" s="8">
        <v>1.2463807456</v>
      </c>
      <c r="D13" s="9" t="str">
        <f>IF($B13="N/A","N/A",IF(C13&gt;1,"Yes","No"))</f>
        <v>Yes</v>
      </c>
      <c r="E13" s="8">
        <v>1.2429864253</v>
      </c>
      <c r="F13" s="9" t="str">
        <f>IF($B13="N/A","N/A",IF(E13&gt;1,"Yes","No"))</f>
        <v>Yes</v>
      </c>
      <c r="G13" s="8">
        <v>1.2410270915999999</v>
      </c>
      <c r="H13" s="9" t="str">
        <f>IF($B13="N/A","N/A",IF(G13&gt;1,"Yes","No"))</f>
        <v>Yes</v>
      </c>
      <c r="I13" s="10">
        <v>-0.27200000000000002</v>
      </c>
      <c r="J13" s="10">
        <v>-0.158</v>
      </c>
      <c r="K13" s="9" t="str">
        <f t="shared" si="0"/>
        <v>Yes</v>
      </c>
    </row>
    <row r="14" spans="1:11" x14ac:dyDescent="0.2">
      <c r="A14" s="102" t="s">
        <v>315</v>
      </c>
      <c r="B14" s="34" t="s">
        <v>218</v>
      </c>
      <c r="C14" s="8">
        <v>90.846766517999995</v>
      </c>
      <c r="D14" s="9" t="str">
        <f>IF($B14="N/A","N/A",IF(C14&gt;100,"No",IF(C14&lt;95,"No","Yes")))</f>
        <v>No</v>
      </c>
      <c r="E14" s="8">
        <v>90.393950833999995</v>
      </c>
      <c r="F14" s="9" t="str">
        <f>IF($B14="N/A","N/A",IF(E14&gt;100,"No",IF(E14&lt;95,"No","Yes")))</f>
        <v>No</v>
      </c>
      <c r="G14" s="8">
        <v>90.062390218000004</v>
      </c>
      <c r="H14" s="9" t="str">
        <f>IF($B14="N/A","N/A",IF(G14&gt;100,"No",IF(G14&lt;95,"No","Yes")))</f>
        <v>No</v>
      </c>
      <c r="I14" s="10">
        <v>-0.498</v>
      </c>
      <c r="J14" s="10">
        <v>-0.36699999999999999</v>
      </c>
      <c r="K14" s="9" t="str">
        <f t="shared" si="0"/>
        <v>Yes</v>
      </c>
    </row>
    <row r="15" spans="1:11" x14ac:dyDescent="0.2">
      <c r="A15" s="102" t="s">
        <v>822</v>
      </c>
      <c r="B15" s="34" t="s">
        <v>225</v>
      </c>
      <c r="C15" s="8">
        <v>3.8176103494000002</v>
      </c>
      <c r="D15" s="9" t="str">
        <f>IF($B15="N/A","N/A",IF(C15&gt;3,"Yes","No"))</f>
        <v>Yes</v>
      </c>
      <c r="E15" s="8">
        <v>3.7821692728</v>
      </c>
      <c r="F15" s="9" t="str">
        <f>IF($B15="N/A","N/A",IF(E15&gt;3,"Yes","No"))</f>
        <v>Yes</v>
      </c>
      <c r="G15" s="8">
        <v>3.7403655282999999</v>
      </c>
      <c r="H15" s="9" t="str">
        <f>IF($B15="N/A","N/A",IF(G15&gt;3,"Yes","No"))</f>
        <v>Yes</v>
      </c>
      <c r="I15" s="10">
        <v>-0.92800000000000005</v>
      </c>
      <c r="J15" s="10">
        <v>-1.1100000000000001</v>
      </c>
      <c r="K15" s="9" t="str">
        <f t="shared" si="0"/>
        <v>Yes</v>
      </c>
    </row>
    <row r="16" spans="1:11" x14ac:dyDescent="0.2">
      <c r="A16" s="102" t="s">
        <v>823</v>
      </c>
      <c r="B16" s="34" t="s">
        <v>226</v>
      </c>
      <c r="C16" s="8">
        <v>4.7690711750999997</v>
      </c>
      <c r="D16" s="9" t="str">
        <f>IF($B16="N/A","N/A",IF(C16&gt;=8,"No",IF(C16&lt;2,"No","Yes")))</f>
        <v>Yes</v>
      </c>
      <c r="E16" s="8">
        <v>4.6485292345999998</v>
      </c>
      <c r="F16" s="9" t="str">
        <f>IF($B16="N/A","N/A",IF(E16&gt;=8,"No",IF(E16&lt;2,"No","Yes")))</f>
        <v>Yes</v>
      </c>
      <c r="G16" s="8">
        <v>4.6585237446000001</v>
      </c>
      <c r="H16" s="9" t="str">
        <f>IF($B16="N/A","N/A",IF(G16&gt;=8,"No",IF(G16&lt;2,"No","Yes")))</f>
        <v>Yes</v>
      </c>
      <c r="I16" s="10">
        <v>-2.5299999999999998</v>
      </c>
      <c r="J16" s="10">
        <v>0.215</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95.171778312000001</v>
      </c>
      <c r="D18" s="9" t="str">
        <f>IF($B18="N/A","N/A",IF(C18&gt;100,"No",IF(C18&lt;95,"No","Yes")))</f>
        <v>Yes</v>
      </c>
      <c r="E18" s="8">
        <v>95.020255814999999</v>
      </c>
      <c r="F18" s="9" t="str">
        <f>IF($B18="N/A","N/A",IF(E18&gt;100,"No",IF(E18&lt;95,"No","Yes")))</f>
        <v>Yes</v>
      </c>
      <c r="G18" s="8">
        <v>95.163845988999995</v>
      </c>
      <c r="H18" s="9" t="str">
        <f>IF($B18="N/A","N/A",IF(G18&gt;100,"No",IF(G18&lt;95,"No","Yes")))</f>
        <v>Yes</v>
      </c>
      <c r="I18" s="10">
        <v>-0.159</v>
      </c>
      <c r="J18" s="10">
        <v>0.15110000000000001</v>
      </c>
      <c r="K18" s="9" t="str">
        <f t="shared" si="0"/>
        <v>Yes</v>
      </c>
    </row>
    <row r="19" spans="1:11" x14ac:dyDescent="0.2">
      <c r="A19" s="102" t="s">
        <v>317</v>
      </c>
      <c r="B19" s="34" t="s">
        <v>218</v>
      </c>
      <c r="C19" s="8">
        <v>99.940133471999999</v>
      </c>
      <c r="D19" s="9" t="str">
        <f>IF($B19="N/A","N/A",IF(C19&gt;100,"No",IF(C19&lt;95,"No","Yes")))</f>
        <v>Yes</v>
      </c>
      <c r="E19" s="8">
        <v>99.950464960000005</v>
      </c>
      <c r="F19" s="9" t="str">
        <f>IF($B19="N/A","N/A",IF(E19&gt;100,"No",IF(E19&lt;95,"No","Yes")))</f>
        <v>Yes</v>
      </c>
      <c r="G19" s="8">
        <v>99.964556935999994</v>
      </c>
      <c r="H19" s="9" t="str">
        <f>IF($B19="N/A","N/A",IF(G19&gt;100,"No",IF(G19&lt;95,"No","Yes")))</f>
        <v>Yes</v>
      </c>
      <c r="I19" s="10">
        <v>1.03E-2</v>
      </c>
      <c r="J19" s="10">
        <v>1.41E-2</v>
      </c>
      <c r="K19" s="9" t="str">
        <f t="shared" si="0"/>
        <v>Yes</v>
      </c>
    </row>
    <row r="20" spans="1:11" x14ac:dyDescent="0.2">
      <c r="A20" s="102" t="s">
        <v>318</v>
      </c>
      <c r="B20" s="34" t="s">
        <v>227</v>
      </c>
      <c r="C20" s="8">
        <v>99.996965290999995</v>
      </c>
      <c r="D20" s="9" t="str">
        <f>IF($B20="N/A","N/A",IF(C20&gt;100,"No",IF(C20&lt;98,"No","Yes")))</f>
        <v>Yes</v>
      </c>
      <c r="E20" s="8">
        <v>99.996251401999999</v>
      </c>
      <c r="F20" s="9" t="str">
        <f>IF($B20="N/A","N/A",IF(E20&gt;100,"No",IF(E20&lt;98,"No","Yes")))</f>
        <v>Yes</v>
      </c>
      <c r="G20" s="8">
        <v>99.998696945999995</v>
      </c>
      <c r="H20" s="9" t="str">
        <f>IF($B20="N/A","N/A",IF(G20&gt;100,"No",IF(G20&lt;98,"No","Yes")))</f>
        <v>Yes</v>
      </c>
      <c r="I20" s="10">
        <v>-1E-3</v>
      </c>
      <c r="J20" s="10">
        <v>2.3999999999999998E-3</v>
      </c>
      <c r="K20" s="9" t="str">
        <f t="shared" si="0"/>
        <v>Yes</v>
      </c>
    </row>
    <row r="21" spans="1:11" x14ac:dyDescent="0.2">
      <c r="A21" s="102" t="s">
        <v>825</v>
      </c>
      <c r="B21" s="34" t="s">
        <v>229</v>
      </c>
      <c r="C21" s="8">
        <v>3.7215818486000001</v>
      </c>
      <c r="D21" s="9" t="str">
        <f>IF($B21="N/A","N/A",IF(C21&gt;=2,"Yes","No"))</f>
        <v>Yes</v>
      </c>
      <c r="E21" s="8">
        <v>3.8877842012000001</v>
      </c>
      <c r="F21" s="9" t="str">
        <f>IF($B21="N/A","N/A",IF(E21&gt;=2,"Yes","No"))</f>
        <v>Yes</v>
      </c>
      <c r="G21" s="8">
        <v>4.0379923327</v>
      </c>
      <c r="H21" s="9" t="str">
        <f>IF($B21="N/A","N/A",IF(G21&gt;=2,"Yes","No"))</f>
        <v>Yes</v>
      </c>
      <c r="I21" s="10">
        <v>4.4660000000000002</v>
      </c>
      <c r="J21" s="10">
        <v>3.8639999999999999</v>
      </c>
      <c r="K21" s="9" t="str">
        <f t="shared" si="0"/>
        <v>Yes</v>
      </c>
    </row>
    <row r="22" spans="1:11" x14ac:dyDescent="0.2">
      <c r="A22" s="102" t="s">
        <v>826</v>
      </c>
      <c r="B22" s="34" t="s">
        <v>230</v>
      </c>
      <c r="C22" s="8">
        <v>4.1866457725000004</v>
      </c>
      <c r="D22" s="9" t="str">
        <f>IF($B22="N/A","N/A",IF(C22&gt;30,"No",IF(C22&lt;5,"No","Yes")))</f>
        <v>No</v>
      </c>
      <c r="E22" s="8">
        <v>3.8601292244000001</v>
      </c>
      <c r="F22" s="9" t="str">
        <f>IF($B22="N/A","N/A",IF(E22&gt;30,"No",IF(E22&lt;5,"No","Yes")))</f>
        <v>No</v>
      </c>
      <c r="G22" s="8">
        <v>3.7729112426000002</v>
      </c>
      <c r="H22" s="9" t="str">
        <f>IF($B22="N/A","N/A",IF(G22&gt;30,"No",IF(G22&lt;5,"No","Yes")))</f>
        <v>No</v>
      </c>
      <c r="I22" s="10">
        <v>-7.8</v>
      </c>
      <c r="J22" s="10">
        <v>-2.2599999999999998</v>
      </c>
      <c r="K22" s="9" t="str">
        <f t="shared" si="0"/>
        <v>Yes</v>
      </c>
    </row>
    <row r="23" spans="1:11" x14ac:dyDescent="0.2">
      <c r="A23" s="102" t="s">
        <v>827</v>
      </c>
      <c r="B23" s="34" t="s">
        <v>231</v>
      </c>
      <c r="C23" s="8">
        <v>47.467320712000003</v>
      </c>
      <c r="D23" s="9" t="str">
        <f>IF($B23="N/A","N/A",IF(C23&gt;75,"No",IF(C23&lt;15,"No","Yes")))</f>
        <v>Yes</v>
      </c>
      <c r="E23" s="8">
        <v>46.561469934000002</v>
      </c>
      <c r="F23" s="9" t="str">
        <f>IF($B23="N/A","N/A",IF(E23&gt;75,"No",IF(E23&lt;15,"No","Yes")))</f>
        <v>Yes</v>
      </c>
      <c r="G23" s="8">
        <v>45.983544821999999</v>
      </c>
      <c r="H23" s="9" t="str">
        <f>IF($B23="N/A","N/A",IF(G23&gt;75,"No",IF(G23&lt;15,"No","Yes")))</f>
        <v>Yes</v>
      </c>
      <c r="I23" s="10">
        <v>-1.91</v>
      </c>
      <c r="J23" s="10">
        <v>-1.24</v>
      </c>
      <c r="K23" s="9" t="str">
        <f t="shared" si="0"/>
        <v>Yes</v>
      </c>
    </row>
    <row r="24" spans="1:11" x14ac:dyDescent="0.2">
      <c r="A24" s="102" t="s">
        <v>828</v>
      </c>
      <c r="B24" s="34" t="s">
        <v>232</v>
      </c>
      <c r="C24" s="8">
        <v>48.345481733</v>
      </c>
      <c r="D24" s="9" t="str">
        <f>IF($B24="N/A","N/A",IF(C24&gt;70,"No",IF(C24&lt;25,"No","Yes")))</f>
        <v>Yes</v>
      </c>
      <c r="E24" s="8">
        <v>49.577329773999999</v>
      </c>
      <c r="F24" s="9" t="str">
        <f>IF($B24="N/A","N/A",IF(E24&gt;70,"No",IF(E24&lt;25,"No","Yes")))</f>
        <v>Yes</v>
      </c>
      <c r="G24" s="8">
        <v>50.241459022000001</v>
      </c>
      <c r="H24" s="9" t="str">
        <f>IF($B24="N/A","N/A",IF(G24&gt;70,"No",IF(G24&lt;25,"No","Yes")))</f>
        <v>Yes</v>
      </c>
      <c r="I24" s="10">
        <v>2.548</v>
      </c>
      <c r="J24" s="10">
        <v>1.34</v>
      </c>
      <c r="K24" s="9" t="str">
        <f t="shared" si="0"/>
        <v>Yes</v>
      </c>
    </row>
    <row r="25" spans="1:11" x14ac:dyDescent="0.2">
      <c r="A25" s="102" t="s">
        <v>322</v>
      </c>
      <c r="B25" s="34" t="s">
        <v>233</v>
      </c>
      <c r="C25" s="8">
        <v>5.0723778047000003</v>
      </c>
      <c r="D25" s="9" t="str">
        <f>IF($B25="N/A","N/A",IF(C25&gt;70,"No",IF(C25&lt;35,"No","Yes")))</f>
        <v>No</v>
      </c>
      <c r="E25" s="8">
        <v>4.5775732114999999</v>
      </c>
      <c r="F25" s="9" t="str">
        <f>IF($B25="N/A","N/A",IF(E25&gt;70,"No",IF(E25&lt;35,"No","Yes")))</f>
        <v>No</v>
      </c>
      <c r="G25" s="8">
        <v>4.2383129101000003</v>
      </c>
      <c r="H25" s="9" t="str">
        <f>IF($B25="N/A","N/A",IF(G25&gt;70,"No",IF(G25&lt;35,"No","Yes")))</f>
        <v>No</v>
      </c>
      <c r="I25" s="10">
        <v>-9.75</v>
      </c>
      <c r="J25" s="10">
        <v>-7.41</v>
      </c>
      <c r="K25" s="9" t="str">
        <f t="shared" si="0"/>
        <v>Yes</v>
      </c>
    </row>
    <row r="26" spans="1:11" x14ac:dyDescent="0.2">
      <c r="A26" s="102" t="s">
        <v>829</v>
      </c>
      <c r="B26" s="34" t="s">
        <v>224</v>
      </c>
      <c r="C26" s="8">
        <v>2.2200587402999998</v>
      </c>
      <c r="D26" s="9" t="str">
        <f>IF($B26="N/A","N/A",IF(C26&gt;1,"Yes","No"))</f>
        <v>Yes</v>
      </c>
      <c r="E26" s="8">
        <v>2.3042817033</v>
      </c>
      <c r="F26" s="9" t="str">
        <f>IF($B26="N/A","N/A",IF(E26&gt;1,"Yes","No"))</f>
        <v>Yes</v>
      </c>
      <c r="G26" s="8">
        <v>2.3242944105999999</v>
      </c>
      <c r="H26" s="9" t="str">
        <f>IF($B26="N/A","N/A",IF(G26&gt;1,"Yes","No"))</f>
        <v>Yes</v>
      </c>
      <c r="I26" s="10">
        <v>3.794</v>
      </c>
      <c r="J26" s="10">
        <v>0.86850000000000005</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85.820733167</v>
      </c>
      <c r="D28" s="9" t="str">
        <f>IF($B28="N/A","N/A",IF(C28&gt;15,"No",IF(C28&lt;-15,"No","Yes")))</f>
        <v>N/A</v>
      </c>
      <c r="E28" s="8">
        <v>87.733972859000005</v>
      </c>
      <c r="F28" s="9" t="str">
        <f>IF($B28="N/A","N/A",IF(E28&gt;15,"No",IF(E28&lt;-15,"No","Yes")))</f>
        <v>N/A</v>
      </c>
      <c r="G28" s="8">
        <v>90.223206051000005</v>
      </c>
      <c r="H28" s="9" t="str">
        <f>IF($B28="N/A","N/A",IF(G28&gt;15,"No",IF(G28&lt;-15,"No","Yes")))</f>
        <v>N/A</v>
      </c>
      <c r="I28" s="10">
        <v>2.2290000000000001</v>
      </c>
      <c r="J28" s="10">
        <v>2.8370000000000002</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8.2585461537999993</v>
      </c>
      <c r="D31" s="9" t="str">
        <f>IF($B31="N/A","N/A",IF(C31&gt;=90,"Yes","No"))</f>
        <v>No</v>
      </c>
      <c r="E31" s="8">
        <v>8.0929545108000003</v>
      </c>
      <c r="F31" s="9" t="str">
        <f>IF($B31="N/A","N/A",IF(E31&gt;=90,"Yes","No"))</f>
        <v>No</v>
      </c>
      <c r="G31" s="8">
        <v>7.5415543868999997</v>
      </c>
      <c r="H31" s="9" t="str">
        <f>IF($B31="N/A","N/A",IF(G31&gt;=90,"Yes","No"))</f>
        <v>No</v>
      </c>
      <c r="I31" s="10">
        <v>-2.0099999999999998</v>
      </c>
      <c r="J31" s="10">
        <v>-6.81</v>
      </c>
      <c r="K31" s="9" t="str">
        <f t="shared" si="0"/>
        <v>Yes</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56107</v>
      </c>
      <c r="F6" s="9" t="str">
        <f>IF($B6="N/A","N/A",IF(E6&lt;0,"No","Yes"))</f>
        <v>N/A</v>
      </c>
      <c r="G6" s="35">
        <v>54777</v>
      </c>
      <c r="H6" s="9" t="str">
        <f>IF($B6="N/A","N/A",IF(G6&lt;0,"No","Yes"))</f>
        <v>N/A</v>
      </c>
      <c r="I6" s="10" t="s">
        <v>217</v>
      </c>
      <c r="J6" s="10">
        <v>-2.37</v>
      </c>
      <c r="K6" s="9" t="str">
        <f t="shared" ref="K6:K35" si="0">IF(J6="Div by 0", "N/A", IF(J6="N/A","N/A", IF(J6&gt;30, "No", IF(J6&lt;-30, "No", "Yes"))))</f>
        <v>Yes</v>
      </c>
    </row>
    <row r="7" spans="1:11" x14ac:dyDescent="0.2">
      <c r="A7" s="102" t="s">
        <v>438</v>
      </c>
      <c r="B7" s="97" t="s">
        <v>217</v>
      </c>
      <c r="C7" s="9" t="s">
        <v>217</v>
      </c>
      <c r="D7" s="9" t="str">
        <f t="shared" ref="D7:D17" si="1">IF(OR($B7="N/A",$C7="N/A"),"N/A",IF(C7&lt;0,"No","Yes"))</f>
        <v>N/A</v>
      </c>
      <c r="E7" s="9">
        <v>1.0622560464999999</v>
      </c>
      <c r="F7" s="9" t="str">
        <f t="shared" ref="F7:F17" si="2">IF($B7="N/A","N/A",IF(E7&lt;0,"No","Yes"))</f>
        <v>N/A</v>
      </c>
      <c r="G7" s="9">
        <v>1.0241524728</v>
      </c>
      <c r="H7" s="9" t="str">
        <f t="shared" ref="H7:H17" si="3">IF($B7="N/A","N/A",IF(G7&lt;0,"No","Yes"))</f>
        <v>N/A</v>
      </c>
      <c r="I7" s="10" t="s">
        <v>217</v>
      </c>
      <c r="J7" s="10">
        <v>-3.59</v>
      </c>
      <c r="K7" s="9" t="str">
        <f t="shared" si="0"/>
        <v>Yes</v>
      </c>
    </row>
    <row r="8" spans="1:11" x14ac:dyDescent="0.2">
      <c r="A8" s="102" t="s">
        <v>439</v>
      </c>
      <c r="B8" s="97" t="s">
        <v>217</v>
      </c>
      <c r="C8" s="9" t="s">
        <v>217</v>
      </c>
      <c r="D8" s="9" t="str">
        <f t="shared" si="1"/>
        <v>N/A</v>
      </c>
      <c r="E8" s="9">
        <v>29.295809792</v>
      </c>
      <c r="F8" s="9" t="str">
        <f t="shared" si="2"/>
        <v>N/A</v>
      </c>
      <c r="G8" s="9">
        <v>25.684137502999999</v>
      </c>
      <c r="H8" s="9" t="str">
        <f t="shared" si="3"/>
        <v>N/A</v>
      </c>
      <c r="I8" s="10" t="s">
        <v>217</v>
      </c>
      <c r="J8" s="10">
        <v>-12.3</v>
      </c>
      <c r="K8" s="9" t="str">
        <f t="shared" si="0"/>
        <v>Yes</v>
      </c>
    </row>
    <row r="9" spans="1:11" x14ac:dyDescent="0.2">
      <c r="A9" s="102" t="s">
        <v>440</v>
      </c>
      <c r="B9" s="97" t="s">
        <v>217</v>
      </c>
      <c r="C9" s="9" t="s">
        <v>217</v>
      </c>
      <c r="D9" s="9" t="str">
        <f t="shared" si="1"/>
        <v>N/A</v>
      </c>
      <c r="E9" s="9">
        <v>25.289179603000001</v>
      </c>
      <c r="F9" s="9" t="str">
        <f t="shared" si="2"/>
        <v>N/A</v>
      </c>
      <c r="G9" s="9">
        <v>27.318034942000001</v>
      </c>
      <c r="H9" s="9" t="str">
        <f t="shared" si="3"/>
        <v>N/A</v>
      </c>
      <c r="I9" s="10" t="s">
        <v>217</v>
      </c>
      <c r="J9" s="10">
        <v>8.0229999999999997</v>
      </c>
      <c r="K9" s="9" t="str">
        <f t="shared" si="0"/>
        <v>Yes</v>
      </c>
    </row>
    <row r="10" spans="1:11" x14ac:dyDescent="0.2">
      <c r="A10" s="102" t="s">
        <v>441</v>
      </c>
      <c r="B10" s="97" t="s">
        <v>217</v>
      </c>
      <c r="C10" s="9" t="s">
        <v>217</v>
      </c>
      <c r="D10" s="9" t="str">
        <f t="shared" si="1"/>
        <v>N/A</v>
      </c>
      <c r="E10" s="9">
        <v>44.327802235</v>
      </c>
      <c r="F10" s="9" t="str">
        <f t="shared" si="2"/>
        <v>N/A</v>
      </c>
      <c r="G10" s="9">
        <v>44.473045255999999</v>
      </c>
      <c r="H10" s="9" t="str">
        <f t="shared" si="3"/>
        <v>N/A</v>
      </c>
      <c r="I10" s="10" t="s">
        <v>217</v>
      </c>
      <c r="J10" s="10">
        <v>0.32769999999999999</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99.201525656000001</v>
      </c>
      <c r="F12" s="9" t="str">
        <f t="shared" si="2"/>
        <v>N/A</v>
      </c>
      <c r="G12" s="9">
        <v>99.784581119999999</v>
      </c>
      <c r="H12" s="9" t="str">
        <f t="shared" si="3"/>
        <v>N/A</v>
      </c>
      <c r="I12" s="10" t="s">
        <v>217</v>
      </c>
      <c r="J12" s="10">
        <v>0.5877</v>
      </c>
      <c r="K12" s="9" t="str">
        <f t="shared" si="0"/>
        <v>Yes</v>
      </c>
    </row>
    <row r="13" spans="1:11" x14ac:dyDescent="0.2">
      <c r="A13" s="25" t="s">
        <v>821</v>
      </c>
      <c r="B13" s="97" t="s">
        <v>217</v>
      </c>
      <c r="C13" s="9" t="s">
        <v>217</v>
      </c>
      <c r="D13" s="9" t="str">
        <f t="shared" si="1"/>
        <v>N/A</v>
      </c>
      <c r="E13" s="9">
        <v>1.2048904939</v>
      </c>
      <c r="F13" s="9" t="str">
        <f t="shared" si="2"/>
        <v>N/A</v>
      </c>
      <c r="G13" s="9">
        <v>1.2076876635</v>
      </c>
      <c r="H13" s="9" t="str">
        <f t="shared" si="3"/>
        <v>N/A</v>
      </c>
      <c r="I13" s="10" t="s">
        <v>217</v>
      </c>
      <c r="J13" s="10">
        <v>0.23219999999999999</v>
      </c>
      <c r="K13" s="9" t="str">
        <f t="shared" si="0"/>
        <v>Yes</v>
      </c>
    </row>
    <row r="14" spans="1:11" x14ac:dyDescent="0.2">
      <c r="A14" s="25" t="s">
        <v>315</v>
      </c>
      <c r="B14" s="97" t="s">
        <v>217</v>
      </c>
      <c r="C14" s="9" t="s">
        <v>217</v>
      </c>
      <c r="D14" s="9" t="str">
        <f t="shared" si="1"/>
        <v>N/A</v>
      </c>
      <c r="E14" s="9">
        <v>98.784465396000002</v>
      </c>
      <c r="F14" s="9" t="str">
        <f t="shared" si="2"/>
        <v>N/A</v>
      </c>
      <c r="G14" s="9">
        <v>98.787812403000004</v>
      </c>
      <c r="H14" s="9" t="str">
        <f t="shared" si="3"/>
        <v>N/A</v>
      </c>
      <c r="I14" s="10" t="s">
        <v>217</v>
      </c>
      <c r="J14" s="10">
        <v>3.3999999999999998E-3</v>
      </c>
      <c r="K14" s="9" t="str">
        <f t="shared" si="0"/>
        <v>Yes</v>
      </c>
    </row>
    <row r="15" spans="1:11" x14ac:dyDescent="0.2">
      <c r="A15" s="25" t="s">
        <v>822</v>
      </c>
      <c r="B15" s="97" t="s">
        <v>217</v>
      </c>
      <c r="C15" s="9" t="s">
        <v>217</v>
      </c>
      <c r="D15" s="9" t="str">
        <f t="shared" si="1"/>
        <v>N/A</v>
      </c>
      <c r="E15" s="9">
        <v>9.7384754172000001</v>
      </c>
      <c r="F15" s="9" t="str">
        <f t="shared" si="2"/>
        <v>N/A</v>
      </c>
      <c r="G15" s="9">
        <v>9.3752887476000009</v>
      </c>
      <c r="H15" s="9" t="str">
        <f t="shared" si="3"/>
        <v>N/A</v>
      </c>
      <c r="I15" s="10" t="s">
        <v>217</v>
      </c>
      <c r="J15" s="10">
        <v>-3.73</v>
      </c>
      <c r="K15" s="9" t="str">
        <f t="shared" si="0"/>
        <v>Yes</v>
      </c>
    </row>
    <row r="16" spans="1:11" x14ac:dyDescent="0.2">
      <c r="A16" s="25" t="s">
        <v>831</v>
      </c>
      <c r="B16" s="97" t="s">
        <v>217</v>
      </c>
      <c r="C16" s="9" t="s">
        <v>217</v>
      </c>
      <c r="D16" s="9" t="str">
        <f t="shared" si="1"/>
        <v>N/A</v>
      </c>
      <c r="E16" s="9">
        <v>3.8698955026999999</v>
      </c>
      <c r="F16" s="9" t="str">
        <f t="shared" si="2"/>
        <v>N/A</v>
      </c>
      <c r="G16" s="9">
        <v>3.9403045685000002</v>
      </c>
      <c r="H16" s="9" t="str">
        <f t="shared" si="3"/>
        <v>N/A</v>
      </c>
      <c r="I16" s="10" t="s">
        <v>217</v>
      </c>
      <c r="J16" s="10">
        <v>1.819</v>
      </c>
      <c r="K16" s="9" t="str">
        <f t="shared" si="0"/>
        <v>Yes</v>
      </c>
    </row>
    <row r="17" spans="1:11" x14ac:dyDescent="0.2">
      <c r="A17" s="25" t="s">
        <v>824</v>
      </c>
      <c r="B17" s="97" t="s">
        <v>217</v>
      </c>
      <c r="C17" s="9" t="s">
        <v>217</v>
      </c>
      <c r="D17" s="9" t="str">
        <f t="shared" si="1"/>
        <v>N/A</v>
      </c>
      <c r="E17" s="9">
        <v>3.7925931122000001</v>
      </c>
      <c r="F17" s="9" t="str">
        <f t="shared" si="2"/>
        <v>N/A</v>
      </c>
      <c r="G17" s="9">
        <v>4.1014037156000001</v>
      </c>
      <c r="H17" s="9" t="str">
        <f t="shared" si="3"/>
        <v>N/A</v>
      </c>
      <c r="I17" s="10" t="s">
        <v>217</v>
      </c>
      <c r="J17" s="10">
        <v>8.1419999999999995</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99.992870765000006</v>
      </c>
      <c r="F19" s="9" t="str">
        <f>IF(OR($B19="N/A",$E19="N/A"),"N/A",IF(E19&gt;100,"No",IF(E19&lt;98,"No","Yes")))</f>
        <v>Yes</v>
      </c>
      <c r="G19" s="9">
        <v>100</v>
      </c>
      <c r="H19" s="9" t="str">
        <f>IF($B19="N/A","N/A",IF(G19&gt;100,"No",IF(G19&lt;95,"No","Yes")))</f>
        <v>Yes</v>
      </c>
      <c r="I19" s="10" t="s">
        <v>217</v>
      </c>
      <c r="J19" s="10">
        <v>7.1000000000000004E-3</v>
      </c>
      <c r="K19" s="9" t="str">
        <f t="shared" si="0"/>
        <v>Yes</v>
      </c>
    </row>
    <row r="20" spans="1:11" x14ac:dyDescent="0.2">
      <c r="A20" s="25" t="s">
        <v>317</v>
      </c>
      <c r="B20" s="97" t="s">
        <v>217</v>
      </c>
      <c r="C20" s="9" t="s">
        <v>217</v>
      </c>
      <c r="D20" s="9" t="str">
        <f t="shared" ref="D20:D35" si="4">IF(OR($B20="N/A",$C20="N/A"),"N/A",IF(C20&lt;0,"No","Yes"))</f>
        <v>N/A</v>
      </c>
      <c r="E20" s="9">
        <v>94.991712264</v>
      </c>
      <c r="F20" s="9" t="str">
        <f t="shared" ref="F20:F34" si="5">IF($B20="N/A","N/A",IF(E20&lt;0,"No","Yes"))</f>
        <v>N/A</v>
      </c>
      <c r="G20" s="9">
        <v>95.656936305000002</v>
      </c>
      <c r="H20" s="9" t="str">
        <f t="shared" ref="H20:H35" si="6">IF($B20="N/A","N/A",IF(G20&lt;0,"No","Yes"))</f>
        <v>N/A</v>
      </c>
      <c r="I20" s="10" t="s">
        <v>217</v>
      </c>
      <c r="J20" s="10">
        <v>0.70030000000000003</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5.6859571888999998</v>
      </c>
      <c r="F23" s="9" t="str">
        <f t="shared" si="5"/>
        <v>N/A</v>
      </c>
      <c r="G23" s="9">
        <v>5.4158132063000002</v>
      </c>
      <c r="H23" s="9" t="str">
        <f t="shared" si="6"/>
        <v>N/A</v>
      </c>
      <c r="I23" s="10" t="s">
        <v>217</v>
      </c>
      <c r="J23" s="10">
        <v>-4.75</v>
      </c>
      <c r="K23" s="9" t="str">
        <f t="shared" si="0"/>
        <v>Yes</v>
      </c>
    </row>
    <row r="24" spans="1:11" x14ac:dyDescent="0.2">
      <c r="A24" s="25" t="s">
        <v>319</v>
      </c>
      <c r="B24" s="97" t="s">
        <v>217</v>
      </c>
      <c r="C24" s="9" t="s">
        <v>217</v>
      </c>
      <c r="D24" s="9" t="str">
        <f t="shared" si="4"/>
        <v>N/A</v>
      </c>
      <c r="E24" s="9">
        <v>8.7600477658999996</v>
      </c>
      <c r="F24" s="9" t="str">
        <f t="shared" si="5"/>
        <v>N/A</v>
      </c>
      <c r="G24" s="9">
        <v>6.9609507639999997</v>
      </c>
      <c r="H24" s="9" t="str">
        <f t="shared" si="6"/>
        <v>N/A</v>
      </c>
      <c r="I24" s="10" t="s">
        <v>217</v>
      </c>
      <c r="J24" s="10">
        <v>-20.5</v>
      </c>
      <c r="K24" s="9" t="str">
        <f t="shared" si="0"/>
        <v>Yes</v>
      </c>
    </row>
    <row r="25" spans="1:11" x14ac:dyDescent="0.2">
      <c r="A25" s="25" t="s">
        <v>320</v>
      </c>
      <c r="B25" s="97" t="s">
        <v>217</v>
      </c>
      <c r="C25" s="9" t="s">
        <v>217</v>
      </c>
      <c r="D25" s="9" t="str">
        <f t="shared" si="4"/>
        <v>N/A</v>
      </c>
      <c r="E25" s="9">
        <v>26.166075534000001</v>
      </c>
      <c r="F25" s="9" t="str">
        <f t="shared" si="5"/>
        <v>N/A</v>
      </c>
      <c r="G25" s="9">
        <v>22.640889424000001</v>
      </c>
      <c r="H25" s="9" t="str">
        <f t="shared" si="6"/>
        <v>N/A</v>
      </c>
      <c r="I25" s="10" t="s">
        <v>217</v>
      </c>
      <c r="J25" s="10">
        <v>-13.5</v>
      </c>
      <c r="K25" s="9" t="str">
        <f t="shared" si="0"/>
        <v>Yes</v>
      </c>
    </row>
    <row r="26" spans="1:11" x14ac:dyDescent="0.2">
      <c r="A26" s="25" t="s">
        <v>321</v>
      </c>
      <c r="B26" s="97" t="s">
        <v>217</v>
      </c>
      <c r="C26" s="9" t="s">
        <v>217</v>
      </c>
      <c r="D26" s="9" t="str">
        <f t="shared" si="4"/>
        <v>N/A</v>
      </c>
      <c r="E26" s="9">
        <v>65.0738767</v>
      </c>
      <c r="F26" s="9" t="str">
        <f t="shared" si="5"/>
        <v>N/A</v>
      </c>
      <c r="G26" s="9">
        <v>70.398159812000003</v>
      </c>
      <c r="H26" s="9" t="str">
        <f t="shared" si="6"/>
        <v>N/A</v>
      </c>
      <c r="I26" s="10" t="s">
        <v>217</v>
      </c>
      <c r="J26" s="10">
        <v>8.1820000000000004</v>
      </c>
      <c r="K26" s="9" t="str">
        <f t="shared" si="0"/>
        <v>Yes</v>
      </c>
    </row>
    <row r="27" spans="1:11" x14ac:dyDescent="0.2">
      <c r="A27" s="25" t="s">
        <v>322</v>
      </c>
      <c r="B27" s="97" t="s">
        <v>217</v>
      </c>
      <c r="C27" s="9" t="s">
        <v>217</v>
      </c>
      <c r="D27" s="9" t="str">
        <f t="shared" si="4"/>
        <v>N/A</v>
      </c>
      <c r="E27" s="9">
        <v>51.597839841999999</v>
      </c>
      <c r="F27" s="9" t="str">
        <f t="shared" si="5"/>
        <v>N/A</v>
      </c>
      <c r="G27" s="9">
        <v>57.487631669999999</v>
      </c>
      <c r="H27" s="9" t="str">
        <f t="shared" si="6"/>
        <v>N/A</v>
      </c>
      <c r="I27" s="10" t="s">
        <v>217</v>
      </c>
      <c r="J27" s="10">
        <v>11.41</v>
      </c>
      <c r="K27" s="9" t="str">
        <f t="shared" si="0"/>
        <v>Yes</v>
      </c>
    </row>
    <row r="28" spans="1:11" x14ac:dyDescent="0.2">
      <c r="A28" s="25" t="s">
        <v>829</v>
      </c>
      <c r="B28" s="97" t="s">
        <v>217</v>
      </c>
      <c r="C28" s="9" t="s">
        <v>217</v>
      </c>
      <c r="D28" s="9" t="str">
        <f t="shared" si="4"/>
        <v>N/A</v>
      </c>
      <c r="E28" s="9">
        <v>1.6262176166</v>
      </c>
      <c r="F28" s="9" t="str">
        <f t="shared" si="5"/>
        <v>N/A</v>
      </c>
      <c r="G28" s="9">
        <v>1.6682121308</v>
      </c>
      <c r="H28" s="9" t="str">
        <f t="shared" si="6"/>
        <v>N/A</v>
      </c>
      <c r="I28" s="10" t="s">
        <v>217</v>
      </c>
      <c r="J28" s="10">
        <v>2.5819999999999999</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99.803108808000005</v>
      </c>
      <c r="F30" s="9" t="str">
        <f t="shared" si="5"/>
        <v>N/A</v>
      </c>
      <c r="G30" s="9">
        <v>99.974595109999996</v>
      </c>
      <c r="H30" s="9" t="str">
        <f t="shared" si="6"/>
        <v>N/A</v>
      </c>
      <c r="I30" s="10" t="s">
        <v>217</v>
      </c>
      <c r="J30" s="10">
        <v>0.17180000000000001</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33.999322722999999</v>
      </c>
      <c r="F34" s="9" t="str">
        <f t="shared" si="5"/>
        <v>N/A</v>
      </c>
      <c r="G34" s="9">
        <v>30.536539057999999</v>
      </c>
      <c r="H34" s="9" t="str">
        <f t="shared" si="6"/>
        <v>N/A</v>
      </c>
      <c r="I34" s="10" t="s">
        <v>217</v>
      </c>
      <c r="J34" s="10">
        <v>-10.199999999999999</v>
      </c>
      <c r="K34" s="9" t="str">
        <f t="shared" si="0"/>
        <v>Yes</v>
      </c>
    </row>
    <row r="35" spans="1:11" ht="25.5" x14ac:dyDescent="0.2">
      <c r="A35" s="25" t="s">
        <v>369</v>
      </c>
      <c r="B35" s="97" t="s">
        <v>217</v>
      </c>
      <c r="C35" s="9" t="s">
        <v>217</v>
      </c>
      <c r="D35" s="9" t="str">
        <f t="shared" si="4"/>
        <v>N/A</v>
      </c>
      <c r="E35" s="9">
        <v>6.5535494679999999</v>
      </c>
      <c r="F35" s="9" t="str">
        <f>IF($B35="N/A","N/A",IF(E35&lt;0,"No","Yes"))</f>
        <v>N/A</v>
      </c>
      <c r="G35" s="9">
        <v>17.215254578</v>
      </c>
      <c r="H35" s="9" t="str">
        <f t="shared" si="6"/>
        <v>N/A</v>
      </c>
      <c r="I35" s="10" t="s">
        <v>217</v>
      </c>
      <c r="J35" s="10">
        <v>162.69999999999999</v>
      </c>
      <c r="K35" s="9" t="str">
        <f t="shared" si="0"/>
        <v>No</v>
      </c>
    </row>
    <row r="36" spans="1:11" x14ac:dyDescent="0.2">
      <c r="A36" s="28" t="s">
        <v>373</v>
      </c>
      <c r="B36" s="1" t="s">
        <v>217</v>
      </c>
      <c r="C36" s="8" t="s">
        <v>217</v>
      </c>
      <c r="D36" s="9" t="str">
        <f t="shared" ref="D36:D39" si="7">IF($B36="N/A","N/A",IF(C36&lt;0,"No","Yes"))</f>
        <v>N/A</v>
      </c>
      <c r="E36" s="8">
        <v>92.040208887000006</v>
      </c>
      <c r="F36" s="9" t="str">
        <f t="shared" ref="F36:F39" si="8">IF($B36="N/A","N/A",IF(E36&lt;0,"No","Yes"))</f>
        <v>N/A</v>
      </c>
      <c r="G36" s="8">
        <v>92.418350767999996</v>
      </c>
      <c r="H36" s="9" t="str">
        <f t="shared" ref="H36:H39" si="9">IF($B36="N/A","N/A",IF(G36&lt;0,"No","Yes"))</f>
        <v>N/A</v>
      </c>
      <c r="I36" s="10" t="s">
        <v>217</v>
      </c>
      <c r="J36" s="10">
        <v>0.4108</v>
      </c>
      <c r="K36" s="9" t="str">
        <f>IF(J36="Div by 0", "N/A", IF(J36="N/A","N/A", IF(J36&gt;30, "No", IF(J36&lt;-30, "No", "Yes"))))</f>
        <v>Yes</v>
      </c>
    </row>
    <row r="37" spans="1:11" x14ac:dyDescent="0.2">
      <c r="A37" s="28" t="s">
        <v>374</v>
      </c>
      <c r="B37" s="1" t="s">
        <v>217</v>
      </c>
      <c r="C37" s="8" t="s">
        <v>217</v>
      </c>
      <c r="D37" s="9" t="str">
        <f t="shared" si="7"/>
        <v>N/A</v>
      </c>
      <c r="E37" s="8">
        <v>7.1933983281999998</v>
      </c>
      <c r="F37" s="9" t="str">
        <f t="shared" si="8"/>
        <v>N/A</v>
      </c>
      <c r="G37" s="8">
        <v>6.7345783814000004</v>
      </c>
      <c r="H37" s="9" t="str">
        <f t="shared" si="9"/>
        <v>N/A</v>
      </c>
      <c r="I37" s="10" t="s">
        <v>217</v>
      </c>
      <c r="J37" s="10">
        <v>-6.38</v>
      </c>
      <c r="K37" s="9" t="str">
        <f>IF(J37="Div by 0", "N/A", IF(J37="N/A","N/A", IF(J37&gt;30, "No", IF(J37&lt;-30, "No", "Yes"))))</f>
        <v>Yes</v>
      </c>
    </row>
    <row r="38" spans="1:11" x14ac:dyDescent="0.2">
      <c r="A38" s="28" t="s">
        <v>375</v>
      </c>
      <c r="B38" s="1" t="s">
        <v>217</v>
      </c>
      <c r="C38" s="8" t="s">
        <v>217</v>
      </c>
      <c r="D38" s="9" t="str">
        <f t="shared" si="7"/>
        <v>N/A</v>
      </c>
      <c r="E38" s="8">
        <v>0.24239399719999999</v>
      </c>
      <c r="F38" s="9" t="str">
        <f t="shared" si="8"/>
        <v>N/A</v>
      </c>
      <c r="G38" s="8">
        <v>0.257407306</v>
      </c>
      <c r="H38" s="9" t="str">
        <f t="shared" si="9"/>
        <v>N/A</v>
      </c>
      <c r="I38" s="10" t="s">
        <v>217</v>
      </c>
      <c r="J38" s="10">
        <v>6.194</v>
      </c>
      <c r="K38" s="9" t="str">
        <f>IF(J38="Div by 0", "N/A", IF(J38="N/A","N/A", IF(J38&gt;30, "No", IF(J38&lt;-30, "No", "Yes"))))</f>
        <v>Yes</v>
      </c>
    </row>
    <row r="39" spans="1:11" x14ac:dyDescent="0.2">
      <c r="A39" s="28" t="s">
        <v>376</v>
      </c>
      <c r="B39" s="1" t="s">
        <v>217</v>
      </c>
      <c r="C39" s="8" t="s">
        <v>217</v>
      </c>
      <c r="D39" s="9" t="str">
        <f t="shared" si="7"/>
        <v>N/A</v>
      </c>
      <c r="E39" s="8">
        <v>0.52043417039999995</v>
      </c>
      <c r="F39" s="9" t="str">
        <f t="shared" si="8"/>
        <v>N/A</v>
      </c>
      <c r="G39" s="8">
        <v>0.58418679370000004</v>
      </c>
      <c r="H39" s="9" t="str">
        <f t="shared" si="9"/>
        <v>N/A</v>
      </c>
      <c r="I39" s="10" t="s">
        <v>217</v>
      </c>
      <c r="J39" s="10">
        <v>12.25</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409811</v>
      </c>
      <c r="D7" s="31" t="str">
        <f>IF($B7="N/A","N/A",IF(C7&gt;15,"No",IF(C7&lt;-15,"No","Yes")))</f>
        <v>N/A</v>
      </c>
      <c r="E7" s="30">
        <v>410859</v>
      </c>
      <c r="F7" s="31" t="str">
        <f>IF($B7="N/A","N/A",IF(E7&gt;15,"No",IF(E7&lt;-15,"No","Yes")))</f>
        <v>N/A</v>
      </c>
      <c r="G7" s="30">
        <v>407400</v>
      </c>
      <c r="H7" s="31" t="str">
        <f>IF($B7="N/A","N/A",IF(G7&gt;15,"No",IF(G7&lt;-15,"No","Yes")))</f>
        <v>N/A</v>
      </c>
      <c r="I7" s="32">
        <v>0.25569999999999998</v>
      </c>
      <c r="J7" s="32">
        <v>-0.84199999999999997</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99.736622483999994</v>
      </c>
      <c r="H8" s="31" t="str">
        <f>IF($B8="N/A","N/A",IF(G8&gt;15,"No",IF(G8&lt;-15,"No","Yes")))</f>
        <v>N/A</v>
      </c>
      <c r="I8" s="32" t="s">
        <v>217</v>
      </c>
      <c r="J8" s="32" t="s">
        <v>217</v>
      </c>
      <c r="K8" s="31" t="str">
        <f t="shared" si="0"/>
        <v>N/A</v>
      </c>
    </row>
    <row r="9" spans="1:11" x14ac:dyDescent="0.2">
      <c r="A9" s="99" t="s">
        <v>119</v>
      </c>
      <c r="B9" s="34" t="s">
        <v>217</v>
      </c>
      <c r="C9" s="8">
        <v>0.37480692319999998</v>
      </c>
      <c r="D9" s="9" t="str">
        <f>IF($B9="N/A","N/A",IF(C9&gt;15,"No",IF(C9&lt;-15,"No","Yes")))</f>
        <v>N/A</v>
      </c>
      <c r="E9" s="8">
        <v>0.34926824039999999</v>
      </c>
      <c r="F9" s="9" t="str">
        <f>IF($B9="N/A","N/A",IF(E9&gt;15,"No",IF(E9&lt;-15,"No","Yes")))</f>
        <v>N/A</v>
      </c>
      <c r="G9" s="8">
        <v>0.26337751599999998</v>
      </c>
      <c r="H9" s="9" t="str">
        <f>IF($B9="N/A","N/A",IF(G9&gt;15,"No",IF(G9&lt;-15,"No","Yes")))</f>
        <v>N/A</v>
      </c>
      <c r="I9" s="10">
        <v>-6.81</v>
      </c>
      <c r="J9" s="10">
        <v>-24.6</v>
      </c>
      <c r="K9" s="9" t="str">
        <f t="shared" si="0"/>
        <v>Yes</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
      <c r="A12" s="99" t="s">
        <v>352</v>
      </c>
      <c r="B12" s="34" t="s">
        <v>217</v>
      </c>
      <c r="C12" s="8" t="s">
        <v>217</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t="s">
        <v>217</v>
      </c>
      <c r="J12" s="10">
        <v>0</v>
      </c>
      <c r="K12" s="9" t="str">
        <f t="shared" si="0"/>
        <v>Yes</v>
      </c>
    </row>
    <row r="13" spans="1:11" x14ac:dyDescent="0.2">
      <c r="A13" s="99" t="s">
        <v>834</v>
      </c>
      <c r="B13" s="34" t="s">
        <v>218</v>
      </c>
      <c r="C13" s="8" t="s">
        <v>217</v>
      </c>
      <c r="D13" s="9" t="str">
        <f t="shared" si="1"/>
        <v>N/A</v>
      </c>
      <c r="E13" s="8">
        <v>74.927651578999999</v>
      </c>
      <c r="F13" s="9" t="str">
        <f t="shared" si="2"/>
        <v>No</v>
      </c>
      <c r="G13" s="8">
        <v>78.033627883999998</v>
      </c>
      <c r="H13" s="9" t="str">
        <f t="shared" si="3"/>
        <v>No</v>
      </c>
      <c r="I13" s="10" t="s">
        <v>217</v>
      </c>
      <c r="J13" s="10">
        <v>4.1449999999999996</v>
      </c>
      <c r="K13" s="9" t="str">
        <f t="shared" si="0"/>
        <v>Yes</v>
      </c>
    </row>
    <row r="14" spans="1:11" x14ac:dyDescent="0.2">
      <c r="A14" s="99" t="s">
        <v>13</v>
      </c>
      <c r="B14" s="34" t="s">
        <v>217</v>
      </c>
      <c r="C14" s="35">
        <v>408275</v>
      </c>
      <c r="D14" s="9" t="str">
        <f>IF($B14="N/A","N/A",IF(C14&gt;15,"No",IF(C14&lt;-15,"No","Yes")))</f>
        <v>N/A</v>
      </c>
      <c r="E14" s="35">
        <v>409424</v>
      </c>
      <c r="F14" s="9" t="str">
        <f>IF($B14="N/A","N/A",IF(E14&gt;15,"No",IF(E14&lt;-15,"No","Yes")))</f>
        <v>N/A</v>
      </c>
      <c r="G14" s="35">
        <v>406327</v>
      </c>
      <c r="H14" s="9" t="str">
        <f>IF($B14="N/A","N/A",IF(G14&gt;15,"No",IF(G14&lt;-15,"No","Yes")))</f>
        <v>N/A</v>
      </c>
      <c r="I14" s="10">
        <v>0.28139999999999998</v>
      </c>
      <c r="J14" s="10">
        <v>-0.75600000000000001</v>
      </c>
      <c r="K14" s="9" t="str">
        <f t="shared" si="0"/>
        <v>Yes</v>
      </c>
    </row>
    <row r="15" spans="1:11" x14ac:dyDescent="0.2">
      <c r="A15" s="99" t="s">
        <v>442</v>
      </c>
      <c r="B15" s="34" t="s">
        <v>219</v>
      </c>
      <c r="C15" s="8">
        <v>0.3970363113</v>
      </c>
      <c r="D15" s="9" t="str">
        <f>IF($B15="N/A","N/A",IF(C15&gt;20,"No",IF(C15&lt;5,"No","Yes")))</f>
        <v>No</v>
      </c>
      <c r="E15" s="8">
        <v>0.3377916292</v>
      </c>
      <c r="F15" s="9" t="str">
        <f>IF($B15="N/A","N/A",IF(E15&gt;20,"No",IF(E15&lt;5,"No","Yes")))</f>
        <v>No</v>
      </c>
      <c r="G15" s="8">
        <v>0.2219886938</v>
      </c>
      <c r="H15" s="9" t="str">
        <f>IF($B15="N/A","N/A",IF(G15&gt;20,"No",IF(G15&lt;5,"No","Yes")))</f>
        <v>No</v>
      </c>
      <c r="I15" s="10">
        <v>-14.9</v>
      </c>
      <c r="J15" s="10">
        <v>-34.299999999999997</v>
      </c>
      <c r="K15" s="9" t="str">
        <f t="shared" si="0"/>
        <v>No</v>
      </c>
    </row>
    <row r="16" spans="1:11" x14ac:dyDescent="0.2">
      <c r="A16" s="99" t="s">
        <v>443</v>
      </c>
      <c r="B16" s="29" t="s">
        <v>217</v>
      </c>
      <c r="C16" s="8" t="s">
        <v>217</v>
      </c>
      <c r="D16" s="9" t="str">
        <f>IF($B16="N/A","N/A",IF(C16&gt;15,"No",IF(C16&lt;-15,"No","Yes")))</f>
        <v>N/A</v>
      </c>
      <c r="E16" s="8" t="s">
        <v>217</v>
      </c>
      <c r="F16" s="9" t="str">
        <f>IF($B16="N/A","N/A",IF(E16&gt;15,"No",IF(E16&lt;-15,"No","Yes")))</f>
        <v>N/A</v>
      </c>
      <c r="G16" s="8">
        <v>99.778011305999996</v>
      </c>
      <c r="H16" s="9" t="str">
        <f>IF($B16="N/A","N/A",IF(G16&gt;15,"No",IF(G16&lt;-15,"No","Yes")))</f>
        <v>N/A</v>
      </c>
      <c r="I16" s="10" t="s">
        <v>217</v>
      </c>
      <c r="J16" s="10" t="s">
        <v>217</v>
      </c>
      <c r="K16" s="9" t="str">
        <f t="shared" si="0"/>
        <v>N/A</v>
      </c>
    </row>
    <row r="17" spans="1:11" x14ac:dyDescent="0.2">
      <c r="A17" s="99" t="s">
        <v>444</v>
      </c>
      <c r="B17" s="34" t="s">
        <v>239</v>
      </c>
      <c r="C17" s="8">
        <v>2.4694139978999998</v>
      </c>
      <c r="D17" s="9" t="str">
        <f>IF($B17="N/A","N/A",IF(C17&gt;1,"Yes","No"))</f>
        <v>Yes</v>
      </c>
      <c r="E17" s="8">
        <v>2.9048126148</v>
      </c>
      <c r="F17" s="9" t="str">
        <f>IF($B17="N/A","N/A",IF(E17&gt;1,"Yes","No"))</f>
        <v>Yes</v>
      </c>
      <c r="G17" s="8">
        <v>3.0893836737</v>
      </c>
      <c r="H17" s="9" t="str">
        <f>IF($B17="N/A","N/A",IF(G17&gt;1,"Yes","No"))</f>
        <v>Yes</v>
      </c>
      <c r="I17" s="10">
        <v>17.63</v>
      </c>
      <c r="J17" s="10">
        <v>6.3540000000000001</v>
      </c>
      <c r="K17" s="9" t="str">
        <f t="shared" si="0"/>
        <v>Yes</v>
      </c>
    </row>
    <row r="18" spans="1:11" x14ac:dyDescent="0.2">
      <c r="A18" s="99" t="s">
        <v>856</v>
      </c>
      <c r="B18" s="34" t="s">
        <v>217</v>
      </c>
      <c r="C18" s="100">
        <v>2738.6182305000002</v>
      </c>
      <c r="D18" s="9" t="str">
        <f>IF($B18="N/A","N/A",IF(C18&gt;15,"No",IF(C18&lt;-15,"No","Yes")))</f>
        <v>N/A</v>
      </c>
      <c r="E18" s="100">
        <v>3075.2809216000001</v>
      </c>
      <c r="F18" s="9" t="str">
        <f>IF($B18="N/A","N/A",IF(E18&gt;15,"No",IF(E18&lt;-15,"No","Yes")))</f>
        <v>N/A</v>
      </c>
      <c r="G18" s="100">
        <v>2766.8856847000002</v>
      </c>
      <c r="H18" s="9" t="str">
        <f>IF($B18="N/A","N/A",IF(G18&gt;15,"No",IF(G18&lt;-15,"No","Yes")))</f>
        <v>N/A</v>
      </c>
      <c r="I18" s="10">
        <v>12.29</v>
      </c>
      <c r="J18" s="10">
        <v>-10</v>
      </c>
      <c r="K18" s="9" t="str">
        <f t="shared" si="0"/>
        <v>Yes</v>
      </c>
    </row>
    <row r="19" spans="1:11" x14ac:dyDescent="0.2">
      <c r="A19" s="3" t="s">
        <v>131</v>
      </c>
      <c r="B19" s="34" t="s">
        <v>217</v>
      </c>
      <c r="C19" s="35">
        <v>81</v>
      </c>
      <c r="D19" s="34" t="s">
        <v>217</v>
      </c>
      <c r="E19" s="35">
        <v>109</v>
      </c>
      <c r="F19" s="34" t="s">
        <v>217</v>
      </c>
      <c r="G19" s="35">
        <v>82</v>
      </c>
      <c r="H19" s="9" t="str">
        <f>IF($B19="N/A","N/A",IF(G19&gt;15,"No",IF(G19&lt;-15,"No","Yes")))</f>
        <v>N/A</v>
      </c>
      <c r="I19" s="10">
        <v>34.57</v>
      </c>
      <c r="J19" s="10">
        <v>-24.8</v>
      </c>
      <c r="K19" s="9" t="str">
        <f t="shared" si="0"/>
        <v>Yes</v>
      </c>
    </row>
    <row r="20" spans="1:11" x14ac:dyDescent="0.2">
      <c r="A20" s="3" t="s">
        <v>350</v>
      </c>
      <c r="B20" s="29" t="s">
        <v>217</v>
      </c>
      <c r="C20" s="8" t="s">
        <v>217</v>
      </c>
      <c r="D20" s="34" t="s">
        <v>217</v>
      </c>
      <c r="E20" s="8" t="s">
        <v>217</v>
      </c>
      <c r="F20" s="34" t="s">
        <v>217</v>
      </c>
      <c r="G20" s="8">
        <v>2.0127638699999999E-2</v>
      </c>
      <c r="H20" s="9" t="str">
        <f>IF($B20="N/A","N/A",IF(G20&gt;15,"No",IF(G20&lt;-15,"No","Yes")))</f>
        <v>N/A</v>
      </c>
      <c r="I20" s="10" t="s">
        <v>217</v>
      </c>
      <c r="J20" s="10" t="s">
        <v>217</v>
      </c>
      <c r="K20" s="9" t="str">
        <f t="shared" si="0"/>
        <v>N/A</v>
      </c>
    </row>
    <row r="21" spans="1:11" ht="25.5" x14ac:dyDescent="0.2">
      <c r="A21" s="3" t="s">
        <v>835</v>
      </c>
      <c r="B21" s="34" t="s">
        <v>217</v>
      </c>
      <c r="C21" s="100">
        <v>5600.6049383</v>
      </c>
      <c r="D21" s="9" t="str">
        <f>IF($B21="N/A","N/A",IF(C21&gt;60,"No",IF(C21&lt;15,"No","Yes")))</f>
        <v>N/A</v>
      </c>
      <c r="E21" s="100">
        <v>4449.3669725</v>
      </c>
      <c r="F21" s="9" t="str">
        <f>IF($B21="N/A","N/A",IF(E21&gt;60,"No",IF(E21&lt;15,"No","Yes")))</f>
        <v>N/A</v>
      </c>
      <c r="G21" s="100">
        <v>5940.8048779999999</v>
      </c>
      <c r="H21" s="9" t="str">
        <f>IF($B21="N/A","N/A",IF(G21&gt;60,"No",IF(G21&lt;15,"No","Yes")))</f>
        <v>N/A</v>
      </c>
      <c r="I21" s="10">
        <v>-20.6</v>
      </c>
      <c r="J21" s="10">
        <v>33.520000000000003</v>
      </c>
      <c r="K21" s="9" t="str">
        <f t="shared" si="0"/>
        <v>No</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406654</v>
      </c>
      <c r="D6" s="9" t="str">
        <f>IF($B6="N/A","N/A",IF(C6&gt;15,"No",IF(C6&lt;-15,"No","Yes")))</f>
        <v>N/A</v>
      </c>
      <c r="E6" s="35">
        <v>408041</v>
      </c>
      <c r="F6" s="9" t="str">
        <f>IF($B6="N/A","N/A",IF(E6&gt;15,"No",IF(E6&lt;-15,"No","Yes")))</f>
        <v>N/A</v>
      </c>
      <c r="G6" s="35">
        <v>405425</v>
      </c>
      <c r="H6" s="9" t="str">
        <f>IF($B6="N/A","N/A",IF(G6&gt;15,"No",IF(G6&lt;-15,"No","Yes")))</f>
        <v>N/A</v>
      </c>
      <c r="I6" s="10">
        <v>0.34110000000000001</v>
      </c>
      <c r="J6" s="10">
        <v>-0.64100000000000001</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125.28090366000001</v>
      </c>
      <c r="D9" s="9" t="str">
        <f>IF($B9="N/A","N/A",IF(C9&gt;100,"No",IF(C9&lt;50,"No","Yes")))</f>
        <v>No</v>
      </c>
      <c r="E9" s="36">
        <v>129.38206292999999</v>
      </c>
      <c r="F9" s="9" t="str">
        <f>IF($B9="N/A","N/A",IF(E9&gt;100,"No",IF(E9&lt;50,"No","Yes")))</f>
        <v>No</v>
      </c>
      <c r="G9" s="36">
        <v>132.89538683999999</v>
      </c>
      <c r="H9" s="9" t="str">
        <f>IF($B9="N/A","N/A",IF(G9&gt;100,"No",IF(G9&lt;50,"No","Yes")))</f>
        <v>No</v>
      </c>
      <c r="I9" s="10">
        <v>3.274</v>
      </c>
      <c r="J9" s="10">
        <v>2.7149999999999999</v>
      </c>
      <c r="K9" s="9" t="str">
        <f t="shared" si="0"/>
        <v>Yes</v>
      </c>
    </row>
    <row r="10" spans="1:11" ht="25.5" x14ac:dyDescent="0.2">
      <c r="A10" s="81" t="s">
        <v>838</v>
      </c>
      <c r="B10" s="34" t="s">
        <v>217</v>
      </c>
      <c r="C10" s="36">
        <v>438.05428112999999</v>
      </c>
      <c r="D10" s="9" t="str">
        <f>IF($B10="N/A","N/A",IF(C10&gt;15,"No",IF(C10&lt;-15,"No","Yes")))</f>
        <v>N/A</v>
      </c>
      <c r="E10" s="36">
        <v>459.70886359999997</v>
      </c>
      <c r="F10" s="9" t="str">
        <f>IF($B10="N/A","N/A",IF(E10&gt;15,"No",IF(E10&lt;-15,"No","Yes")))</f>
        <v>N/A</v>
      </c>
      <c r="G10" s="36">
        <v>462.74438778000001</v>
      </c>
      <c r="H10" s="9" t="str">
        <f>IF($B10="N/A","N/A",IF(G10&gt;15,"No",IF(G10&lt;-15,"No","Yes")))</f>
        <v>N/A</v>
      </c>
      <c r="I10" s="10">
        <v>4.9429999999999996</v>
      </c>
      <c r="J10" s="10">
        <v>0.6603</v>
      </c>
      <c r="K10" s="9" t="str">
        <f t="shared" si="0"/>
        <v>Yes</v>
      </c>
    </row>
    <row r="11" spans="1:11" ht="25.5" x14ac:dyDescent="0.2">
      <c r="A11" s="81" t="s">
        <v>839</v>
      </c>
      <c r="B11" s="34" t="s">
        <v>217</v>
      </c>
      <c r="C11" s="36">
        <v>481.66546421999999</v>
      </c>
      <c r="D11" s="9" t="str">
        <f>IF($B11="N/A","N/A",IF(C11&gt;15,"No",IF(C11&lt;-15,"No","Yes")))</f>
        <v>N/A</v>
      </c>
      <c r="E11" s="36">
        <v>488.59615200000002</v>
      </c>
      <c r="F11" s="9" t="str">
        <f>IF($B11="N/A","N/A",IF(E11&gt;15,"No",IF(E11&lt;-15,"No","Yes")))</f>
        <v>N/A</v>
      </c>
      <c r="G11" s="36">
        <v>488.96021048</v>
      </c>
      <c r="H11" s="9" t="str">
        <f>IF($B11="N/A","N/A",IF(G11&gt;15,"No",IF(G11&lt;-15,"No","Yes")))</f>
        <v>N/A</v>
      </c>
      <c r="I11" s="10">
        <v>1.4390000000000001</v>
      </c>
      <c r="J11" s="10">
        <v>7.4499999999999997E-2</v>
      </c>
      <c r="K11" s="9" t="str">
        <f t="shared" si="0"/>
        <v>Yes</v>
      </c>
    </row>
    <row r="12" spans="1:11" ht="25.5" x14ac:dyDescent="0.2">
      <c r="A12" s="81" t="s">
        <v>840</v>
      </c>
      <c r="B12" s="34" t="s">
        <v>217</v>
      </c>
      <c r="C12" s="36">
        <v>635.91568164</v>
      </c>
      <c r="D12" s="9" t="str">
        <f>IF($B12="N/A","N/A",IF(C12&gt;15,"No",IF(C12&lt;-15,"No","Yes")))</f>
        <v>N/A</v>
      </c>
      <c r="E12" s="36">
        <v>592.26689934000001</v>
      </c>
      <c r="F12" s="9" t="str">
        <f>IF($B12="N/A","N/A",IF(E12&gt;15,"No",IF(E12&lt;-15,"No","Yes")))</f>
        <v>N/A</v>
      </c>
      <c r="G12" s="36">
        <v>546.55401801000005</v>
      </c>
      <c r="H12" s="9" t="str">
        <f>IF($B12="N/A","N/A",IF(G12&gt;15,"No",IF(G12&lt;-15,"No","Yes")))</f>
        <v>N/A</v>
      </c>
      <c r="I12" s="10">
        <v>-6.86</v>
      </c>
      <c r="J12" s="10">
        <v>-7.72</v>
      </c>
      <c r="K12" s="9" t="str">
        <f t="shared" si="0"/>
        <v>Yes</v>
      </c>
    </row>
    <row r="13" spans="1:11" x14ac:dyDescent="0.2">
      <c r="A13" s="81" t="s">
        <v>655</v>
      </c>
      <c r="B13" s="34" t="s">
        <v>241</v>
      </c>
      <c r="C13" s="8">
        <v>93.710131954999994</v>
      </c>
      <c r="D13" s="9" t="str">
        <f>IF($B13="N/A","N/A",IF(C13&gt;99,"No",IF(C13&lt;75,"No","Yes")))</f>
        <v>Yes</v>
      </c>
      <c r="E13" s="8">
        <v>93.974870171999996</v>
      </c>
      <c r="F13" s="9" t="str">
        <f>IF($B13="N/A","N/A",IF(E13&gt;99,"No",IF(E13&lt;75,"No","Yes")))</f>
        <v>Yes</v>
      </c>
      <c r="G13" s="8">
        <v>94.335080470999998</v>
      </c>
      <c r="H13" s="9" t="str">
        <f>IF($B13="N/A","N/A",IF(G13&gt;99,"No",IF(G13&lt;75,"No","Yes")))</f>
        <v>Yes</v>
      </c>
      <c r="I13" s="10">
        <v>0.28249999999999997</v>
      </c>
      <c r="J13" s="10">
        <v>0.38329999999999997</v>
      </c>
      <c r="K13" s="9" t="str">
        <f t="shared" ref="K13:K24" si="1">IF(J13="Div by 0", "N/A", IF(J13="N/A","N/A", IF(J13&gt;30, "No", IF(J13&lt;-30, "No", "Yes"))))</f>
        <v>Yes</v>
      </c>
    </row>
    <row r="14" spans="1:11" x14ac:dyDescent="0.2">
      <c r="A14" s="81" t="s">
        <v>495</v>
      </c>
      <c r="B14" s="34" t="s">
        <v>217</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81" t="s">
        <v>841</v>
      </c>
      <c r="B15" s="34" t="s">
        <v>217</v>
      </c>
      <c r="C15" s="35">
        <v>16.187805056999998</v>
      </c>
      <c r="D15" s="9" t="str">
        <f>IF($B15="N/A","N/A",IF(C15&gt;15,"No",IF(C15&lt;-15,"No","Yes")))</f>
        <v>N/A</v>
      </c>
      <c r="E15" s="10">
        <v>16.174956187999999</v>
      </c>
      <c r="F15" s="9" t="str">
        <f>IF($B15="N/A","N/A",IF(E15&gt;15,"No",IF(E15&lt;-15,"No","Yes")))</f>
        <v>N/A</v>
      </c>
      <c r="G15" s="10">
        <v>16.385396566000001</v>
      </c>
      <c r="H15" s="9" t="str">
        <f>IF($B15="N/A","N/A",IF(G15&gt;15,"No",IF(G15&lt;-15,"No","Yes")))</f>
        <v>N/A</v>
      </c>
      <c r="I15" s="10">
        <v>-7.9000000000000001E-2</v>
      </c>
      <c r="J15" s="10">
        <v>1.3009999999999999</v>
      </c>
      <c r="K15" s="9" t="str">
        <f t="shared" si="1"/>
        <v>Yes</v>
      </c>
    </row>
    <row r="16" spans="1:11" x14ac:dyDescent="0.2">
      <c r="A16" s="78" t="s">
        <v>656</v>
      </c>
      <c r="B16" s="59" t="s">
        <v>242</v>
      </c>
      <c r="C16" s="9">
        <v>5.6109124709999998</v>
      </c>
      <c r="D16" s="9" t="str">
        <f>IF($B16="N/A","N/A",IF(C16&gt;20,"No",IF(C16&lt;=0,"No","Yes")))</f>
        <v>Yes</v>
      </c>
      <c r="E16" s="9">
        <v>5.3455412568999998</v>
      </c>
      <c r="F16" s="9" t="str">
        <f>IF($B16="N/A","N/A",IF(E16&gt;20,"No",IF(E16&lt;=0,"No","Yes")))</f>
        <v>Yes</v>
      </c>
      <c r="G16" s="9">
        <v>4.9668866004999996</v>
      </c>
      <c r="H16" s="9" t="str">
        <f>IF($B16="N/A","N/A",IF(G16&gt;20,"No",IF(G16&lt;=0,"No","Yes")))</f>
        <v>Yes</v>
      </c>
      <c r="I16" s="10">
        <v>-4.7300000000000004</v>
      </c>
      <c r="J16" s="10">
        <v>-7.08</v>
      </c>
      <c r="K16" s="9" t="str">
        <f t="shared" si="1"/>
        <v>Yes</v>
      </c>
    </row>
    <row r="17" spans="1:11" x14ac:dyDescent="0.2">
      <c r="A17" s="78" t="s">
        <v>370</v>
      </c>
      <c r="B17" s="34"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78" t="s">
        <v>842</v>
      </c>
      <c r="B18" s="34" t="s">
        <v>217</v>
      </c>
      <c r="C18" s="10">
        <v>26.342463951999999</v>
      </c>
      <c r="D18" s="9" t="str">
        <f>IF($B18="N/A","N/A",IF(C18&gt;15,"No",IF(C18&lt;-15,"No","Yes")))</f>
        <v>N/A</v>
      </c>
      <c r="E18" s="10">
        <v>26.788006601999999</v>
      </c>
      <c r="F18" s="9" t="str">
        <f>IF($B18="N/A","N/A",IF(E18&gt;15,"No",IF(E18&lt;-15,"No","Yes")))</f>
        <v>N/A</v>
      </c>
      <c r="G18" s="10">
        <v>27.187068579999998</v>
      </c>
      <c r="H18" s="9" t="str">
        <f>IF($B18="N/A","N/A",IF(G18&gt;15,"No",IF(G18&lt;-15,"No","Yes")))</f>
        <v>N/A</v>
      </c>
      <c r="I18" s="10">
        <v>1.6910000000000001</v>
      </c>
      <c r="J18" s="10">
        <v>1.49</v>
      </c>
      <c r="K18" s="9" t="str">
        <f t="shared" si="1"/>
        <v>Yes</v>
      </c>
    </row>
    <row r="19" spans="1:11" x14ac:dyDescent="0.2">
      <c r="A19" s="81" t="s">
        <v>657</v>
      </c>
      <c r="B19" s="59" t="s">
        <v>243</v>
      </c>
      <c r="C19" s="9">
        <v>0.40845534529999999</v>
      </c>
      <c r="D19" s="9" t="str">
        <f>IF($B19="N/A","N/A",IF(C19&gt;10,"No",IF(C19&lt;=0,"No","Yes")))</f>
        <v>Yes</v>
      </c>
      <c r="E19" s="9">
        <v>0.39726400039999998</v>
      </c>
      <c r="F19" s="9" t="str">
        <f>IF($B19="N/A","N/A",IF(E19&gt;10,"No",IF(E19&lt;=0,"No","Yes")))</f>
        <v>Yes</v>
      </c>
      <c r="G19" s="9">
        <v>0.41166676940000002</v>
      </c>
      <c r="H19" s="9" t="str">
        <f>IF($B19="N/A","N/A",IF(G19&gt;10,"No",IF(G19&lt;=0,"No","Yes")))</f>
        <v>Yes</v>
      </c>
      <c r="I19" s="10">
        <v>-2.74</v>
      </c>
      <c r="J19" s="10">
        <v>3.625</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26.035520771000002</v>
      </c>
      <c r="D21" s="9" t="str">
        <f>IF($B21="N/A","N/A",IF(C21&gt;15,"No",IF(C21&lt;-15,"No","Yes")))</f>
        <v>N/A</v>
      </c>
      <c r="E21" s="10">
        <v>25.650832819000001</v>
      </c>
      <c r="F21" s="9" t="str">
        <f>IF($B21="N/A","N/A",IF(E21&gt;15,"No",IF(E21&lt;-15,"No","Yes")))</f>
        <v>N/A</v>
      </c>
      <c r="G21" s="10">
        <v>26.758538046999998</v>
      </c>
      <c r="H21" s="9" t="str">
        <f>IF($B21="N/A","N/A",IF(G21&gt;15,"No",IF(G21&lt;-15,"No","Yes")))</f>
        <v>N/A</v>
      </c>
      <c r="I21" s="10">
        <v>-1.48</v>
      </c>
      <c r="J21" s="10">
        <v>4.3179999999999996</v>
      </c>
      <c r="K21" s="9" t="str">
        <f t="shared" si="1"/>
        <v>Yes</v>
      </c>
    </row>
    <row r="22" spans="1:11" x14ac:dyDescent="0.2">
      <c r="A22" s="81" t="s">
        <v>1720</v>
      </c>
      <c r="B22" s="59" t="s">
        <v>228</v>
      </c>
      <c r="C22" s="9">
        <v>0.27050022870000001</v>
      </c>
      <c r="D22" s="9" t="str">
        <f>IF($B22="N/A","N/A",IF(C22&gt;5,"No",IF(C22&lt;=0,"No","Yes")))</f>
        <v>Yes</v>
      </c>
      <c r="E22" s="9">
        <v>0.28232457030000002</v>
      </c>
      <c r="F22" s="9" t="str">
        <f>IF($B22="N/A","N/A",IF(E22&gt;5,"No",IF(E22&lt;=0,"No","Yes")))</f>
        <v>Yes</v>
      </c>
      <c r="G22" s="9">
        <v>0.28636615900000001</v>
      </c>
      <c r="H22" s="9" t="str">
        <f>IF($B22="N/A","N/A",IF(G22&gt;5,"No",IF(G22&lt;=0,"No","Yes")))</f>
        <v>Yes</v>
      </c>
      <c r="I22" s="10">
        <v>4.3710000000000004</v>
      </c>
      <c r="J22" s="10">
        <v>1.4319999999999999</v>
      </c>
      <c r="K22" s="9" t="str">
        <f t="shared" si="1"/>
        <v>Yes</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4.6145454545</v>
      </c>
      <c r="D24" s="9" t="str">
        <f>IF($B24="N/A","N/A",IF(C24&gt;15,"No",IF(C24&lt;-15,"No","Yes")))</f>
        <v>N/A</v>
      </c>
      <c r="E24" s="10">
        <v>4.7256944444000002</v>
      </c>
      <c r="F24" s="9" t="str">
        <f>IF($B24="N/A","N/A",IF(E24&gt;15,"No",IF(E24&lt;-15,"No","Yes")))</f>
        <v>N/A</v>
      </c>
      <c r="G24" s="10">
        <v>5.1662360033999999</v>
      </c>
      <c r="H24" s="9" t="str">
        <f>IF($B24="N/A","N/A",IF(G24&gt;15,"No",IF(G24&lt;-15,"No","Yes")))</f>
        <v>N/A</v>
      </c>
      <c r="I24" s="10">
        <v>2.4089999999999998</v>
      </c>
      <c r="J24" s="10">
        <v>9.3219999999999992</v>
      </c>
      <c r="K24" s="9" t="str">
        <f t="shared" si="1"/>
        <v>Yes</v>
      </c>
    </row>
    <row r="25" spans="1:11" x14ac:dyDescent="0.2">
      <c r="A25" s="81" t="s">
        <v>15</v>
      </c>
      <c r="B25" s="34" t="s">
        <v>244</v>
      </c>
      <c r="C25" s="9">
        <v>0.1812351532</v>
      </c>
      <c r="D25" s="9" t="str">
        <f>IF($B25="N/A","N/A",IF(C25&gt;20,"No",IF(C25&lt;1,"No","Yes")))</f>
        <v>No</v>
      </c>
      <c r="E25" s="9">
        <v>0.17302182869999999</v>
      </c>
      <c r="F25" s="9" t="str">
        <f>IF($B25="N/A","N/A",IF(E25&gt;20,"No",IF(E25&lt;1,"No","Yes")))</f>
        <v>No</v>
      </c>
      <c r="G25" s="9">
        <v>0.17463155950000001</v>
      </c>
      <c r="H25" s="9" t="str">
        <f>IF($B25="N/A","N/A",IF(G25&gt;20,"No",IF(G25&lt;1,"No","Yes")))</f>
        <v>No</v>
      </c>
      <c r="I25" s="10">
        <v>-4.53</v>
      </c>
      <c r="J25" s="10">
        <v>0.9304</v>
      </c>
      <c r="K25" s="9" t="str">
        <f t="shared" ref="K25:K34" si="2">IF(J25="Div by 0", "N/A", IF(J25="N/A","N/A", IF(J25&gt;30, "No", IF(J25&lt;-30, "No", "Yes"))))</f>
        <v>Yes</v>
      </c>
    </row>
    <row r="26" spans="1:11" x14ac:dyDescent="0.2">
      <c r="A26" s="81" t="s">
        <v>163</v>
      </c>
      <c r="B26" s="34"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1" t="s">
        <v>32</v>
      </c>
      <c r="B27" s="34" t="s">
        <v>218</v>
      </c>
      <c r="C27" s="9">
        <v>99.862536702</v>
      </c>
      <c r="D27" s="9" t="str">
        <f>IF($B27="N/A","N/A",IF(C27&gt;100,"No",IF(C27&lt;95,"No","Yes")))</f>
        <v>Yes</v>
      </c>
      <c r="E27" s="9">
        <v>99.985540669000002</v>
      </c>
      <c r="F27" s="9" t="str">
        <f>IF($B27="N/A","N/A",IF(E27&gt;100,"No",IF(E27&lt;95,"No","Yes")))</f>
        <v>Yes</v>
      </c>
      <c r="G27" s="9">
        <v>99.994326940999997</v>
      </c>
      <c r="H27" s="9" t="str">
        <f>IF($B27="N/A","N/A",IF(G27&gt;100,"No",IF(G27&lt;95,"No","Yes")))</f>
        <v>Yes</v>
      </c>
      <c r="I27" s="10">
        <v>0.1232</v>
      </c>
      <c r="J27" s="10">
        <v>8.8000000000000005E-3</v>
      </c>
      <c r="K27" s="9" t="str">
        <f t="shared" si="2"/>
        <v>Yes</v>
      </c>
    </row>
    <row r="28" spans="1:11" x14ac:dyDescent="0.2">
      <c r="A28" s="81" t="s">
        <v>845</v>
      </c>
      <c r="B28" s="34" t="s">
        <v>230</v>
      </c>
      <c r="C28" s="9">
        <v>12.695305286</v>
      </c>
      <c r="D28" s="9" t="str">
        <f>IF($B28="N/A","N/A",IF(C28&gt;30,"No",IF(C28&lt;5,"No","Yes")))</f>
        <v>Yes</v>
      </c>
      <c r="E28" s="9">
        <v>12.038276198</v>
      </c>
      <c r="F28" s="9" t="str">
        <f>IF($B28="N/A","N/A",IF(E28&gt;30,"No",IF(E28&lt;5,"No","Yes")))</f>
        <v>Yes</v>
      </c>
      <c r="G28" s="9">
        <v>11.523376796000001</v>
      </c>
      <c r="H28" s="9" t="str">
        <f>IF($B28="N/A","N/A",IF(G28&gt;30,"No",IF(G28&lt;5,"No","Yes")))</f>
        <v>Yes</v>
      </c>
      <c r="I28" s="10">
        <v>-5.18</v>
      </c>
      <c r="J28" s="10">
        <v>-4.28</v>
      </c>
      <c r="K28" s="9" t="str">
        <f t="shared" si="2"/>
        <v>Yes</v>
      </c>
    </row>
    <row r="29" spans="1:11" x14ac:dyDescent="0.2">
      <c r="A29" s="81" t="s">
        <v>846</v>
      </c>
      <c r="B29" s="34" t="s">
        <v>231</v>
      </c>
      <c r="C29" s="9">
        <v>52.876543666000003</v>
      </c>
      <c r="D29" s="9" t="str">
        <f>IF($B29="N/A","N/A",IF(C29&gt;75,"No",IF(C29&lt;15,"No","Yes")))</f>
        <v>Yes</v>
      </c>
      <c r="E29" s="9">
        <v>51.846159880000002</v>
      </c>
      <c r="F29" s="9" t="str">
        <f>IF($B29="N/A","N/A",IF(E29&gt;75,"No",IF(E29&lt;15,"No","Yes")))</f>
        <v>Yes</v>
      </c>
      <c r="G29" s="9">
        <v>50.048100404000003</v>
      </c>
      <c r="H29" s="9" t="str">
        <f>IF($B29="N/A","N/A",IF(G29&gt;75,"No",IF(G29&lt;15,"No","Yes")))</f>
        <v>Yes</v>
      </c>
      <c r="I29" s="10">
        <v>-1.95</v>
      </c>
      <c r="J29" s="10">
        <v>-3.47</v>
      </c>
      <c r="K29" s="9" t="str">
        <f t="shared" si="2"/>
        <v>Yes</v>
      </c>
    </row>
    <row r="30" spans="1:11" x14ac:dyDescent="0.2">
      <c r="A30" s="81" t="s">
        <v>847</v>
      </c>
      <c r="B30" s="34" t="s">
        <v>232</v>
      </c>
      <c r="C30" s="9">
        <v>34.425688569999998</v>
      </c>
      <c r="D30" s="9" t="str">
        <f>IF($B30="N/A","N/A",IF(C30&gt;70,"No",IF(C30&lt;25,"No","Yes")))</f>
        <v>Yes</v>
      </c>
      <c r="E30" s="9">
        <v>36.113112833000002</v>
      </c>
      <c r="F30" s="9" t="str">
        <f>IF($B30="N/A","N/A",IF(E30&gt;70,"No",IF(E30&lt;25,"No","Yes")))</f>
        <v>Yes</v>
      </c>
      <c r="G30" s="9">
        <v>38.428522800000003</v>
      </c>
      <c r="H30" s="9" t="str">
        <f>IF($B30="N/A","N/A",IF(G30&gt;70,"No",IF(G30&lt;25,"No","Yes")))</f>
        <v>Yes</v>
      </c>
      <c r="I30" s="10">
        <v>4.9020000000000001</v>
      </c>
      <c r="J30" s="10">
        <v>6.4119999999999999</v>
      </c>
      <c r="K30" s="9" t="str">
        <f t="shared" si="2"/>
        <v>Yes</v>
      </c>
    </row>
    <row r="31" spans="1:11" x14ac:dyDescent="0.2">
      <c r="A31" s="81" t="s">
        <v>164</v>
      </c>
      <c r="B31" s="34" t="s">
        <v>218</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
      <c r="A32" s="28" t="s">
        <v>373</v>
      </c>
      <c r="B32" s="34" t="s">
        <v>245</v>
      </c>
      <c r="C32" s="9">
        <v>0.51837680190000002</v>
      </c>
      <c r="D32" s="9" t="str">
        <f>IF($B32="N/A","N/A",IF(C32&gt;5,"No",IF(C32&lt;1,"No","Yes")))</f>
        <v>No</v>
      </c>
      <c r="E32" s="9">
        <v>0.5756774442</v>
      </c>
      <c r="F32" s="9" t="str">
        <f>IF($B32="N/A","N/A",IF(E32&gt;5,"No",IF(E32&lt;1,"No","Yes")))</f>
        <v>No</v>
      </c>
      <c r="G32" s="9">
        <v>0.61713017199999998</v>
      </c>
      <c r="H32" s="9" t="str">
        <f>IF($B32="N/A","N/A",IF(G32&gt;5,"No",IF(G32&lt;1,"No","Yes")))</f>
        <v>No</v>
      </c>
      <c r="I32" s="10">
        <v>11.05</v>
      </c>
      <c r="J32" s="10">
        <v>7.2009999999999996</v>
      </c>
      <c r="K32" s="9" t="str">
        <f t="shared" si="2"/>
        <v>Yes</v>
      </c>
    </row>
    <row r="33" spans="1:11" x14ac:dyDescent="0.2">
      <c r="A33" s="28" t="s">
        <v>375</v>
      </c>
      <c r="B33" s="34" t="s">
        <v>246</v>
      </c>
      <c r="C33" s="9">
        <v>96.515957053999998</v>
      </c>
      <c r="D33" s="9" t="str">
        <f>IF($B33="N/A","N/A",IF(C33&gt;98,"No",IF(C33&lt;8,"No","Yes")))</f>
        <v>Yes</v>
      </c>
      <c r="E33" s="9">
        <v>96.32218331</v>
      </c>
      <c r="F33" s="9" t="str">
        <f>IF($B33="N/A","N/A",IF(E33&gt;98,"No",IF(E33&lt;8,"No","Yes")))</f>
        <v>Yes</v>
      </c>
      <c r="G33" s="9">
        <v>96.399334031999999</v>
      </c>
      <c r="H33" s="9" t="str">
        <f>IF($B33="N/A","N/A",IF(G33&gt;98,"No",IF(G33&lt;8,"No","Yes")))</f>
        <v>Yes</v>
      </c>
      <c r="I33" s="10">
        <v>-0.20100000000000001</v>
      </c>
      <c r="J33" s="10">
        <v>8.0100000000000005E-2</v>
      </c>
      <c r="K33" s="9" t="str">
        <f t="shared" si="2"/>
        <v>Yes</v>
      </c>
    </row>
    <row r="34" spans="1:11" x14ac:dyDescent="0.2">
      <c r="A34" s="28" t="s">
        <v>376</v>
      </c>
      <c r="B34" s="59" t="s">
        <v>228</v>
      </c>
      <c r="C34" s="9">
        <v>0.38853669210000003</v>
      </c>
      <c r="D34" s="9" t="str">
        <f>IF($B34="N/A","N/A",IF(C34&gt;5,"No",IF(C34&lt;=0,"No","Yes")))</f>
        <v>Yes</v>
      </c>
      <c r="E34" s="9">
        <v>0.3798637882</v>
      </c>
      <c r="F34" s="9" t="str">
        <f>IF($B34="N/A","N/A",IF(E34&gt;5,"No",IF(E34&lt;=0,"No","Yes")))</f>
        <v>Yes</v>
      </c>
      <c r="G34" s="9">
        <v>0.369488808</v>
      </c>
      <c r="H34" s="9" t="str">
        <f>IF($B34="N/A","N/A",IF(G34&gt;5,"No",IF(G34&lt;=0,"No","Yes")))</f>
        <v>Yes</v>
      </c>
      <c r="I34" s="10">
        <v>-2.23</v>
      </c>
      <c r="J34" s="10">
        <v>-2.73</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1621</v>
      </c>
      <c r="D6" s="9" t="str">
        <f>IF($B6="N/A","N/A",IF(C6&gt;15,"No",IF(C6&lt;-15,"No","Yes")))</f>
        <v>N/A</v>
      </c>
      <c r="E6" s="35">
        <v>1383</v>
      </c>
      <c r="F6" s="9" t="str">
        <f>IF($B6="N/A","N/A",IF(E6&gt;15,"No",IF(E6&lt;-15,"No","Yes")))</f>
        <v>N/A</v>
      </c>
      <c r="G6" s="35">
        <v>902</v>
      </c>
      <c r="H6" s="9" t="str">
        <f>IF($B6="N/A","N/A",IF(G6&gt;15,"No",IF(G6&lt;-15,"No","Yes")))</f>
        <v>N/A</v>
      </c>
      <c r="I6" s="10">
        <v>-14.7</v>
      </c>
      <c r="J6" s="10">
        <v>-34.799999999999997</v>
      </c>
      <c r="K6" s="9" t="str">
        <f t="shared" ref="K6:K22" si="0">IF(J6="Div by 0", "N/A", IF(J6="N/A","N/A", IF(J6&gt;30, "No", IF(J6&lt;-30, "No", "Yes"))))</f>
        <v>No</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196.54287477</v>
      </c>
      <c r="D9" s="9" t="str">
        <f>IF($B9="N/A","N/A",IF(C9&gt;15,"No",IF(C9&lt;-15,"No","Yes")))</f>
        <v>N/A</v>
      </c>
      <c r="E9" s="36">
        <v>227.57266811</v>
      </c>
      <c r="F9" s="9" t="str">
        <f>IF($B9="N/A","N/A",IF(E9&gt;15,"No",IF(E9&lt;-15,"No","Yes")))</f>
        <v>N/A</v>
      </c>
      <c r="G9" s="36">
        <v>204.00110864999999</v>
      </c>
      <c r="H9" s="9" t="str">
        <f>IF($B9="N/A","N/A",IF(G9&gt;15,"No",IF(G9&lt;-15,"No","Yes")))</f>
        <v>N/A</v>
      </c>
      <c r="I9" s="10">
        <v>15.79</v>
      </c>
      <c r="J9" s="10">
        <v>-10.4</v>
      </c>
      <c r="K9" s="9" t="str">
        <f t="shared" si="0"/>
        <v>Yes</v>
      </c>
    </row>
    <row r="10" spans="1:11" x14ac:dyDescent="0.2">
      <c r="A10" s="81" t="s">
        <v>655</v>
      </c>
      <c r="B10" s="34" t="s">
        <v>241</v>
      </c>
      <c r="C10" s="8">
        <v>0</v>
      </c>
      <c r="D10" s="9" t="str">
        <f>IF($B10="N/A","N/A",IF(C10&gt;99,"No",IF(C10&lt;75,"No","Yes")))</f>
        <v>No</v>
      </c>
      <c r="E10" s="8">
        <v>0</v>
      </c>
      <c r="F10" s="9" t="str">
        <f>IF($B10="N/A","N/A",IF(E10&gt;99,"No",IF(E10&lt;75,"No","Yes")))</f>
        <v>No</v>
      </c>
      <c r="G10" s="8">
        <v>0</v>
      </c>
      <c r="H10" s="9" t="str">
        <f>IF($B10="N/A","N/A",IF(G10&gt;99,"No",IF(G10&lt;75,"No","Yes")))</f>
        <v>No</v>
      </c>
      <c r="I10" s="10" t="s">
        <v>1743</v>
      </c>
      <c r="J10" s="10" t="s">
        <v>1743</v>
      </c>
      <c r="K10" s="9" t="str">
        <f t="shared" si="0"/>
        <v>N/A</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99.629858111999994</v>
      </c>
      <c r="D12" s="9" t="str">
        <f>IF($B12="N/A","N/A",IF(C12&gt;10,"No",IF(C12&lt;=0,"No","Yes")))</f>
        <v>No</v>
      </c>
      <c r="E12" s="9">
        <v>100</v>
      </c>
      <c r="F12" s="9" t="str">
        <f>IF($B12="N/A","N/A",IF(E12&gt;10,"No",IF(E12&lt;=0,"No","Yes")))</f>
        <v>No</v>
      </c>
      <c r="G12" s="9">
        <v>99.889135254999999</v>
      </c>
      <c r="H12" s="9" t="str">
        <f>IF($B12="N/A","N/A",IF(G12&gt;10,"No",IF(G12&lt;=0,"No","Yes")))</f>
        <v>No</v>
      </c>
      <c r="I12" s="10">
        <v>0.3715</v>
      </c>
      <c r="J12" s="10">
        <v>-0.111</v>
      </c>
      <c r="K12" s="9" t="str">
        <f t="shared" si="0"/>
        <v>Yes</v>
      </c>
    </row>
    <row r="13" spans="1:11" x14ac:dyDescent="0.2">
      <c r="A13" s="81" t="s">
        <v>658</v>
      </c>
      <c r="B13" s="59" t="s">
        <v>228</v>
      </c>
      <c r="C13" s="9">
        <v>0.37014188770000001</v>
      </c>
      <c r="D13" s="9" t="str">
        <f>IF($B13="N/A","N/A",IF(C13&gt;5,"No",IF(C13&lt;=0,"No","Yes")))</f>
        <v>Yes</v>
      </c>
      <c r="E13" s="9">
        <v>0</v>
      </c>
      <c r="F13" s="9" t="str">
        <f>IF($B13="N/A","N/A",IF(E13&gt;5,"No",IF(E13&lt;=0,"No","Yes")))</f>
        <v>No</v>
      </c>
      <c r="G13" s="9">
        <v>0.110864745</v>
      </c>
      <c r="H13" s="9" t="str">
        <f>IF($B13="N/A","N/A",IF(G13&gt;5,"No",IF(G13&lt;=0,"No","Yes")))</f>
        <v>Yes</v>
      </c>
      <c r="I13" s="10">
        <v>-100</v>
      </c>
      <c r="J13" s="10" t="s">
        <v>1743</v>
      </c>
      <c r="K13" s="9" t="str">
        <f t="shared" si="0"/>
        <v>N/A</v>
      </c>
    </row>
    <row r="14" spans="1:11" x14ac:dyDescent="0.2">
      <c r="A14" s="81" t="s">
        <v>163</v>
      </c>
      <c r="B14" s="34" t="s">
        <v>218</v>
      </c>
      <c r="C14" s="9">
        <v>37.014188771999997</v>
      </c>
      <c r="D14" s="9" t="str">
        <f>IF($B14="N/A","N/A",IF(C14&gt;100,"No",IF(C14&lt;95,"No","Yes")))</f>
        <v>No</v>
      </c>
      <c r="E14" s="9">
        <v>28.488792480000001</v>
      </c>
      <c r="F14" s="9" t="str">
        <f>IF($B14="N/A","N/A",IF(E14&gt;100,"No",IF(E14&lt;95,"No","Yes")))</f>
        <v>No</v>
      </c>
      <c r="G14" s="9">
        <v>10.421286030999999</v>
      </c>
      <c r="H14" s="9" t="str">
        <f>IF($B14="N/A","N/A",IF(G14&gt;100,"No",IF(G14&lt;95,"No","Yes")))</f>
        <v>No</v>
      </c>
      <c r="I14" s="10">
        <v>-23</v>
      </c>
      <c r="J14" s="10">
        <v>-63.4</v>
      </c>
      <c r="K14" s="9" t="str">
        <f t="shared" si="0"/>
        <v>No</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2.4676125847999999</v>
      </c>
      <c r="D16" s="9" t="str">
        <f>IF($B16="N/A","N/A",IF(C16&gt;30,"No",IF(C16&lt;5,"No","Yes")))</f>
        <v>No</v>
      </c>
      <c r="E16" s="9">
        <v>2.0968908170999998</v>
      </c>
      <c r="F16" s="9" t="str">
        <f>IF($B16="N/A","N/A",IF(E16&gt;30,"No",IF(E16&lt;5,"No","Yes")))</f>
        <v>No</v>
      </c>
      <c r="G16" s="9">
        <v>1.7738359202</v>
      </c>
      <c r="H16" s="9" t="str">
        <f>IF($B16="N/A","N/A",IF(G16&gt;30,"No",IF(G16&lt;5,"No","Yes")))</f>
        <v>No</v>
      </c>
      <c r="I16" s="10">
        <v>-15</v>
      </c>
      <c r="J16" s="10">
        <v>-15.4</v>
      </c>
      <c r="K16" s="9" t="str">
        <f t="shared" si="0"/>
        <v>Yes</v>
      </c>
    </row>
    <row r="17" spans="1:11" x14ac:dyDescent="0.2">
      <c r="A17" s="81" t="s">
        <v>846</v>
      </c>
      <c r="B17" s="34" t="s">
        <v>231</v>
      </c>
      <c r="C17" s="9">
        <v>57.618753855999998</v>
      </c>
      <c r="D17" s="9" t="str">
        <f>IF($B17="N/A","N/A",IF(C17&gt;75,"No",IF(C17&lt;15,"No","Yes")))</f>
        <v>Yes</v>
      </c>
      <c r="E17" s="9">
        <v>55.531453362000001</v>
      </c>
      <c r="F17" s="9" t="str">
        <f>IF($B17="N/A","N/A",IF(E17&gt;75,"No",IF(E17&lt;15,"No","Yes")))</f>
        <v>Yes</v>
      </c>
      <c r="G17" s="9">
        <v>67.405764966999996</v>
      </c>
      <c r="H17" s="9" t="str">
        <f>IF($B17="N/A","N/A",IF(G17&gt;75,"No",IF(G17&lt;15,"No","Yes")))</f>
        <v>Yes</v>
      </c>
      <c r="I17" s="10">
        <v>-3.62</v>
      </c>
      <c r="J17" s="10">
        <v>21.38</v>
      </c>
      <c r="K17" s="9" t="str">
        <f t="shared" si="0"/>
        <v>Yes</v>
      </c>
    </row>
    <row r="18" spans="1:11" x14ac:dyDescent="0.2">
      <c r="A18" s="81" t="s">
        <v>847</v>
      </c>
      <c r="B18" s="34" t="s">
        <v>232</v>
      </c>
      <c r="C18" s="9">
        <v>39.913633560000001</v>
      </c>
      <c r="D18" s="9" t="str">
        <f>IF($B18="N/A","N/A",IF(C18&gt;70,"No",IF(C18&lt;25,"No","Yes")))</f>
        <v>Yes</v>
      </c>
      <c r="E18" s="9">
        <v>42.371655820999997</v>
      </c>
      <c r="F18" s="9" t="str">
        <f>IF($B18="N/A","N/A",IF(E18&gt;70,"No",IF(E18&lt;25,"No","Yes")))</f>
        <v>Yes</v>
      </c>
      <c r="G18" s="9">
        <v>30.820399113000001</v>
      </c>
      <c r="H18" s="9" t="str">
        <f>IF($B18="N/A","N/A",IF(G18&gt;70,"No",IF(G18&lt;25,"No","Yes")))</f>
        <v>Yes</v>
      </c>
      <c r="I18" s="10">
        <v>6.1580000000000004</v>
      </c>
      <c r="J18" s="10">
        <v>-27.3</v>
      </c>
      <c r="K18" s="9" t="str">
        <f t="shared" si="0"/>
        <v>Yes</v>
      </c>
    </row>
    <row r="19" spans="1:11" x14ac:dyDescent="0.2">
      <c r="A19" s="81" t="s">
        <v>164</v>
      </c>
      <c r="B19" s="34" t="s">
        <v>218</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8" t="s">
        <v>373</v>
      </c>
      <c r="B20" s="34" t="s">
        <v>245</v>
      </c>
      <c r="C20" s="9">
        <v>6.7242442936</v>
      </c>
      <c r="D20" s="9" t="str">
        <f>IF($B20="N/A","N/A",IF(C20&gt;5,"No",IF(C20&lt;1,"No","Yes")))</f>
        <v>No</v>
      </c>
      <c r="E20" s="9">
        <v>7.5921908894000003</v>
      </c>
      <c r="F20" s="9" t="str">
        <f>IF($B20="N/A","N/A",IF(E20&gt;5,"No",IF(E20&lt;1,"No","Yes")))</f>
        <v>No</v>
      </c>
      <c r="G20" s="9">
        <v>0.77605321510000003</v>
      </c>
      <c r="H20" s="9" t="str">
        <f>IF($B20="N/A","N/A",IF(G20&gt;5,"No",IF(G20&lt;1,"No","Yes")))</f>
        <v>No</v>
      </c>
      <c r="I20" s="10">
        <v>12.91</v>
      </c>
      <c r="J20" s="10">
        <v>-89.8</v>
      </c>
      <c r="K20" s="9" t="str">
        <f t="shared" si="0"/>
        <v>No</v>
      </c>
    </row>
    <row r="21" spans="1:11" x14ac:dyDescent="0.2">
      <c r="A21" s="28" t="s">
        <v>375</v>
      </c>
      <c r="B21" s="34" t="s">
        <v>246</v>
      </c>
      <c r="C21" s="9">
        <v>76.557680443999999</v>
      </c>
      <c r="D21" s="9" t="str">
        <f>IF($B21="N/A","N/A",IF(C21&gt;98,"No",IF(C21&lt;8,"No","Yes")))</f>
        <v>Yes</v>
      </c>
      <c r="E21" s="9">
        <v>79.898770787999993</v>
      </c>
      <c r="F21" s="9" t="str">
        <f>IF($B21="N/A","N/A",IF(E21&gt;98,"No",IF(E21&lt;8,"No","Yes")))</f>
        <v>Yes</v>
      </c>
      <c r="G21" s="9">
        <v>95.787139690000004</v>
      </c>
      <c r="H21" s="9" t="str">
        <f>IF($B21="N/A","N/A",IF(G21&gt;98,"No",IF(G21&lt;8,"No","Yes")))</f>
        <v>Yes</v>
      </c>
      <c r="I21" s="10">
        <v>4.3639999999999999</v>
      </c>
      <c r="J21" s="10">
        <v>19.89</v>
      </c>
      <c r="K21" s="9" t="str">
        <f t="shared" si="0"/>
        <v>Yes</v>
      </c>
    </row>
    <row r="22" spans="1:11" x14ac:dyDescent="0.2">
      <c r="A22" s="28" t="s">
        <v>376</v>
      </c>
      <c r="B22" s="59" t="s">
        <v>228</v>
      </c>
      <c r="C22" s="9">
        <v>0.2467612585</v>
      </c>
      <c r="D22" s="9" t="str">
        <f>IF($B22="N/A","N/A",IF(C22&gt;5,"No",IF(C22&lt;=0,"No","Yes")))</f>
        <v>Yes</v>
      </c>
      <c r="E22" s="9">
        <v>0.2892263196</v>
      </c>
      <c r="F22" s="9" t="str">
        <f>IF($B22="N/A","N/A",IF(E22&gt;5,"No",IF(E22&lt;=0,"No","Yes")))</f>
        <v>Yes</v>
      </c>
      <c r="G22" s="9">
        <v>0.110864745</v>
      </c>
      <c r="H22" s="9" t="str">
        <f>IF($B22="N/A","N/A",IF(G22&gt;5,"No",IF(G22&lt;=0,"No","Yes")))</f>
        <v>Yes</v>
      </c>
      <c r="I22" s="10">
        <v>17.21</v>
      </c>
      <c r="J22" s="10">
        <v>-61.7</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2014-12-04T21:38:55Z</dcterms:modified>
  <dc:language>English</dc:language>
</cp:coreProperties>
</file>